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汇总" sheetId="1" r:id="rId1"/>
    <sheet name="支护桩检测" sheetId="2" r:id="rId2"/>
    <sheet name="原材料检测 " sheetId="6" r:id="rId3"/>
    <sheet name="土壤氡" sheetId="4" r:id="rId4"/>
    <sheet name="基坑监测 " sheetId="5" r:id="rId5"/>
  </sheets>
  <definedNames>
    <definedName name="_xlnm._FilterDatabase" localSheetId="0" hidden="1">汇总!$A$2:$F$7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<sst xmlns="http://schemas.openxmlformats.org/spreadsheetml/2006/main" count="231" uniqueCount="136">
  <si>
    <t>期货产业园项目基坑支护第三方检测及监测清单</t>
  </si>
  <si>
    <t>序号</t>
  </si>
  <si>
    <t>检测项目</t>
  </si>
  <si>
    <t>单位</t>
  </si>
  <si>
    <t>招标限价</t>
  </si>
  <si>
    <t>投标单位报价</t>
  </si>
  <si>
    <t>检测报告时效性</t>
  </si>
  <si>
    <t>支护桩检测</t>
  </si>
  <si>
    <t>元</t>
  </si>
  <si>
    <t>1.完成检测后2个工作日内出具初步结果，可满足现场初步验收，不影响工序，出现异常在24小时内通报委托单位；
2.完成全部检测后10个工作日出具完整正式报告，用于分部工程验收及竣工验收。</t>
  </si>
  <si>
    <t>原材料检测</t>
  </si>
  <si>
    <t>1.完成检测后7-10个工作日出具正式报告，出现异常在24小时内通报委托单位；
2.混凝土试块、钢筋原材、套筒、焊接等常规土建材料，3-5个工作日出具正式报告，紧急情况可1-2天内出具正式报告；
3.有龄期要求的材料，需等待到龄期后方可开始检测，报告时效相应龄期要求适当延长。</t>
  </si>
  <si>
    <t>土壤氡检测</t>
  </si>
  <si>
    <t>完成全部检测后5-7个工作日出具完整正式报告，出现异常在24小时内通报委托单位，特殊情况需加急可联系项目负责人。</t>
  </si>
  <si>
    <t>基坑监测</t>
  </si>
  <si>
    <t>1.监测当天通报监测数据；
2.完成全部监测工作后10个工作日内出具完整正式报告，用于分部工程验收及竣工验收。</t>
  </si>
  <si>
    <t>合计：</t>
  </si>
  <si>
    <t>检测方法</t>
  </si>
  <si>
    <t>检测数量要求</t>
  </si>
  <si>
    <t>检测数量</t>
  </si>
  <si>
    <t>备注</t>
  </si>
  <si>
    <t>单价（元）</t>
  </si>
  <si>
    <t>小计（元）</t>
  </si>
  <si>
    <t>预制管桩完整性</t>
  </si>
  <si>
    <t>低应变</t>
  </si>
  <si>
    <t>抽检数量不少于相应桩总数的20%且不少于10根</t>
  </si>
  <si>
    <t>根</t>
  </si>
  <si>
    <t>大直径搅拌桩</t>
  </si>
  <si>
    <t>钻芯法</t>
  </si>
  <si>
    <t>抽检数量不少于相应桩总数的1%且不少于6根</t>
  </si>
  <si>
    <t>m</t>
  </si>
  <si>
    <t>搅拌桩长度约12.0米长</t>
  </si>
  <si>
    <t>单轴搅拌桩</t>
  </si>
  <si>
    <t>搅拌桩长度约4.0米长</t>
  </si>
  <si>
    <t>喷射混凝土厚度</t>
  </si>
  <si>
    <t>钻孔法</t>
  </si>
  <si>
    <r>
      <t>抽检数量宜每100m</t>
    </r>
    <r>
      <rPr>
        <vertAlign val="superscript"/>
        <sz val="10"/>
        <rFont val="Microsoft YaHei"/>
        <charset val="134"/>
      </rPr>
      <t>2</t>
    </r>
    <r>
      <rPr>
        <sz val="10"/>
        <rFont val="Microsoft YaHei"/>
        <charset val="134"/>
      </rPr>
      <t>墙面积一组，每组不少于3点</t>
    </r>
  </si>
  <si>
    <t>点</t>
  </si>
  <si>
    <t>按照图纸：土钉坡总面积约为5200平方米+2200平方米，厚度不同。</t>
  </si>
  <si>
    <t>土钉</t>
  </si>
  <si>
    <t>抗拔试验</t>
  </si>
  <si>
    <t>总数的1%，不少于10根</t>
  </si>
  <si>
    <t>按照图纸约1760根</t>
  </si>
  <si>
    <t>止水帷幕</t>
  </si>
  <si>
    <t>抽水试验</t>
  </si>
  <si>
    <t>点数不应少于3点</t>
  </si>
  <si>
    <t>按照图纸</t>
  </si>
  <si>
    <t>合计</t>
  </si>
  <si>
    <t>材料名称</t>
  </si>
  <si>
    <t>试验取样频率</t>
  </si>
  <si>
    <t>小计
（元）</t>
  </si>
  <si>
    <t>混凝土抗压</t>
  </si>
  <si>
    <t>抗压强度</t>
  </si>
  <si>
    <r>
      <rPr>
        <sz val="10"/>
        <color theme="1"/>
        <rFont val="Microsoft YaHei UI"/>
        <charset val="134"/>
      </rPr>
      <t>每100盘不超过100M</t>
    </r>
    <r>
      <rPr>
        <vertAlign val="superscript"/>
        <sz val="10"/>
        <color theme="1"/>
        <rFont val="Microsoft YaHei UI"/>
        <charset val="134"/>
      </rPr>
      <t>3</t>
    </r>
    <r>
      <rPr>
        <sz val="10"/>
        <color theme="1"/>
        <rFont val="Microsoft YaHei UI"/>
        <charset val="134"/>
      </rPr>
      <t>时不少于一次，每一楼层不少于一次，每工作班拌制的同配合比混凝土不足100盘时不少于一次，同一单位工程每一验收项目中同配合比的不得少于一次</t>
    </r>
  </si>
  <si>
    <t>组</t>
  </si>
  <si>
    <t>约600m³+1100m³，考虑施工分段</t>
  </si>
  <si>
    <t>混凝土配合比</t>
  </si>
  <si>
    <t>配合比设计/验证</t>
  </si>
  <si>
    <t>同一混凝土配合比设计送检一次；
当水泥、外加剂或矿物掺合料等原材料品种、质量有显著变化时，或对混凝土性能有特殊要求时，应重新进行配合比设计。</t>
  </si>
  <si>
    <t>预拌混凝土</t>
  </si>
  <si>
    <t>氯离子含量（预拌）</t>
  </si>
  <si>
    <t>同一工程同一配合比检验一次</t>
  </si>
  <si>
    <t>钢筋原材
（非抗震）</t>
  </si>
  <si>
    <t>屈服强度/抗拉强度/伸长率/弯曲</t>
  </si>
  <si>
    <t>同一牌号、同规格、同炉号、同交货状态的每60吨为一验收批，不足60吨的按一批计，每批一组共5条</t>
  </si>
  <si>
    <t>共计5个型号，冠梁直径8约18t
冠梁直径20约20t、25直径约50吨；连接板20直径60t、25直径200t；桩芯钢筋22直径100t、10直径箍筋20t；桩间喷锚约25植筋3t+8直径25t.
暂按照4批次进场。</t>
  </si>
  <si>
    <t>重量偏差</t>
  </si>
  <si>
    <t>反向弯曲</t>
  </si>
  <si>
    <t>最大力下总伸长率</t>
  </si>
  <si>
    <t>强屈比</t>
  </si>
  <si>
    <t>水泥净浆试块</t>
  </si>
  <si>
    <t>/</t>
  </si>
  <si>
    <t>钢筋机械连接</t>
  </si>
  <si>
    <t>抗拉强度</t>
  </si>
  <si>
    <t>同一施工条件同一批材料的同等级同形式同规格接头500个为一验收批、不足500个按一批</t>
  </si>
  <si>
    <t>约3500个套筒</t>
  </si>
  <si>
    <t>钢筋焊接</t>
  </si>
  <si>
    <t>300个同牌号同直径作为一批不足300按一批，每批取3个</t>
  </si>
  <si>
    <t>焊条</t>
  </si>
  <si>
    <t>直径、长度尺寸偏差</t>
  </si>
  <si>
    <t>每批药芯焊丝应由同一批号外皮材料、同一批号主要药粉原料、以同样的配方和制造工艺制成，每批最高质量为10 t。</t>
  </si>
  <si>
    <t>约5t</t>
  </si>
  <si>
    <t>偏心(不圆)度</t>
  </si>
  <si>
    <t>水泥</t>
  </si>
  <si>
    <t>凝结时间</t>
  </si>
  <si>
    <t>袋装200t为一批，散装500t为一批，水泥出厂超过3个月时，应进行复验，并按复验结果使用</t>
  </si>
  <si>
    <t>项</t>
  </si>
  <si>
    <t>安定性</t>
  </si>
  <si>
    <t>强度（胶砂强度）</t>
  </si>
  <si>
    <t>氯离子含量</t>
  </si>
  <si>
    <t>钢材原材</t>
  </si>
  <si>
    <t>拉伸、弯曲</t>
  </si>
  <si>
    <t>同一牌号、同一炉号、同一质量等级、同一品种、同一规格、同一热处理为验收批，重量不大于60吨</t>
  </si>
  <si>
    <t>水泥土</t>
  </si>
  <si>
    <t>无侧限抗压强度</t>
  </si>
  <si>
    <t>钢管圆管</t>
  </si>
  <si>
    <t>屈服强度、抗拉强度、断后伸长率</t>
  </si>
  <si>
    <t>每批按同一牌号、同一炉号、同一规格和同一热处理组成。</t>
  </si>
  <si>
    <t>熔敷金属</t>
  </si>
  <si>
    <t>化学成分（5元素）</t>
  </si>
  <si>
    <t>按不同材料进场批次，每种规格每批次抽1组</t>
  </si>
  <si>
    <t>拉伸</t>
  </si>
  <si>
    <t>合价（元）</t>
  </si>
  <si>
    <t>检测产品/对象</t>
  </si>
  <si>
    <t>检测项目/参数</t>
  </si>
  <si>
    <t>抽检频率</t>
  </si>
  <si>
    <t>土壤氡</t>
  </si>
  <si>
    <t>根据规范要求“在工程地质勘察范围内布点时，应以间距10m作网格，各网格点即为测试点，但布点数不应少于16个。布点位置应覆盖基础工程范围。”</t>
  </si>
  <si>
    <t>一、材料费和埋设费</t>
  </si>
  <si>
    <t>观测项目</t>
  </si>
  <si>
    <t>埋设方法</t>
  </si>
  <si>
    <t>数量</t>
  </si>
  <si>
    <t>名称</t>
  </si>
  <si>
    <t>基准网</t>
  </si>
  <si>
    <t>测头</t>
  </si>
  <si>
    <t>个</t>
  </si>
  <si>
    <t>平面基准网</t>
  </si>
  <si>
    <t>墙顶水平位移、沉降</t>
  </si>
  <si>
    <t>道路沉降</t>
  </si>
  <si>
    <t>钻孔埋设</t>
  </si>
  <si>
    <t>横沥中路40个点。</t>
  </si>
  <si>
    <t>地下水位</t>
  </si>
  <si>
    <t>17个点，考虑埋深深度10米/个。</t>
  </si>
  <si>
    <t>测斜（墙体变形）</t>
  </si>
  <si>
    <t>23个点，考虑埋深深度30米/个。</t>
  </si>
  <si>
    <t>管线沉降</t>
  </si>
  <si>
    <t>埋设费小计</t>
  </si>
  <si>
    <t>二、监测及技术服务费</t>
  </si>
  <si>
    <t>观测项目名称</t>
  </si>
  <si>
    <t>测点数量</t>
  </si>
  <si>
    <t>观测频次</t>
  </si>
  <si>
    <t>（点）</t>
  </si>
  <si>
    <t>（次/点）</t>
  </si>
  <si>
    <t>墙顶水平位移</t>
  </si>
  <si>
    <t>墙顶沉降</t>
  </si>
  <si>
    <t>观测费小计（元）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</si>
</sst>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#,##0.00_ "/>
    <numFmt numFmtId="180" formatCode="#,##0.0000_ "/>
  </numFmts>
  <fonts count="55"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name val="Microsoft YaHei"/>
      <charset val="134"/>
    </font>
    <font>
      <b/>
      <sz val="10"/>
      <name val="Microsoft YaHei"/>
      <charset val="134"/>
    </font>
    <font>
      <b/>
      <sz val="11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1"/>
      <color indexed="8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0"/>
      <color rgb="FFFF0000"/>
      <name val="Microsoft YaHei"/>
      <charset val="134"/>
    </font>
    <font>
      <b/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name val="Microsoft YaHei"/>
      <charset val="134"/>
    </font>
    <font>
      <sz val="10"/>
      <color theme="1"/>
      <name val="Microsoft YaHei UI"/>
      <charset val="134"/>
    </font>
    <font>
      <b/>
      <sz val="10"/>
      <color theme="1"/>
      <name val="Microsoft YaHei UI"/>
      <charset val="134"/>
    </font>
    <font>
      <sz val="10"/>
      <name val="Microsoft YaHei UI"/>
      <charset val="134"/>
    </font>
    <font>
      <b/>
      <sz val="10"/>
      <name val="Microsoft YaHei UI"/>
      <charset val="134"/>
    </font>
    <font>
      <sz val="11"/>
      <name val="宋体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8"/>
      <name val="宋体"/>
      <charset val="134"/>
    </font>
    <font>
      <b/>
      <sz val="16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"/>
      <color theme="1"/>
      <name val="Microsoft YaHei UI"/>
      <charset val="134"/>
    </font>
    <font>
      <vertAlign val="superscript"/>
      <sz val="1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1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6" applyNumberFormat="0" applyAlignment="0" applyProtection="0">
      <alignment vertical="center"/>
    </xf>
    <xf numFmtId="0" fontId="42" fillId="4" borderId="17" applyNumberFormat="0" applyAlignment="0" applyProtection="0">
      <alignment vertical="center"/>
    </xf>
    <xf numFmtId="0" fontId="43" fillId="4" borderId="16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13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13" fillId="0" borderId="5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178" fontId="18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>
      <alignment vertical="center"/>
    </xf>
    <xf numFmtId="176" fontId="17" fillId="0" borderId="3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horizontal="center" vertical="center" wrapText="1"/>
    </xf>
    <xf numFmtId="176" fontId="23" fillId="0" borderId="6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179" fontId="27" fillId="0" borderId="5" xfId="0" applyNumberFormat="1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E13" sqref="E13"/>
    </sheetView>
  </sheetViews>
  <sheetFormatPr defaultColWidth="9" defaultRowHeight="13.5" outlineLevelCol="5"/>
  <cols>
    <col min="1" max="1" width="6.45833333333333" customWidth="1"/>
    <col min="2" max="2" width="19.2333333333333" customWidth="1"/>
    <col min="3" max="3" width="7.30833333333333" customWidth="1"/>
    <col min="4" max="4" width="20.7666666666667" customWidth="1"/>
    <col min="5" max="5" width="20.7666666666667" style="121" customWidth="1"/>
    <col min="6" max="6" width="39.075" customWidth="1"/>
  </cols>
  <sheetData>
    <row r="1" ht="30" customHeight="1" spans="1:6">
      <c r="A1" s="122" t="s">
        <v>0</v>
      </c>
      <c r="B1" s="122"/>
      <c r="C1" s="122"/>
      <c r="D1" s="122"/>
      <c r="E1" s="122"/>
      <c r="F1" s="122"/>
    </row>
    <row r="2" ht="30" customHeight="1" spans="1:6">
      <c r="A2" s="123" t="s">
        <v>1</v>
      </c>
      <c r="B2" s="123" t="s">
        <v>2</v>
      </c>
      <c r="C2" s="123" t="s">
        <v>3</v>
      </c>
      <c r="D2" s="123" t="s">
        <v>4</v>
      </c>
      <c r="E2" s="124" t="s">
        <v>5</v>
      </c>
      <c r="F2" s="125" t="s">
        <v>6</v>
      </c>
    </row>
    <row r="3" ht="72.65" customHeight="1" spans="1:6">
      <c r="A3" s="126">
        <v>1</v>
      </c>
      <c r="B3" s="126" t="s">
        <v>7</v>
      </c>
      <c r="C3" s="126" t="s">
        <v>8</v>
      </c>
      <c r="D3" s="127">
        <f>支护桩检测!H10</f>
        <v>208920</v>
      </c>
      <c r="E3" s="127"/>
      <c r="F3" s="128" t="s">
        <v>9</v>
      </c>
    </row>
    <row r="4" ht="102" customHeight="1" spans="1:6">
      <c r="A4" s="126">
        <v>2</v>
      </c>
      <c r="B4" s="126" t="s">
        <v>10</v>
      </c>
      <c r="C4" s="129" t="s">
        <v>8</v>
      </c>
      <c r="D4" s="130">
        <f>'原材料检测 '!H26</f>
        <v>88900</v>
      </c>
      <c r="E4" s="127"/>
      <c r="F4" s="128" t="s">
        <v>11</v>
      </c>
    </row>
    <row r="5" ht="55.2" customHeight="1" spans="1:6">
      <c r="A5" s="126">
        <v>3</v>
      </c>
      <c r="B5" s="126" t="s">
        <v>12</v>
      </c>
      <c r="C5" s="129" t="s">
        <v>8</v>
      </c>
      <c r="D5" s="130">
        <f>土壤氡!H5</f>
        <v>44650</v>
      </c>
      <c r="E5" s="127"/>
      <c r="F5" s="128" t="s">
        <v>13</v>
      </c>
    </row>
    <row r="6" ht="57" customHeight="1" spans="1:6">
      <c r="A6" s="126">
        <v>4</v>
      </c>
      <c r="B6" s="126" t="s">
        <v>14</v>
      </c>
      <c r="C6" s="126" t="s">
        <v>8</v>
      </c>
      <c r="D6" s="127">
        <f>'基坑监测 '!G12+'基坑监测 '!G22</f>
        <v>1131600</v>
      </c>
      <c r="E6" s="127"/>
      <c r="F6" s="128" t="s">
        <v>15</v>
      </c>
    </row>
    <row r="7" ht="42" customHeight="1" spans="1:6">
      <c r="A7" s="131" t="s">
        <v>16</v>
      </c>
      <c r="B7" s="131"/>
      <c r="C7" s="131"/>
      <c r="D7" s="125">
        <f>SUM(D3:D6)</f>
        <v>1474070</v>
      </c>
      <c r="E7" s="125">
        <f>SUM(E3:E6)</f>
        <v>0</v>
      </c>
      <c r="F7" s="132"/>
    </row>
    <row r="8" ht="14.4" customHeight="1" spans="5:5">
      <c r="E8" s="133"/>
    </row>
    <row r="9" ht="14.4" customHeight="1" spans="2:5">
      <c r="B9" s="134"/>
      <c r="C9" s="134"/>
      <c r="D9" s="134"/>
      <c r="E9" s="135"/>
    </row>
    <row r="10" ht="14.4" customHeight="1" spans="2:5">
      <c r="B10" s="134"/>
      <c r="C10" s="134"/>
      <c r="D10" s="134"/>
      <c r="E10" s="135"/>
    </row>
    <row r="11" ht="14.4" customHeight="1"/>
    <row r="12" ht="14.4" customHeight="1"/>
    <row r="13" ht="14.4" customHeight="1"/>
  </sheetData>
  <mergeCells count="2">
    <mergeCell ref="A1:F1"/>
    <mergeCell ref="A7:C7"/>
  </mergeCells>
  <pageMargins left="0.75" right="0.75" top="1" bottom="1" header="0.5" footer="0.5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4"/>
  <sheetViews>
    <sheetView tabSelected="1" topLeftCell="A37" workbookViewId="0">
      <selection activeCell="H52" sqref="H52"/>
    </sheetView>
  </sheetViews>
  <sheetFormatPr defaultColWidth="9" defaultRowHeight="13.5"/>
  <cols>
    <col min="1" max="1" width="5" style="103" customWidth="1"/>
    <col min="2" max="2" width="14.6916666666667" style="103" customWidth="1"/>
    <col min="3" max="3" width="10.3083333333333" style="103" customWidth="1"/>
    <col min="4" max="4" width="22" style="103" customWidth="1"/>
    <col min="5" max="5" width="6.69166666666667" style="104" customWidth="1"/>
    <col min="6" max="6" width="12" style="104" customWidth="1"/>
    <col min="7" max="7" width="10.7666666666667" style="104" customWidth="1"/>
    <col min="8" max="8" width="12.7666666666667" style="104" customWidth="1"/>
    <col min="9" max="9" width="10.7666666666667" style="105" customWidth="1"/>
    <col min="10" max="10" width="12.7666666666667" style="103" customWidth="1"/>
    <col min="11" max="11" width="25.6916666666667" style="103" customWidth="1"/>
    <col min="12" max="16384" width="9" style="103"/>
  </cols>
  <sheetData>
    <row r="1" ht="24.45" customHeight="1" spans="1:1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ht="25.85" customHeight="1" spans="1:11">
      <c r="A2" s="53" t="s">
        <v>1</v>
      </c>
      <c r="B2" s="53" t="s">
        <v>2</v>
      </c>
      <c r="C2" s="53" t="s">
        <v>17</v>
      </c>
      <c r="D2" s="53" t="s">
        <v>18</v>
      </c>
      <c r="E2" s="53" t="s">
        <v>3</v>
      </c>
      <c r="F2" s="106" t="s">
        <v>19</v>
      </c>
      <c r="G2" s="107" t="s">
        <v>4</v>
      </c>
      <c r="H2" s="108"/>
      <c r="I2" s="115" t="s">
        <v>5</v>
      </c>
      <c r="J2" s="116"/>
      <c r="K2" s="68" t="s">
        <v>20</v>
      </c>
    </row>
    <row r="3" ht="15" spans="1:11">
      <c r="A3" s="58"/>
      <c r="B3" s="58"/>
      <c r="C3" s="58"/>
      <c r="D3" s="58"/>
      <c r="E3" s="58"/>
      <c r="F3" s="109"/>
      <c r="G3" s="110" t="s">
        <v>21</v>
      </c>
      <c r="H3" s="110" t="s">
        <v>22</v>
      </c>
      <c r="I3" s="68" t="s">
        <v>21</v>
      </c>
      <c r="J3" s="68" t="s">
        <v>22</v>
      </c>
      <c r="K3" s="117" t="s">
        <v>20</v>
      </c>
    </row>
    <row r="4" ht="42" customHeight="1" spans="1:11">
      <c r="A4" s="61">
        <v>1</v>
      </c>
      <c r="B4" s="111" t="s">
        <v>23</v>
      </c>
      <c r="C4" s="61" t="s">
        <v>24</v>
      </c>
      <c r="D4" s="61" t="s">
        <v>25</v>
      </c>
      <c r="E4" s="61" t="s">
        <v>26</v>
      </c>
      <c r="F4" s="61">
        <v>204</v>
      </c>
      <c r="G4" s="61">
        <v>140</v>
      </c>
      <c r="H4" s="61">
        <f t="shared" ref="H4:H9" si="0">F4*G4</f>
        <v>28560</v>
      </c>
      <c r="I4" s="70"/>
      <c r="J4" s="70">
        <f t="shared" ref="J4:J9" si="1">F4*I4</f>
        <v>0</v>
      </c>
      <c r="K4" s="113"/>
    </row>
    <row r="5" ht="36.65" customHeight="1" spans="1:11">
      <c r="A5" s="61">
        <v>2</v>
      </c>
      <c r="B5" s="61" t="s">
        <v>27</v>
      </c>
      <c r="C5" s="61" t="s">
        <v>28</v>
      </c>
      <c r="D5" s="61" t="s">
        <v>29</v>
      </c>
      <c r="E5" s="61" t="s">
        <v>30</v>
      </c>
      <c r="F5" s="61">
        <v>200</v>
      </c>
      <c r="G5" s="61">
        <v>150</v>
      </c>
      <c r="H5" s="61">
        <f t="shared" si="0"/>
        <v>30000</v>
      </c>
      <c r="I5" s="70"/>
      <c r="J5" s="70">
        <f t="shared" si="1"/>
        <v>0</v>
      </c>
      <c r="K5" s="113" t="s">
        <v>31</v>
      </c>
    </row>
    <row r="6" ht="38.4" customHeight="1" spans="1:11">
      <c r="A6" s="61">
        <v>3</v>
      </c>
      <c r="B6" s="61" t="s">
        <v>32</v>
      </c>
      <c r="C6" s="61" t="s">
        <v>28</v>
      </c>
      <c r="D6" s="112" t="s">
        <v>29</v>
      </c>
      <c r="E6" s="61" t="s">
        <v>30</v>
      </c>
      <c r="F6" s="61">
        <v>320</v>
      </c>
      <c r="G6" s="61">
        <v>150</v>
      </c>
      <c r="H6" s="61">
        <f t="shared" si="0"/>
        <v>48000</v>
      </c>
      <c r="I6" s="70"/>
      <c r="J6" s="70">
        <f t="shared" si="1"/>
        <v>0</v>
      </c>
      <c r="K6" s="113" t="s">
        <v>33</v>
      </c>
    </row>
    <row r="7" ht="51" customHeight="1" spans="1:11">
      <c r="A7" s="61">
        <v>4</v>
      </c>
      <c r="B7" s="61" t="s">
        <v>34</v>
      </c>
      <c r="C7" s="61" t="s">
        <v>35</v>
      </c>
      <c r="D7" s="112" t="s">
        <v>36</v>
      </c>
      <c r="E7" s="61" t="s">
        <v>37</v>
      </c>
      <c r="F7" s="113">
        <v>222</v>
      </c>
      <c r="G7" s="61">
        <v>130</v>
      </c>
      <c r="H7" s="61">
        <f t="shared" si="0"/>
        <v>28860</v>
      </c>
      <c r="I7" s="70"/>
      <c r="J7" s="70">
        <f t="shared" si="1"/>
        <v>0</v>
      </c>
      <c r="K7" s="113" t="s">
        <v>38</v>
      </c>
    </row>
    <row r="8" ht="37.85" customHeight="1" spans="1:11">
      <c r="A8" s="61">
        <v>5</v>
      </c>
      <c r="B8" s="61" t="s">
        <v>39</v>
      </c>
      <c r="C8" s="61" t="s">
        <v>40</v>
      </c>
      <c r="D8" s="112" t="s">
        <v>41</v>
      </c>
      <c r="E8" s="61" t="s">
        <v>26</v>
      </c>
      <c r="F8" s="61">
        <v>18</v>
      </c>
      <c r="G8" s="61">
        <v>2500</v>
      </c>
      <c r="H8" s="61">
        <f t="shared" si="0"/>
        <v>45000</v>
      </c>
      <c r="I8" s="70"/>
      <c r="J8" s="70">
        <f t="shared" si="1"/>
        <v>0</v>
      </c>
      <c r="K8" s="113" t="s">
        <v>42</v>
      </c>
    </row>
    <row r="9" ht="36" customHeight="1" spans="1:11">
      <c r="A9" s="61">
        <v>6</v>
      </c>
      <c r="B9" s="61" t="s">
        <v>43</v>
      </c>
      <c r="C9" s="61" t="s">
        <v>44</v>
      </c>
      <c r="D9" s="70" t="s">
        <v>45</v>
      </c>
      <c r="E9" s="61" t="s">
        <v>37</v>
      </c>
      <c r="F9" s="61">
        <v>3</v>
      </c>
      <c r="G9" s="61">
        <v>9500</v>
      </c>
      <c r="H9" s="61">
        <f t="shared" si="0"/>
        <v>28500</v>
      </c>
      <c r="I9" s="70"/>
      <c r="J9" s="70">
        <f t="shared" si="1"/>
        <v>0</v>
      </c>
      <c r="K9" s="113" t="s">
        <v>46</v>
      </c>
    </row>
    <row r="10" ht="28.2" customHeight="1" spans="1:11">
      <c r="A10" s="61" t="s">
        <v>47</v>
      </c>
      <c r="B10" s="61"/>
      <c r="C10" s="61"/>
      <c r="D10" s="61"/>
      <c r="E10" s="61"/>
      <c r="F10" s="61"/>
      <c r="G10" s="61"/>
      <c r="H10" s="114">
        <f>SUM(H4:H9)</f>
        <v>208920</v>
      </c>
      <c r="I10" s="118"/>
      <c r="J10" s="114">
        <f>SUM(J4:J9)</f>
        <v>0</v>
      </c>
      <c r="K10" s="113"/>
    </row>
    <row r="12" ht="14.4" customHeight="1" spans="12:18">
      <c r="L12" s="119"/>
      <c r="M12" s="119"/>
      <c r="N12" s="119"/>
      <c r="O12" s="119"/>
      <c r="P12" s="119"/>
      <c r="Q12" s="119"/>
      <c r="R12" s="119"/>
    </row>
    <row r="13" ht="14.4" customHeight="1" spans="11:18">
      <c r="K13" s="119"/>
      <c r="L13" s="119"/>
      <c r="M13" s="119"/>
      <c r="N13" s="119"/>
      <c r="O13" s="119"/>
      <c r="P13" s="119"/>
      <c r="Q13" s="119"/>
      <c r="R13" s="119"/>
    </row>
    <row r="14" ht="14.4" customHeight="1" spans="11:11">
      <c r="K14" s="119"/>
    </row>
    <row r="42" spans="11:11">
      <c r="K42" s="120"/>
    </row>
    <row r="43" spans="11:11">
      <c r="K43" s="120"/>
    </row>
    <row r="63" spans="11:11">
      <c r="K63" s="120"/>
    </row>
    <row r="64" spans="11:11">
      <c r="K64" s="120"/>
    </row>
  </sheetData>
  <mergeCells count="12">
    <mergeCell ref="A1:K1"/>
    <mergeCell ref="G2:H2"/>
    <mergeCell ref="I2:J2"/>
    <mergeCell ref="A10:D10"/>
    <mergeCell ref="A2:A3"/>
    <mergeCell ref="B2:B3"/>
    <mergeCell ref="C2:C3"/>
    <mergeCell ref="D2:D3"/>
    <mergeCell ref="E2:E3"/>
    <mergeCell ref="F2:F3"/>
    <mergeCell ref="K42:K43"/>
    <mergeCell ref="K63:K64"/>
  </mergeCells>
  <pageMargins left="0.75" right="0.75" top="1" bottom="1" header="0.5" footer="0.5"/>
  <pageSetup paperSize="9" scale="3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workbookViewId="0">
      <pane xSplit="3" ySplit="3" topLeftCell="E4" activePane="bottomRight" state="frozen"/>
      <selection/>
      <selection pane="topRight"/>
      <selection pane="bottomLeft"/>
      <selection pane="bottomRight" activeCell="C30" sqref="C30"/>
    </sheetView>
  </sheetViews>
  <sheetFormatPr defaultColWidth="9" defaultRowHeight="13.5"/>
  <cols>
    <col min="1" max="1" width="5.69166666666667" customWidth="1"/>
    <col min="2" max="2" width="13" customWidth="1"/>
    <col min="3" max="3" width="27.3083333333333" customWidth="1"/>
    <col min="4" max="4" width="40.6916666666667" customWidth="1"/>
    <col min="5" max="5" width="5.69166666666667" customWidth="1"/>
    <col min="6" max="6" width="9.53333333333333" customWidth="1"/>
    <col min="7" max="7" width="9.84166666666667" customWidth="1"/>
    <col min="8" max="8" width="11.7666666666667" customWidth="1"/>
    <col min="9" max="9" width="9.84166666666667" customWidth="1"/>
    <col min="10" max="10" width="11.7666666666667" customWidth="1"/>
    <col min="11" max="11" width="37.3083333333333" customWidth="1"/>
  </cols>
  <sheetData>
    <row r="1" ht="24.45" customHeight="1" spans="1:10">
      <c r="A1" s="71" t="s">
        <v>10</v>
      </c>
      <c r="B1" s="71"/>
      <c r="C1" s="71"/>
      <c r="D1" s="71"/>
      <c r="E1" s="71"/>
      <c r="F1" s="71"/>
      <c r="G1" s="71"/>
      <c r="H1" s="71"/>
      <c r="I1" s="71"/>
      <c r="J1" s="71"/>
    </row>
    <row r="2" ht="50.4" customHeight="1" spans="1:11">
      <c r="A2" s="54" t="s">
        <v>1</v>
      </c>
      <c r="B2" s="54" t="s">
        <v>48</v>
      </c>
      <c r="C2" s="54" t="s">
        <v>2</v>
      </c>
      <c r="D2" s="54" t="s">
        <v>49</v>
      </c>
      <c r="E2" s="54" t="s">
        <v>3</v>
      </c>
      <c r="F2" s="72" t="s">
        <v>19</v>
      </c>
      <c r="G2" s="73" t="s">
        <v>4</v>
      </c>
      <c r="H2" s="74"/>
      <c r="I2" s="66" t="s">
        <v>5</v>
      </c>
      <c r="J2" s="67"/>
      <c r="K2" s="91" t="s">
        <v>20</v>
      </c>
    </row>
    <row r="3" ht="31.1" customHeight="1" spans="1:11">
      <c r="A3" s="59"/>
      <c r="B3" s="59"/>
      <c r="C3" s="59"/>
      <c r="D3" s="59"/>
      <c r="E3" s="59"/>
      <c r="F3" s="75"/>
      <c r="G3" s="76" t="s">
        <v>21</v>
      </c>
      <c r="H3" s="76" t="s">
        <v>50</v>
      </c>
      <c r="I3" s="69" t="s">
        <v>21</v>
      </c>
      <c r="J3" s="69" t="s">
        <v>22</v>
      </c>
      <c r="K3" s="91" t="s">
        <v>20</v>
      </c>
    </row>
    <row r="4" ht="48.75" spans="1:11">
      <c r="A4" s="63">
        <v>1</v>
      </c>
      <c r="B4" s="77" t="s">
        <v>51</v>
      </c>
      <c r="C4" s="78" t="s">
        <v>52</v>
      </c>
      <c r="D4" s="79" t="s">
        <v>53</v>
      </c>
      <c r="E4" s="78" t="s">
        <v>54</v>
      </c>
      <c r="F4" s="80">
        <v>20</v>
      </c>
      <c r="G4" s="81">
        <v>36</v>
      </c>
      <c r="H4" s="81">
        <f>F4*G4</f>
        <v>720</v>
      </c>
      <c r="I4" s="92"/>
      <c r="J4" s="92">
        <f>F4*I4</f>
        <v>0</v>
      </c>
      <c r="K4" s="93" t="s">
        <v>55</v>
      </c>
    </row>
    <row r="5" ht="48" spans="1:11">
      <c r="A5" s="63">
        <v>2</v>
      </c>
      <c r="B5" s="77" t="s">
        <v>56</v>
      </c>
      <c r="C5" s="78" t="s">
        <v>57</v>
      </c>
      <c r="D5" s="79" t="s">
        <v>58</v>
      </c>
      <c r="E5" s="78" t="s">
        <v>54</v>
      </c>
      <c r="F5" s="78">
        <v>20</v>
      </c>
      <c r="G5" s="81">
        <v>589</v>
      </c>
      <c r="H5" s="81">
        <f t="shared" ref="H5:H14" si="0">F5*G5</f>
        <v>11780</v>
      </c>
      <c r="I5" s="92"/>
      <c r="J5" s="92">
        <f>I5*F5</f>
        <v>0</v>
      </c>
      <c r="K5" s="94"/>
    </row>
    <row r="6" ht="16.5" spans="1:11">
      <c r="A6" s="63">
        <v>3</v>
      </c>
      <c r="B6" s="77" t="s">
        <v>59</v>
      </c>
      <c r="C6" s="78" t="s">
        <v>60</v>
      </c>
      <c r="D6" s="79" t="s">
        <v>61</v>
      </c>
      <c r="E6" s="78" t="s">
        <v>54</v>
      </c>
      <c r="F6" s="78">
        <v>20</v>
      </c>
      <c r="G6" s="81">
        <v>1600</v>
      </c>
      <c r="H6" s="81">
        <f t="shared" si="0"/>
        <v>32000</v>
      </c>
      <c r="I6" s="92"/>
      <c r="J6" s="92">
        <f t="shared" ref="J6:J14" si="1">F6*I6</f>
        <v>0</v>
      </c>
      <c r="K6" s="95"/>
    </row>
    <row r="7" ht="16.5" spans="1:11">
      <c r="A7" s="63">
        <v>4</v>
      </c>
      <c r="B7" s="77" t="s">
        <v>62</v>
      </c>
      <c r="C7" s="78" t="s">
        <v>63</v>
      </c>
      <c r="D7" s="79" t="s">
        <v>64</v>
      </c>
      <c r="E7" s="78" t="s">
        <v>54</v>
      </c>
      <c r="F7" s="78">
        <v>56</v>
      </c>
      <c r="G7" s="81">
        <v>50</v>
      </c>
      <c r="H7" s="81">
        <f t="shared" si="0"/>
        <v>2800</v>
      </c>
      <c r="I7" s="92"/>
      <c r="J7" s="92">
        <f t="shared" si="1"/>
        <v>0</v>
      </c>
      <c r="K7" s="93" t="s">
        <v>65</v>
      </c>
    </row>
    <row r="8" ht="16.5" spans="1:11">
      <c r="A8" s="63">
        <v>5</v>
      </c>
      <c r="B8" s="77"/>
      <c r="C8" s="78" t="s">
        <v>66</v>
      </c>
      <c r="D8" s="78"/>
      <c r="E8" s="78"/>
      <c r="F8" s="78">
        <v>56</v>
      </c>
      <c r="G8" s="81">
        <v>20</v>
      </c>
      <c r="H8" s="81">
        <f t="shared" si="0"/>
        <v>1120</v>
      </c>
      <c r="I8" s="92"/>
      <c r="J8" s="92">
        <f t="shared" si="1"/>
        <v>0</v>
      </c>
      <c r="K8" s="94"/>
    </row>
    <row r="9" ht="16.5" spans="1:11">
      <c r="A9" s="63">
        <v>6</v>
      </c>
      <c r="B9" s="77"/>
      <c r="C9" s="78" t="s">
        <v>67</v>
      </c>
      <c r="D9" s="78"/>
      <c r="E9" s="78"/>
      <c r="F9" s="78">
        <v>56</v>
      </c>
      <c r="G9" s="81">
        <v>35</v>
      </c>
      <c r="H9" s="81">
        <f t="shared" si="0"/>
        <v>1960</v>
      </c>
      <c r="I9" s="92"/>
      <c r="J9" s="92">
        <f t="shared" si="1"/>
        <v>0</v>
      </c>
      <c r="K9" s="94"/>
    </row>
    <row r="10" ht="16.5" spans="1:11">
      <c r="A10" s="63">
        <v>7</v>
      </c>
      <c r="B10" s="77"/>
      <c r="C10" s="78" t="s">
        <v>68</v>
      </c>
      <c r="D10" s="78"/>
      <c r="E10" s="78"/>
      <c r="F10" s="78">
        <v>56</v>
      </c>
      <c r="G10" s="81">
        <v>20</v>
      </c>
      <c r="H10" s="81">
        <f t="shared" si="0"/>
        <v>1120</v>
      </c>
      <c r="I10" s="92"/>
      <c r="J10" s="92">
        <f t="shared" si="1"/>
        <v>0</v>
      </c>
      <c r="K10" s="94"/>
    </row>
    <row r="11" ht="16.5" spans="1:11">
      <c r="A11" s="63">
        <v>8</v>
      </c>
      <c r="B11" s="77"/>
      <c r="C11" s="78" t="s">
        <v>69</v>
      </c>
      <c r="D11" s="78"/>
      <c r="E11" s="78"/>
      <c r="F11" s="78">
        <v>56</v>
      </c>
      <c r="G11" s="81">
        <v>20</v>
      </c>
      <c r="H11" s="81">
        <f t="shared" si="0"/>
        <v>1120</v>
      </c>
      <c r="I11" s="92"/>
      <c r="J11" s="92">
        <f t="shared" si="1"/>
        <v>0</v>
      </c>
      <c r="K11" s="95"/>
    </row>
    <row r="12" ht="16.5" spans="1:11">
      <c r="A12" s="63">
        <v>9</v>
      </c>
      <c r="B12" s="78" t="s">
        <v>70</v>
      </c>
      <c r="C12" s="78" t="s">
        <v>52</v>
      </c>
      <c r="D12" s="82" t="s">
        <v>71</v>
      </c>
      <c r="E12" s="78" t="s">
        <v>54</v>
      </c>
      <c r="F12" s="78">
        <v>20</v>
      </c>
      <c r="G12" s="81">
        <v>34</v>
      </c>
      <c r="H12" s="81">
        <f t="shared" si="0"/>
        <v>680</v>
      </c>
      <c r="I12" s="92"/>
      <c r="J12" s="92">
        <f t="shared" si="1"/>
        <v>0</v>
      </c>
      <c r="K12" s="96"/>
    </row>
    <row r="13" ht="24" spans="1:11">
      <c r="A13" s="63">
        <v>10</v>
      </c>
      <c r="B13" s="77" t="s">
        <v>72</v>
      </c>
      <c r="C13" s="78" t="s">
        <v>73</v>
      </c>
      <c r="D13" s="79" t="s">
        <v>74</v>
      </c>
      <c r="E13" s="78" t="s">
        <v>54</v>
      </c>
      <c r="F13" s="78">
        <v>7</v>
      </c>
      <c r="G13" s="81">
        <v>80</v>
      </c>
      <c r="H13" s="81">
        <f t="shared" si="0"/>
        <v>560</v>
      </c>
      <c r="I13" s="92"/>
      <c r="J13" s="92">
        <f t="shared" si="1"/>
        <v>0</v>
      </c>
      <c r="K13" s="93" t="s">
        <v>75</v>
      </c>
    </row>
    <row r="14" ht="24" spans="1:11">
      <c r="A14" s="63">
        <v>11</v>
      </c>
      <c r="B14" s="77" t="s">
        <v>76</v>
      </c>
      <c r="C14" s="78" t="s">
        <v>73</v>
      </c>
      <c r="D14" s="79" t="s">
        <v>77</v>
      </c>
      <c r="E14" s="78" t="s">
        <v>54</v>
      </c>
      <c r="F14" s="78">
        <v>12</v>
      </c>
      <c r="G14" s="81">
        <v>80</v>
      </c>
      <c r="H14" s="81">
        <f t="shared" si="0"/>
        <v>960</v>
      </c>
      <c r="I14" s="92"/>
      <c r="J14" s="92">
        <f t="shared" si="1"/>
        <v>0</v>
      </c>
      <c r="K14" s="95"/>
    </row>
    <row r="15" ht="16.5" spans="1:11">
      <c r="A15" s="63">
        <v>12</v>
      </c>
      <c r="B15" s="83" t="s">
        <v>78</v>
      </c>
      <c r="C15" s="78" t="s">
        <v>79</v>
      </c>
      <c r="D15" s="84" t="s">
        <v>80</v>
      </c>
      <c r="E15" s="78" t="s">
        <v>54</v>
      </c>
      <c r="F15" s="80">
        <v>1</v>
      </c>
      <c r="G15" s="81">
        <v>120</v>
      </c>
      <c r="H15" s="81">
        <f>G15*F15</f>
        <v>120</v>
      </c>
      <c r="I15" s="92"/>
      <c r="J15" s="92">
        <f>I15*F15</f>
        <v>0</v>
      </c>
      <c r="K15" s="97" t="s">
        <v>81</v>
      </c>
    </row>
    <row r="16" ht="16.5" spans="1:11">
      <c r="A16" s="63">
        <v>13</v>
      </c>
      <c r="B16" s="85"/>
      <c r="C16" s="78" t="s">
        <v>82</v>
      </c>
      <c r="D16" s="86"/>
      <c r="E16" s="78" t="s">
        <v>54</v>
      </c>
      <c r="F16" s="80">
        <v>1</v>
      </c>
      <c r="G16" s="81">
        <v>180</v>
      </c>
      <c r="H16" s="81">
        <f>G16*F16</f>
        <v>180</v>
      </c>
      <c r="I16" s="92"/>
      <c r="J16" s="92">
        <f>I16*F16</f>
        <v>0</v>
      </c>
      <c r="K16" s="98"/>
    </row>
    <row r="17" ht="16.5" spans="1:11">
      <c r="A17" s="63">
        <v>14</v>
      </c>
      <c r="B17" s="87" t="s">
        <v>83</v>
      </c>
      <c r="C17" s="78" t="s">
        <v>84</v>
      </c>
      <c r="D17" s="88" t="s">
        <v>85</v>
      </c>
      <c r="E17" s="78" t="s">
        <v>86</v>
      </c>
      <c r="F17" s="80">
        <v>30</v>
      </c>
      <c r="G17" s="81">
        <v>63</v>
      </c>
      <c r="H17" s="81">
        <f t="shared" ref="H17:H25" si="2">F17*G17</f>
        <v>1890</v>
      </c>
      <c r="I17" s="92"/>
      <c r="J17" s="92">
        <f t="shared" ref="J17:J25" si="3">F17*I17</f>
        <v>0</v>
      </c>
      <c r="K17" s="99"/>
    </row>
    <row r="18" ht="16.5" spans="1:11">
      <c r="A18" s="63">
        <v>15</v>
      </c>
      <c r="B18" s="87"/>
      <c r="C18" s="78" t="s">
        <v>87</v>
      </c>
      <c r="D18" s="88"/>
      <c r="E18" s="78" t="s">
        <v>86</v>
      </c>
      <c r="F18" s="80">
        <v>30</v>
      </c>
      <c r="G18" s="81">
        <v>63</v>
      </c>
      <c r="H18" s="81">
        <f t="shared" si="2"/>
        <v>1890</v>
      </c>
      <c r="I18" s="92"/>
      <c r="J18" s="92">
        <f t="shared" si="3"/>
        <v>0</v>
      </c>
      <c r="K18" s="99"/>
    </row>
    <row r="19" ht="16.5" spans="1:11">
      <c r="A19" s="63">
        <v>16</v>
      </c>
      <c r="B19" s="87"/>
      <c r="C19" s="78" t="s">
        <v>88</v>
      </c>
      <c r="D19" s="88"/>
      <c r="E19" s="78" t="s">
        <v>86</v>
      </c>
      <c r="F19" s="80">
        <v>30</v>
      </c>
      <c r="G19" s="81">
        <v>255</v>
      </c>
      <c r="H19" s="81">
        <f t="shared" si="2"/>
        <v>7650</v>
      </c>
      <c r="I19" s="92"/>
      <c r="J19" s="92">
        <f t="shared" si="3"/>
        <v>0</v>
      </c>
      <c r="K19" s="99"/>
    </row>
    <row r="20" ht="16.5" spans="1:11">
      <c r="A20" s="63">
        <v>17</v>
      </c>
      <c r="B20" s="87"/>
      <c r="C20" s="78" t="s">
        <v>89</v>
      </c>
      <c r="D20" s="88"/>
      <c r="E20" s="78" t="s">
        <v>86</v>
      </c>
      <c r="F20" s="80">
        <v>30</v>
      </c>
      <c r="G20" s="81">
        <v>255</v>
      </c>
      <c r="H20" s="81">
        <f t="shared" si="2"/>
        <v>7650</v>
      </c>
      <c r="I20" s="92"/>
      <c r="J20" s="92">
        <f t="shared" si="3"/>
        <v>0</v>
      </c>
      <c r="K20" s="99"/>
    </row>
    <row r="21" ht="24" spans="1:11">
      <c r="A21" s="63">
        <v>18</v>
      </c>
      <c r="B21" s="78" t="s">
        <v>90</v>
      </c>
      <c r="C21" s="78" t="s">
        <v>91</v>
      </c>
      <c r="D21" s="78" t="s">
        <v>92</v>
      </c>
      <c r="E21" s="78" t="s">
        <v>54</v>
      </c>
      <c r="F21" s="78">
        <v>10</v>
      </c>
      <c r="G21" s="81">
        <v>50</v>
      </c>
      <c r="H21" s="81">
        <f t="shared" si="2"/>
        <v>500</v>
      </c>
      <c r="I21" s="81"/>
      <c r="J21" s="81">
        <f t="shared" ref="J21" si="4">F21*I21</f>
        <v>0</v>
      </c>
      <c r="K21" s="100"/>
    </row>
    <row r="22" ht="16.5" spans="1:11">
      <c r="A22" s="63">
        <v>19</v>
      </c>
      <c r="B22" s="78" t="s">
        <v>93</v>
      </c>
      <c r="C22" s="78" t="s">
        <v>94</v>
      </c>
      <c r="D22" s="78" t="s">
        <v>71</v>
      </c>
      <c r="E22" s="78" t="s">
        <v>54</v>
      </c>
      <c r="F22" s="78">
        <v>20</v>
      </c>
      <c r="G22" s="81">
        <v>220</v>
      </c>
      <c r="H22" s="81">
        <f t="shared" si="2"/>
        <v>4400</v>
      </c>
      <c r="I22" s="81"/>
      <c r="J22" s="81">
        <f t="shared" si="3"/>
        <v>0</v>
      </c>
      <c r="K22" s="100"/>
    </row>
    <row r="23" ht="24" spans="1:11">
      <c r="A23" s="63">
        <v>20</v>
      </c>
      <c r="B23" s="78" t="s">
        <v>95</v>
      </c>
      <c r="C23" s="78" t="s">
        <v>96</v>
      </c>
      <c r="D23" s="78" t="s">
        <v>97</v>
      </c>
      <c r="E23" s="78" t="s">
        <v>54</v>
      </c>
      <c r="F23" s="78">
        <v>6</v>
      </c>
      <c r="G23" s="81">
        <v>300</v>
      </c>
      <c r="H23" s="81">
        <f t="shared" si="2"/>
        <v>1800</v>
      </c>
      <c r="I23" s="81"/>
      <c r="J23" s="81">
        <f t="shared" si="3"/>
        <v>0</v>
      </c>
      <c r="K23" s="100"/>
    </row>
    <row r="24" ht="16.5" spans="1:11">
      <c r="A24" s="63">
        <v>21</v>
      </c>
      <c r="B24" s="83" t="s">
        <v>98</v>
      </c>
      <c r="C24" s="78" t="s">
        <v>99</v>
      </c>
      <c r="D24" s="83" t="s">
        <v>100</v>
      </c>
      <c r="E24" s="78" t="s">
        <v>54</v>
      </c>
      <c r="F24" s="78">
        <v>5</v>
      </c>
      <c r="G24" s="81">
        <v>900</v>
      </c>
      <c r="H24" s="81">
        <f t="shared" si="2"/>
        <v>4500</v>
      </c>
      <c r="I24" s="81"/>
      <c r="J24" s="81">
        <f t="shared" si="3"/>
        <v>0</v>
      </c>
      <c r="K24" s="100"/>
    </row>
    <row r="25" ht="16.5" spans="1:11">
      <c r="A25" s="63">
        <v>22</v>
      </c>
      <c r="B25" s="85"/>
      <c r="C25" s="78" t="s">
        <v>101</v>
      </c>
      <c r="D25" s="85"/>
      <c r="E25" s="78" t="s">
        <v>54</v>
      </c>
      <c r="F25" s="78">
        <v>5</v>
      </c>
      <c r="G25" s="81">
        <v>700</v>
      </c>
      <c r="H25" s="81">
        <f t="shared" si="2"/>
        <v>3500</v>
      </c>
      <c r="I25" s="81"/>
      <c r="J25" s="81">
        <f t="shared" si="3"/>
        <v>0</v>
      </c>
      <c r="K25" s="100"/>
    </row>
    <row r="26" ht="22.85" customHeight="1" spans="1:11">
      <c r="A26" s="63"/>
      <c r="B26" s="82" t="s">
        <v>102</v>
      </c>
      <c r="C26" s="82"/>
      <c r="D26" s="82"/>
      <c r="E26" s="89"/>
      <c r="F26" s="78"/>
      <c r="G26" s="81"/>
      <c r="H26" s="90">
        <f>SUM(H4:H25)</f>
        <v>88900</v>
      </c>
      <c r="I26" s="101"/>
      <c r="J26" s="101">
        <f>SUM(J4:J25)</f>
        <v>0</v>
      </c>
      <c r="K26" s="102"/>
    </row>
  </sheetData>
  <mergeCells count="24">
    <mergeCell ref="A1:J1"/>
    <mergeCell ref="G2:H2"/>
    <mergeCell ref="I2:J2"/>
    <mergeCell ref="B26:E26"/>
    <mergeCell ref="A2:A3"/>
    <mergeCell ref="B2:B3"/>
    <mergeCell ref="B7:B11"/>
    <mergeCell ref="B15:B16"/>
    <mergeCell ref="B17:B20"/>
    <mergeCell ref="B24:B25"/>
    <mergeCell ref="C2:C3"/>
    <mergeCell ref="D2:D3"/>
    <mergeCell ref="D7:D11"/>
    <mergeCell ref="D15:D16"/>
    <mergeCell ref="D17:D20"/>
    <mergeCell ref="D24:D25"/>
    <mergeCell ref="E2:E3"/>
    <mergeCell ref="E7:E11"/>
    <mergeCell ref="F2:F3"/>
    <mergeCell ref="K4:K6"/>
    <mergeCell ref="K7:K11"/>
    <mergeCell ref="K13:K14"/>
    <mergeCell ref="K15:K16"/>
    <mergeCell ref="K17:K20"/>
  </mergeCells>
  <pageMargins left="0.75" right="0.75" top="1" bottom="1" header="0.5" footer="0.5"/>
  <pageSetup paperSize="9" scale="4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D17" sqref="D17"/>
    </sheetView>
  </sheetViews>
  <sheetFormatPr defaultColWidth="9" defaultRowHeight="13.5" outlineLevelRow="4"/>
  <cols>
    <col min="1" max="1" width="4.075" customWidth="1"/>
    <col min="2" max="2" width="14.8416666666667" customWidth="1"/>
    <col min="3" max="3" width="11.4583333333333" customWidth="1"/>
    <col min="4" max="4" width="40.6916666666667" customWidth="1"/>
    <col min="5" max="5" width="6.69166666666667" customWidth="1"/>
    <col min="6" max="6" width="9" style="50" customWidth="1"/>
    <col min="7" max="7" width="9.84166666666667" customWidth="1"/>
    <col min="8" max="8" width="11.7666666666667" customWidth="1"/>
    <col min="9" max="9" width="9.84166666666667" customWidth="1"/>
    <col min="10" max="10" width="11.7666666666667" customWidth="1"/>
    <col min="11" max="11" width="23" customWidth="1"/>
  </cols>
  <sheetData>
    <row r="1" ht="24.45" customHeight="1" spans="1:11">
      <c r="A1" s="51" t="s">
        <v>12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ht="48.65" customHeight="1" spans="1:11">
      <c r="A2" s="52" t="s">
        <v>1</v>
      </c>
      <c r="B2" s="53" t="s">
        <v>103</v>
      </c>
      <c r="C2" s="53" t="s">
        <v>104</v>
      </c>
      <c r="D2" s="53" t="s">
        <v>105</v>
      </c>
      <c r="E2" s="53" t="s">
        <v>3</v>
      </c>
      <c r="F2" s="54" t="s">
        <v>19</v>
      </c>
      <c r="G2" s="55" t="s">
        <v>4</v>
      </c>
      <c r="H2" s="56"/>
      <c r="I2" s="66" t="s">
        <v>5</v>
      </c>
      <c r="J2" s="67"/>
      <c r="K2" s="68" t="s">
        <v>20</v>
      </c>
    </row>
    <row r="3" ht="31.1" customHeight="1" spans="1:11">
      <c r="A3" s="57"/>
      <c r="B3" s="58"/>
      <c r="C3" s="58"/>
      <c r="D3" s="58"/>
      <c r="E3" s="58"/>
      <c r="F3" s="59"/>
      <c r="G3" s="60" t="s">
        <v>21</v>
      </c>
      <c r="H3" s="60" t="s">
        <v>22</v>
      </c>
      <c r="I3" s="69" t="s">
        <v>21</v>
      </c>
      <c r="J3" s="69" t="s">
        <v>22</v>
      </c>
      <c r="K3" s="68" t="s">
        <v>20</v>
      </c>
    </row>
    <row r="4" ht="49.5" spans="1:11">
      <c r="A4" s="61">
        <v>1</v>
      </c>
      <c r="B4" s="61" t="s">
        <v>12</v>
      </c>
      <c r="C4" s="61" t="s">
        <v>106</v>
      </c>
      <c r="D4" s="62" t="s">
        <v>107</v>
      </c>
      <c r="E4" s="61" t="s">
        <v>37</v>
      </c>
      <c r="F4" s="63">
        <v>470</v>
      </c>
      <c r="G4" s="64">
        <v>95</v>
      </c>
      <c r="H4" s="64">
        <f>F4*G4</f>
        <v>44650</v>
      </c>
      <c r="I4" s="64"/>
      <c r="J4" s="64">
        <f>F4*I4</f>
        <v>0</v>
      </c>
      <c r="K4" s="70"/>
    </row>
    <row r="5" ht="18.45" customHeight="1" spans="1:11">
      <c r="A5" s="63" t="s">
        <v>47</v>
      </c>
      <c r="B5" s="63"/>
      <c r="C5" s="63"/>
      <c r="D5" s="63"/>
      <c r="E5" s="63"/>
      <c r="F5" s="63"/>
      <c r="G5" s="63"/>
      <c r="H5" s="65">
        <f>SUM(H4)</f>
        <v>44650</v>
      </c>
      <c r="I5" s="65"/>
      <c r="J5" s="65">
        <f>SUM(J4)</f>
        <v>0</v>
      </c>
      <c r="K5" s="63"/>
    </row>
  </sheetData>
  <mergeCells count="10">
    <mergeCell ref="A1:K1"/>
    <mergeCell ref="G2:H2"/>
    <mergeCell ref="I2:J2"/>
    <mergeCell ref="A5:D5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5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2"/>
  <sheetViews>
    <sheetView workbookViewId="0">
      <selection activeCell="E27" sqref="E27"/>
    </sheetView>
  </sheetViews>
  <sheetFormatPr defaultColWidth="9" defaultRowHeight="13.5"/>
  <cols>
    <col min="1" max="1" width="5.69166666666667" style="2" customWidth="1"/>
    <col min="2" max="2" width="19.075" style="2" customWidth="1"/>
    <col min="3" max="4" width="10.3083333333333" style="2" customWidth="1"/>
    <col min="5" max="5" width="15.5333333333333" style="2" customWidth="1"/>
    <col min="6" max="9" width="13.7666666666667" style="2" customWidth="1"/>
    <col min="10" max="10" width="18.4583333333333" style="3" customWidth="1"/>
    <col min="11" max="11" width="9" style="2"/>
    <col min="12" max="12" width="25.4583333333333" style="2" customWidth="1"/>
    <col min="13" max="16384" width="9" style="2"/>
  </cols>
  <sheetData>
    <row r="1" ht="24.45" customHeight="1" spans="1:9">
      <c r="A1" s="4" t="s">
        <v>14</v>
      </c>
      <c r="B1" s="4"/>
      <c r="C1" s="4"/>
      <c r="D1" s="4"/>
      <c r="E1" s="4"/>
      <c r="F1" s="4"/>
      <c r="G1" s="4"/>
      <c r="H1" s="4"/>
      <c r="I1" s="4"/>
    </row>
    <row r="2" ht="18.45" customHeight="1" spans="1:9">
      <c r="A2" s="5" t="s">
        <v>108</v>
      </c>
      <c r="B2" s="6"/>
      <c r="C2" s="6"/>
      <c r="D2" s="6"/>
      <c r="E2" s="6"/>
      <c r="F2" s="6"/>
      <c r="G2" s="6"/>
      <c r="H2" s="6"/>
      <c r="I2" s="6"/>
    </row>
    <row r="3" ht="30" customHeight="1" spans="1:10">
      <c r="A3" s="7" t="s">
        <v>1</v>
      </c>
      <c r="B3" s="8" t="s">
        <v>109</v>
      </c>
      <c r="C3" s="7" t="s">
        <v>110</v>
      </c>
      <c r="D3" s="9" t="s">
        <v>3</v>
      </c>
      <c r="E3" s="10" t="s">
        <v>111</v>
      </c>
      <c r="F3" s="11" t="s">
        <v>4</v>
      </c>
      <c r="G3" s="12"/>
      <c r="H3" s="13" t="s">
        <v>5</v>
      </c>
      <c r="I3" s="37"/>
      <c r="J3" s="38" t="s">
        <v>20</v>
      </c>
    </row>
    <row r="4" ht="18.45" customHeight="1" spans="1:10">
      <c r="A4" s="7"/>
      <c r="B4" s="8" t="s">
        <v>112</v>
      </c>
      <c r="C4" s="7"/>
      <c r="D4" s="14"/>
      <c r="E4" s="15"/>
      <c r="F4" s="16" t="s">
        <v>21</v>
      </c>
      <c r="G4" s="16" t="s">
        <v>22</v>
      </c>
      <c r="H4" s="16" t="s">
        <v>21</v>
      </c>
      <c r="I4" s="16" t="s">
        <v>22</v>
      </c>
      <c r="J4" s="39"/>
    </row>
    <row r="5" ht="16.5" spans="1:10">
      <c r="A5" s="17">
        <v>1</v>
      </c>
      <c r="B5" s="17" t="s">
        <v>113</v>
      </c>
      <c r="C5" s="17" t="s">
        <v>114</v>
      </c>
      <c r="D5" s="17" t="s">
        <v>115</v>
      </c>
      <c r="E5" s="17">
        <v>3</v>
      </c>
      <c r="F5" s="18">
        <v>140</v>
      </c>
      <c r="G5" s="18">
        <f t="shared" ref="G5:G11" si="0">E5*F5</f>
        <v>420</v>
      </c>
      <c r="H5" s="19"/>
      <c r="I5" s="19">
        <f t="shared" ref="I5:I11" si="1">H5*E5</f>
        <v>0</v>
      </c>
      <c r="J5" s="40"/>
    </row>
    <row r="6" ht="16.5" spans="1:10">
      <c r="A6" s="17">
        <v>2</v>
      </c>
      <c r="B6" s="17" t="s">
        <v>116</v>
      </c>
      <c r="C6" s="17" t="s">
        <v>114</v>
      </c>
      <c r="D6" s="17" t="s">
        <v>115</v>
      </c>
      <c r="E6" s="17">
        <v>3</v>
      </c>
      <c r="F6" s="18">
        <v>140</v>
      </c>
      <c r="G6" s="18">
        <f t="shared" si="0"/>
        <v>420</v>
      </c>
      <c r="H6" s="19"/>
      <c r="I6" s="19">
        <f t="shared" si="1"/>
        <v>0</v>
      </c>
      <c r="J6" s="40"/>
    </row>
    <row r="7" ht="16.5" spans="1:10">
      <c r="A7" s="17">
        <v>3</v>
      </c>
      <c r="B7" s="17" t="s">
        <v>117</v>
      </c>
      <c r="C7" s="17" t="s">
        <v>114</v>
      </c>
      <c r="D7" s="17" t="s">
        <v>115</v>
      </c>
      <c r="E7" s="20">
        <f>(18+27)*2</f>
        <v>90</v>
      </c>
      <c r="F7" s="18">
        <v>140</v>
      </c>
      <c r="G7" s="18">
        <f t="shared" si="0"/>
        <v>12600</v>
      </c>
      <c r="H7" s="19"/>
      <c r="I7" s="19">
        <f t="shared" si="1"/>
        <v>0</v>
      </c>
      <c r="J7" s="40"/>
    </row>
    <row r="8" ht="16.5" spans="1:10">
      <c r="A8" s="17">
        <v>4</v>
      </c>
      <c r="B8" s="17" t="s">
        <v>118</v>
      </c>
      <c r="C8" s="17" t="s">
        <v>119</v>
      </c>
      <c r="D8" s="17" t="s">
        <v>115</v>
      </c>
      <c r="E8" s="17">
        <v>40</v>
      </c>
      <c r="F8" s="18">
        <v>140</v>
      </c>
      <c r="G8" s="18">
        <f t="shared" si="0"/>
        <v>5600</v>
      </c>
      <c r="H8" s="19"/>
      <c r="I8" s="19">
        <f t="shared" si="1"/>
        <v>0</v>
      </c>
      <c r="J8" s="41" t="s">
        <v>120</v>
      </c>
    </row>
    <row r="9" ht="27" spans="1:10">
      <c r="A9" s="17">
        <v>5</v>
      </c>
      <c r="B9" s="17" t="s">
        <v>121</v>
      </c>
      <c r="C9" s="17" t="s">
        <v>119</v>
      </c>
      <c r="D9" s="17" t="s">
        <v>30</v>
      </c>
      <c r="E9" s="17">
        <f>17*10</f>
        <v>170</v>
      </c>
      <c r="F9" s="21">
        <v>118</v>
      </c>
      <c r="G9" s="21">
        <f t="shared" si="0"/>
        <v>20060</v>
      </c>
      <c r="H9" s="22"/>
      <c r="I9" s="19">
        <f t="shared" si="1"/>
        <v>0</v>
      </c>
      <c r="J9" s="41" t="s">
        <v>122</v>
      </c>
    </row>
    <row r="10" ht="27" spans="1:10">
      <c r="A10" s="17">
        <v>6</v>
      </c>
      <c r="B10" s="17" t="s">
        <v>123</v>
      </c>
      <c r="C10" s="17" t="s">
        <v>119</v>
      </c>
      <c r="D10" s="17" t="s">
        <v>30</v>
      </c>
      <c r="E10" s="17">
        <f>23*30</f>
        <v>690</v>
      </c>
      <c r="F10" s="21">
        <v>168</v>
      </c>
      <c r="G10" s="21">
        <f t="shared" si="0"/>
        <v>115920</v>
      </c>
      <c r="H10" s="22"/>
      <c r="I10" s="19">
        <f t="shared" si="1"/>
        <v>0</v>
      </c>
      <c r="J10" s="41" t="s">
        <v>124</v>
      </c>
    </row>
    <row r="11" ht="16.5" spans="1:10">
      <c r="A11" s="17">
        <v>7</v>
      </c>
      <c r="B11" s="17" t="s">
        <v>125</v>
      </c>
      <c r="C11" s="17" t="s">
        <v>119</v>
      </c>
      <c r="D11" s="17" t="s">
        <v>115</v>
      </c>
      <c r="E11" s="17">
        <v>18</v>
      </c>
      <c r="F11" s="21">
        <v>140</v>
      </c>
      <c r="G11" s="21">
        <f t="shared" si="0"/>
        <v>2520</v>
      </c>
      <c r="H11" s="19"/>
      <c r="I11" s="19">
        <f t="shared" si="1"/>
        <v>0</v>
      </c>
      <c r="J11" s="40"/>
    </row>
    <row r="12" ht="16.5" spans="1:10">
      <c r="A12" s="17"/>
      <c r="B12" s="23" t="s">
        <v>126</v>
      </c>
      <c r="C12" s="24"/>
      <c r="D12" s="24"/>
      <c r="E12" s="25"/>
      <c r="F12" s="26"/>
      <c r="G12" s="27">
        <f>SUM(G5:G11)</f>
        <v>157540</v>
      </c>
      <c r="H12" s="28"/>
      <c r="I12" s="36">
        <f>SUM(I5:I11)</f>
        <v>0</v>
      </c>
      <c r="J12" s="40"/>
    </row>
    <row r="13" ht="24.45" customHeight="1" spans="1:10">
      <c r="A13" s="29" t="s">
        <v>127</v>
      </c>
      <c r="B13" s="30"/>
      <c r="C13" s="30"/>
      <c r="D13" s="30"/>
      <c r="E13" s="30"/>
      <c r="F13" s="30"/>
      <c r="G13" s="30"/>
      <c r="H13" s="30"/>
      <c r="I13" s="30"/>
      <c r="J13" s="40"/>
    </row>
    <row r="14" s="1" customFormat="1" ht="31.85" customHeight="1" spans="1:10">
      <c r="A14" s="7" t="s">
        <v>1</v>
      </c>
      <c r="B14" s="7" t="s">
        <v>128</v>
      </c>
      <c r="C14" s="8" t="s">
        <v>129</v>
      </c>
      <c r="D14" s="31" t="s">
        <v>130</v>
      </c>
      <c r="E14" s="32"/>
      <c r="F14" s="11" t="s">
        <v>4</v>
      </c>
      <c r="G14" s="12"/>
      <c r="H14" s="13" t="s">
        <v>5</v>
      </c>
      <c r="I14" s="37"/>
      <c r="J14" s="42"/>
    </row>
    <row r="15" s="1" customFormat="1" ht="15" spans="1:10">
      <c r="A15" s="7"/>
      <c r="B15" s="7"/>
      <c r="C15" s="8" t="s">
        <v>131</v>
      </c>
      <c r="D15" s="31" t="s">
        <v>132</v>
      </c>
      <c r="E15" s="32"/>
      <c r="F15" s="16" t="s">
        <v>21</v>
      </c>
      <c r="G15" s="16" t="s">
        <v>22</v>
      </c>
      <c r="H15" s="16" t="s">
        <v>21</v>
      </c>
      <c r="I15" s="16" t="s">
        <v>22</v>
      </c>
      <c r="J15" s="42"/>
    </row>
    <row r="16" ht="16.5" spans="1:12">
      <c r="A16" s="17">
        <v>1</v>
      </c>
      <c r="B16" s="17" t="s">
        <v>133</v>
      </c>
      <c r="C16" s="17">
        <f>E7/2</f>
        <v>45</v>
      </c>
      <c r="D16" s="33">
        <v>113</v>
      </c>
      <c r="E16" s="34"/>
      <c r="F16" s="18">
        <v>39</v>
      </c>
      <c r="G16" s="18">
        <f t="shared" ref="G16:G21" si="2">C16*D16*F16</f>
        <v>198315</v>
      </c>
      <c r="H16" s="19"/>
      <c r="I16" s="19">
        <f t="shared" ref="I16:I21" si="3">H16*D16*C16</f>
        <v>0</v>
      </c>
      <c r="J16" s="43"/>
      <c r="L16" s="44"/>
    </row>
    <row r="17" ht="22.5" spans="1:28">
      <c r="A17" s="17">
        <v>2</v>
      </c>
      <c r="B17" s="17" t="s">
        <v>134</v>
      </c>
      <c r="C17" s="17">
        <f>E7/2</f>
        <v>45</v>
      </c>
      <c r="D17" s="33">
        <v>113</v>
      </c>
      <c r="E17" s="34"/>
      <c r="F17" s="18">
        <v>39</v>
      </c>
      <c r="G17" s="18">
        <f t="shared" si="2"/>
        <v>198315</v>
      </c>
      <c r="H17" s="19"/>
      <c r="I17" s="19">
        <f t="shared" si="3"/>
        <v>0</v>
      </c>
      <c r="J17" s="45"/>
      <c r="L17" s="46"/>
      <c r="M17" s="46"/>
      <c r="N17" s="46"/>
      <c r="O17" s="46"/>
      <c r="X17" s="48"/>
      <c r="Y17" s="49"/>
      <c r="Z17" s="49"/>
      <c r="AA17" s="49"/>
      <c r="AB17" s="49"/>
    </row>
    <row r="18" ht="16.5" spans="1:12">
      <c r="A18" s="17">
        <v>3</v>
      </c>
      <c r="B18" s="17" t="s">
        <v>118</v>
      </c>
      <c r="C18" s="17">
        <f>E8</f>
        <v>40</v>
      </c>
      <c r="D18" s="33">
        <v>113</v>
      </c>
      <c r="E18" s="34"/>
      <c r="F18" s="18">
        <v>39</v>
      </c>
      <c r="G18" s="18">
        <f t="shared" si="2"/>
        <v>176280</v>
      </c>
      <c r="H18" s="19"/>
      <c r="I18" s="19">
        <f t="shared" si="3"/>
        <v>0</v>
      </c>
      <c r="J18" s="45"/>
      <c r="L18" s="44"/>
    </row>
    <row r="19" ht="16.5" spans="1:12">
      <c r="A19" s="17">
        <v>4</v>
      </c>
      <c r="B19" s="17" t="s">
        <v>121</v>
      </c>
      <c r="C19" s="17">
        <f>E9/10</f>
        <v>17</v>
      </c>
      <c r="D19" s="33">
        <v>113</v>
      </c>
      <c r="E19" s="34"/>
      <c r="F19" s="18">
        <v>39</v>
      </c>
      <c r="G19" s="18">
        <f t="shared" si="2"/>
        <v>74919</v>
      </c>
      <c r="H19" s="19"/>
      <c r="I19" s="19">
        <f t="shared" si="3"/>
        <v>0</v>
      </c>
      <c r="J19" s="45"/>
      <c r="L19" s="44"/>
    </row>
    <row r="20" ht="16.5" spans="1:12">
      <c r="A20" s="17">
        <v>5</v>
      </c>
      <c r="B20" s="17" t="s">
        <v>123</v>
      </c>
      <c r="C20" s="17">
        <f>E10/30</f>
        <v>23</v>
      </c>
      <c r="D20" s="33">
        <v>113</v>
      </c>
      <c r="E20" s="34"/>
      <c r="F20" s="18">
        <v>95</v>
      </c>
      <c r="G20" s="18">
        <f t="shared" si="2"/>
        <v>246905</v>
      </c>
      <c r="H20" s="19"/>
      <c r="I20" s="19">
        <f t="shared" si="3"/>
        <v>0</v>
      </c>
      <c r="J20" s="45"/>
      <c r="L20" s="44"/>
    </row>
    <row r="21" ht="16.5" spans="1:12">
      <c r="A21" s="17">
        <v>6</v>
      </c>
      <c r="B21" s="17" t="s">
        <v>125</v>
      </c>
      <c r="C21" s="17">
        <f>E11</f>
        <v>18</v>
      </c>
      <c r="D21" s="33">
        <v>113</v>
      </c>
      <c r="E21" s="34"/>
      <c r="F21" s="18">
        <v>39</v>
      </c>
      <c r="G21" s="18">
        <f t="shared" si="2"/>
        <v>79326</v>
      </c>
      <c r="H21" s="19"/>
      <c r="I21" s="19">
        <f t="shared" si="3"/>
        <v>0</v>
      </c>
      <c r="J21" s="47"/>
      <c r="L21" s="44"/>
    </row>
    <row r="22" ht="16.5" spans="1:10">
      <c r="A22" s="18">
        <v>7</v>
      </c>
      <c r="B22" s="35" t="s">
        <v>135</v>
      </c>
      <c r="C22" s="35"/>
      <c r="D22" s="35"/>
      <c r="E22" s="35"/>
      <c r="F22" s="18"/>
      <c r="G22" s="36">
        <f>SUM(G16:G21)</f>
        <v>974060</v>
      </c>
      <c r="H22" s="28"/>
      <c r="I22" s="28">
        <f>SUM(I16:I21)</f>
        <v>0</v>
      </c>
      <c r="J22" s="40"/>
    </row>
  </sheetData>
  <mergeCells count="25">
    <mergeCell ref="A1:I1"/>
    <mergeCell ref="A2:I2"/>
    <mergeCell ref="F3:G3"/>
    <mergeCell ref="H3:I3"/>
    <mergeCell ref="B12:E12"/>
    <mergeCell ref="A13:I13"/>
    <mergeCell ref="D14:E14"/>
    <mergeCell ref="F14:G14"/>
    <mergeCell ref="H14:I14"/>
    <mergeCell ref="D15:E15"/>
    <mergeCell ref="D16:E16"/>
    <mergeCell ref="D17:E17"/>
    <mergeCell ref="D18:E18"/>
    <mergeCell ref="D19:E19"/>
    <mergeCell ref="D20:E20"/>
    <mergeCell ref="D21:E21"/>
    <mergeCell ref="B22:E22"/>
    <mergeCell ref="A3:A4"/>
    <mergeCell ref="A14:A15"/>
    <mergeCell ref="B14:B15"/>
    <mergeCell ref="C3:C4"/>
    <mergeCell ref="D3:D4"/>
    <mergeCell ref="E3:E4"/>
    <mergeCell ref="J3:J4"/>
    <mergeCell ref="J16:J21"/>
  </mergeCell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支护桩检测</vt:lpstr>
      <vt:lpstr>原材料检测 </vt:lpstr>
      <vt:lpstr>土壤氡</vt:lpstr>
      <vt:lpstr>基坑监测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WPS_1650870852</cp:lastModifiedBy>
  <dcterms:created xsi:type="dcterms:W3CDTF">2023-07-13T17:58:00Z</dcterms:created>
  <dcterms:modified xsi:type="dcterms:W3CDTF">2023-10-09T07:47:36Z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00CCFCD175F74BF98FCE0CDE35905F51</vt:lpwstr>
  </property>
  <property fmtid="{D5CDD505-2E9C-101B-9397-08002B2CF9AE}" pid="3" name="KSOProductBuildVer">
    <vt:lpwstr>2052-12.1.0.15374</vt:lpwstr>
  </property>
</Properties>
</file>