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 firstSheet="2" activeTab="2"/>
  </bookViews>
  <sheets>
    <sheet name="不符合土规地块" sheetId="6" state="hidden" r:id="rId1"/>
    <sheet name="边角地地块" sheetId="5" state="hidden" r:id="rId2"/>
    <sheet name="吉山村" sheetId="8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<sst xmlns="http://schemas.openxmlformats.org/spreadsheetml/2006/main" count="332" uniqueCount="132">
  <si>
    <t xml:space="preserve"> </t>
  </si>
  <si>
    <t xml:space="preserve">天河国际教育园区土地收储项目征收补偿安置估算表（不符合土规地块48.93亩） </t>
  </si>
  <si>
    <t>制表时间：2019年5月17日</t>
  </si>
  <si>
    <t>一、农用地补偿（48.07亩）</t>
  </si>
  <si>
    <t>序号</t>
  </si>
  <si>
    <t>补偿项目</t>
  </si>
  <si>
    <t>土地面积（亩）</t>
  </si>
  <si>
    <t>单价
(元/亩)</t>
  </si>
  <si>
    <t>估算金额（元）</t>
  </si>
  <si>
    <t>估算金额（万元）</t>
  </si>
  <si>
    <t>备注</t>
  </si>
  <si>
    <t>土地征收补偿</t>
  </si>
  <si>
    <t>农用地青苗补偿（含一般青苗和长生青苗）</t>
  </si>
  <si>
    <t>3</t>
  </si>
  <si>
    <t>农用地农业设施费</t>
  </si>
  <si>
    <t>为避免摸查清点时在农用地上出现抢建附着物和农田设施的现象，经与村集体多次协商，并综合考虑农业设施的价值，农用地上的农业设施不再按清点数量计算，按4万元/亩的标准包干补偿。本费用由村集体统筹处理。</t>
  </si>
  <si>
    <t>4</t>
  </si>
  <si>
    <t>农用地激励补助</t>
  </si>
  <si>
    <t>为便于村集体统筹，村集体强烈提出农业设施费补偿标准设置不能过高。另外，为激励村集体积极配合完成本项目用地报批手续，解决本项目征收范围内的土地纠纷及历史遗留问题，经与村集体多次协商，设置农用地激励补助，标准为5万元/亩，本费用由村集体统筹处理。</t>
  </si>
  <si>
    <t>农用地补偿小计</t>
  </si>
  <si>
    <t>二、建设用地补偿（0.86亩）</t>
  </si>
  <si>
    <t>2、村集体物业补偿</t>
  </si>
  <si>
    <t>补偿条件</t>
  </si>
  <si>
    <t>房屋结构</t>
  </si>
  <si>
    <t>房屋面积（㎡）</t>
  </si>
  <si>
    <t>单价(元/㎡)</t>
  </si>
  <si>
    <t>①有产权证的、有用地或规划、报建等相关手续的、属2007年6月30日之前建成的村集体物业；   ②在本方案批准公布起1个月内签订补偿协议;      ③在约定搬迁时限内停水停电、腾空房屋、搬迁设备并移交土地</t>
  </si>
  <si>
    <t>框架结构（A）</t>
  </si>
  <si>
    <t>混合结构（B）</t>
  </si>
  <si>
    <t>砖木结构（C）</t>
  </si>
  <si>
    <t>简易结构（有墙体D）</t>
  </si>
  <si>
    <t>简易结构（无墙体E）</t>
  </si>
  <si>
    <t>小计</t>
  </si>
  <si>
    <t>①无产权证的、无用地或规划、无报建等相关手续的、属2007年6月30日之后建成的村集体物业；    ②未在本方案批准公布起1个月内签订补偿协议的村集体物业；     ③未在约定搬迁时限内停水停电、腾空房屋、搬迁设备并移交土地</t>
  </si>
  <si>
    <t>村集体物业补偿小计</t>
  </si>
  <si>
    <t>项目</t>
  </si>
  <si>
    <t>数量（平方米）</t>
  </si>
  <si>
    <t>标准</t>
  </si>
  <si>
    <t>3、村集体物业其他补偿</t>
  </si>
  <si>
    <t>搬迁费</t>
  </si>
  <si>
    <t>10元/平方米</t>
  </si>
  <si>
    <t>对ABCDE结构做出补偿</t>
  </si>
  <si>
    <t>装修费补偿</t>
  </si>
  <si>
    <t>200元/平方米</t>
  </si>
  <si>
    <t>对ABC结构做出补偿</t>
  </si>
  <si>
    <t>临时安置补助费</t>
  </si>
  <si>
    <t>30元/平方米/3个月</t>
  </si>
  <si>
    <t>停产停业损失</t>
  </si>
  <si>
    <t>30元/平方米×6个月</t>
  </si>
  <si>
    <t>搬迁时限奖励</t>
  </si>
  <si>
    <t>按集体物业补偿价格（不含搬迁费补偿、装修补偿、临时安置补助费、停产、停业损失补偿）总额的10%</t>
  </si>
  <si>
    <t>自签订补偿协议之日起前3个月内完成搬迁的，将集体物业停水停电、腾空房屋、搬迁设备。对ABCDE结构做出补偿</t>
  </si>
  <si>
    <t>村集体物业其他补偿小计</t>
  </si>
  <si>
    <r>
      <rPr>
        <sz val="11"/>
        <rFont val="宋体"/>
        <charset val="134"/>
      </rPr>
      <t>单价（元/</t>
    </r>
    <r>
      <rPr>
        <sz val="11"/>
        <rFont val="SimSun"/>
        <charset val="134"/>
      </rPr>
      <t>㎡</t>
    </r>
    <r>
      <rPr>
        <sz val="11"/>
        <rFont val="宋体"/>
        <charset val="134"/>
      </rPr>
      <t>）</t>
    </r>
  </si>
  <si>
    <t>4、村民住宅补偿</t>
  </si>
  <si>
    <t>A（框架结构）</t>
  </si>
  <si>
    <t>-</t>
  </si>
  <si>
    <t>A（三层半以下）</t>
  </si>
  <si>
    <t>A（三层半以上）</t>
  </si>
  <si>
    <t>B（混合结构）</t>
  </si>
  <si>
    <t>B（三层半以下）</t>
  </si>
  <si>
    <t>B（三层半以上）</t>
  </si>
  <si>
    <t>C（砖木结构）</t>
  </si>
  <si>
    <t>C（三层半以下）</t>
  </si>
  <si>
    <t>C（三层半以上）</t>
  </si>
  <si>
    <t>D简易结构
（有墙体）</t>
  </si>
  <si>
    <t>E简易结构
（无墙体）</t>
  </si>
  <si>
    <t>村民住宅补偿小计</t>
  </si>
  <si>
    <t>标准（元/平方米）</t>
  </si>
  <si>
    <t>5、村民住宅其他补偿</t>
  </si>
  <si>
    <t>征收奖励</t>
  </si>
  <si>
    <t>3500元/平方米</t>
  </si>
  <si>
    <t>仅对ABC结构三层半以下实测建筑面积进行奖励</t>
  </si>
  <si>
    <t>签约奖励</t>
  </si>
  <si>
    <t>1000元/平方米</t>
  </si>
  <si>
    <t>搬迁奖励</t>
  </si>
  <si>
    <t>弃产奖励</t>
  </si>
  <si>
    <t>3000元/平方米</t>
  </si>
  <si>
    <t>按每户3000元计算，初步估算20户</t>
  </si>
  <si>
    <t>村民住宅其他补偿小计</t>
  </si>
  <si>
    <t>6、地上附着物补偿</t>
  </si>
  <si>
    <t>按实清点确认计算</t>
  </si>
  <si>
    <t>以区土发中心、凤凰街道、渔沙坦村公司、动迁单位、测绘单位共同清点确认结果为准。</t>
  </si>
  <si>
    <t>三、土地移交奖励（48.93亩）</t>
  </si>
  <si>
    <t>标准（39万元/亩*10%）</t>
  </si>
  <si>
    <t>土地移交奖励</t>
  </si>
  <si>
    <t>按照所移交地块面积补偿标准（39万元/亩）的10%即3.9万元/亩</t>
  </si>
  <si>
    <t>自签订补偿协议之日起前3个月内完整交地且场地干净的给予土地移交奖励，不叠加奖励。</t>
  </si>
  <si>
    <t>四、社保费用</t>
  </si>
  <si>
    <t>补偿标准(元/亩)</t>
  </si>
  <si>
    <t>估算金额</t>
  </si>
  <si>
    <t>社保费用</t>
  </si>
  <si>
    <t>暂按5万元/亩的标准进行补偿</t>
  </si>
  <si>
    <t>实际应缴社保费用最终以人社部门核定的金额为准。</t>
  </si>
  <si>
    <t>综上，一至四项征地补偿安置估算总金额为</t>
  </si>
  <si>
    <t>此金额含本项目的土地、青苗、房屋及建（构）筑物等补偿和各项奖励</t>
  </si>
  <si>
    <t>五、场地围蔽费用及看护费用</t>
  </si>
  <si>
    <t>以实际发生为准</t>
  </si>
  <si>
    <t>六、土壤调查费、场地恢复费</t>
  </si>
  <si>
    <t>七、评估费</t>
  </si>
  <si>
    <t>备注：                                                                                                                 1、本估算表中用于支付被征收方的征地补偿安置估算总金额为8423.96万元，其中包含土地补偿、青苗补偿、农用地农业设施费、农用地激励补助、社保费用（测算）、一般地上附着物补偿(以实际清点确认结果为准）、集体物业相关补偿项目、村民住宅相关补偿项目、土地移交奖励等，暂未包括工作经费、拆卸费等。                                                                                                              2、本估算表场地围蔽费用及看护费用、土壤调查费及场地恢复费、评估费等以实际发生为准。                                      3、本估算表数据均为初步估算数据，最终数据以区土发中心、凤凰街道、渔沙坦村经济联社、动迁单位、测量单位现场共同确认的结果为准。</t>
  </si>
  <si>
    <t xml:space="preserve">天河国际教育园区土地收储项目征收补偿安置估算表（边角地、夹心地39.9亩地块） </t>
  </si>
  <si>
    <t>一、农用地补偿（25.76亩）</t>
  </si>
  <si>
    <t>二、建设用地补偿（14.14亩）</t>
  </si>
  <si>
    <t>三、土地移交奖励（39.9亩）</t>
  </si>
  <si>
    <t>备注：                                                                                                                 1、本估算表中用于支付被征收方的征地补偿安置估算总金额为6700.15万元，其中包含土地补偿、青苗补偿、农用地农业设施费、农用地激励补助、社保费用（测算）、一般地上附着物补偿(以实际清点确认结果为准）、集体物业相关补偿项目、村民住宅相关补偿项目、土地移交奖励等，暂未包括工作经费、拆卸费等。                                                                                                              2、本估算表场地围蔽费用及看护费用、土壤调查费及场地恢复费、评估费等以实际发生为准。                                      3、本估算表数据均为初步估算数据，最终数据以区土发中心、凤凰街道、渔沙坦村经济联社、动迁单位、测量单位现场共同确认的结果为准。</t>
  </si>
  <si>
    <t>被征收土地权属单位：广州市天河区珠吉街吉山村股份合作经济联社</t>
  </si>
  <si>
    <t xml:space="preserve">
集体物业补偿</t>
  </si>
  <si>
    <t>框架结构（A）
（烟花仓）</t>
  </si>
  <si>
    <t>混合结构（B）
（烟花仓）</t>
  </si>
  <si>
    <t>砖木结构（C）
（烟花仓）</t>
  </si>
  <si>
    <t>框架结构（A）
（集体证）</t>
  </si>
  <si>
    <t>混合结构（B）
（集体证）</t>
  </si>
  <si>
    <t>砖木结构（C）
（集体证）</t>
  </si>
  <si>
    <t>钢结构（M）
（集体证）</t>
  </si>
  <si>
    <t>简易结构（D）</t>
  </si>
  <si>
    <t>简易结构（E）</t>
  </si>
  <si>
    <t>被征收土地权属单位：广州市天河区珠吉街珠村股份合作经济联社</t>
  </si>
  <si>
    <t>钢结构（M）</t>
  </si>
  <si>
    <t>被征收土地权属单位：国药吉山仓库</t>
  </si>
  <si>
    <t>自编号</t>
  </si>
  <si>
    <t>结构</t>
  </si>
  <si>
    <t>A（m²）</t>
  </si>
  <si>
    <t>B（m²）</t>
  </si>
  <si>
    <t>C（m²）</t>
  </si>
  <si>
    <t>M（m²）</t>
  </si>
  <si>
    <t>建房年限</t>
  </si>
  <si>
    <t>周边道路及绿化用地（有证部分）</t>
  </si>
  <si>
    <t>07年前</t>
  </si>
  <si>
    <t>周边道路及绿化用地（无证部分）</t>
  </si>
  <si>
    <t>医院用地（有证部分）</t>
  </si>
  <si>
    <t>医院用地（无证部分）</t>
  </si>
</sst>
</file>

<file path=xl/styles.xml><?xml version="1.0" encoding="utf-8"?>
<styleSheet xmlns="http://schemas.openxmlformats.org/spreadsheetml/2006/main">
  <numFmts count="1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\(0\)"/>
    <numFmt numFmtId="178" formatCode="0.00_);[Red]\(0.00\)"/>
    <numFmt numFmtId="179" formatCode="#,##0_);\(#,##0\)"/>
    <numFmt numFmtId="180" formatCode="0.0000_);[Red]\(0.0000\)"/>
    <numFmt numFmtId="181" formatCode="#,##0.00_ "/>
    <numFmt numFmtId="182" formatCode="#,##0.00_);\(#,##0.00\)"/>
    <numFmt numFmtId="183" formatCode="#,##0.00_);[Red]\(#,##0.00\)"/>
    <numFmt numFmtId="184" formatCode="#,##0_ "/>
    <numFmt numFmtId="185" formatCode="#,##0.0000_ "/>
    <numFmt numFmtId="186" formatCode="#,##0.00;[Red]#,##0.00"/>
    <numFmt numFmtId="187" formatCode="0.00_);\(0.00\)"/>
    <numFmt numFmtId="188" formatCode="0.0000_);\(0.0000\)"/>
  </numFmts>
  <fonts count="37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楷体"/>
      <charset val="134"/>
    </font>
    <font>
      <sz val="10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1"/>
      <name val="等线"/>
      <charset val="134"/>
      <scheme val="minor"/>
    </font>
    <font>
      <sz val="10"/>
      <color theme="1"/>
      <name val="宋体"/>
      <charset val="134"/>
    </font>
    <font>
      <sz val="10"/>
      <color indexed="8"/>
      <name val="等线"/>
      <charset val="134"/>
      <scheme val="minor"/>
    </font>
    <font>
      <sz val="11"/>
      <name val="宋体"/>
      <charset val="134"/>
    </font>
    <font>
      <b/>
      <sz val="11"/>
      <name val="等线"/>
      <charset val="134"/>
      <scheme val="minor"/>
    </font>
    <font>
      <sz val="12"/>
      <name val="方正小标宋简体"/>
      <charset val="134"/>
    </font>
    <font>
      <b/>
      <sz val="16"/>
      <name val="方正小标宋简体"/>
      <charset val="134"/>
    </font>
    <font>
      <b/>
      <sz val="12"/>
      <name val="黑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b/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SimSu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30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14" borderId="33" applyNumberFormat="0" applyAlignment="0" applyProtection="0">
      <alignment vertical="center"/>
    </xf>
    <xf numFmtId="0" fontId="30" fillId="14" borderId="29" applyNumberFormat="0" applyAlignment="0" applyProtection="0">
      <alignment vertical="center"/>
    </xf>
    <xf numFmtId="0" fontId="31" fillId="15" borderId="34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33" fillId="0" borderId="36" applyNumberFormat="0" applyFill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80" fontId="8" fillId="2" borderId="1" xfId="0" applyNumberFormat="1" applyFont="1" applyFill="1" applyBorder="1" applyAlignment="1">
      <alignment horizontal="center" vertical="center" shrinkToFit="1"/>
    </xf>
    <xf numFmtId="178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181" fontId="1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8" fontId="9" fillId="0" borderId="7" xfId="0" applyNumberFormat="1" applyFont="1" applyBorder="1" applyAlignment="1">
      <alignment horizontal="center" vertical="center"/>
    </xf>
    <xf numFmtId="178" fontId="9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83" fontId="9" fillId="0" borderId="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178" fontId="9" fillId="0" borderId="6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183" fontId="9" fillId="0" borderId="6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83" fontId="14" fillId="0" borderId="6" xfId="0" applyNumberFormat="1" applyFont="1" applyBorder="1" applyAlignment="1">
      <alignment horizontal="center" vertical="center" wrapText="1"/>
    </xf>
    <xf numFmtId="183" fontId="14" fillId="3" borderId="6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183" fontId="14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184" fontId="9" fillId="0" borderId="1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185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center" vertical="center" wrapText="1"/>
    </xf>
    <xf numFmtId="183" fontId="1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86" fontId="9" fillId="0" borderId="1" xfId="0" applyNumberFormat="1" applyFont="1" applyBorder="1" applyAlignment="1">
      <alignment horizontal="center" vertical="center" wrapText="1"/>
    </xf>
    <xf numFmtId="178" fontId="9" fillId="0" borderId="11" xfId="0" applyNumberFormat="1" applyFont="1" applyBorder="1" applyAlignment="1">
      <alignment horizontal="center" vertical="center" wrapText="1"/>
    </xf>
    <xf numFmtId="178" fontId="9" fillId="0" borderId="16" xfId="0" applyNumberFormat="1" applyFont="1" applyBorder="1" applyAlignment="1">
      <alignment horizontal="center" vertical="center" wrapText="1"/>
    </xf>
    <xf numFmtId="178" fontId="9" fillId="0" borderId="9" xfId="0" applyNumberFormat="1" applyFont="1" applyBorder="1" applyAlignment="1">
      <alignment horizontal="center" vertical="center" wrapText="1"/>
    </xf>
    <xf numFmtId="178" fontId="9" fillId="0" borderId="18" xfId="0" applyNumberFormat="1" applyFont="1" applyBorder="1" applyAlignment="1">
      <alignment horizontal="center" vertical="center" wrapText="1"/>
    </xf>
    <xf numFmtId="178" fontId="9" fillId="0" borderId="19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86" fontId="14" fillId="0" borderId="1" xfId="0" applyNumberFormat="1" applyFont="1" applyBorder="1" applyAlignment="1">
      <alignment horizontal="center" vertical="center"/>
    </xf>
    <xf numFmtId="186" fontId="14" fillId="3" borderId="1" xfId="0" applyNumberFormat="1" applyFont="1" applyFill="1" applyBorder="1" applyAlignment="1">
      <alignment horizontal="center" vertical="center" wrapText="1"/>
    </xf>
    <xf numFmtId="180" fontId="9" fillId="0" borderId="1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78" fontId="9" fillId="0" borderId="7" xfId="0" applyNumberFormat="1" applyFont="1" applyBorder="1" applyAlignment="1">
      <alignment horizontal="center" vertical="center" wrapText="1"/>
    </xf>
    <xf numFmtId="178" fontId="9" fillId="0" borderId="8" xfId="0" applyNumberFormat="1" applyFont="1" applyBorder="1" applyAlignment="1">
      <alignment horizontal="center" vertical="center" wrapText="1"/>
    </xf>
    <xf numFmtId="187" fontId="9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188" fontId="14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88" fontId="9" fillId="0" borderId="1" xfId="0" applyNumberFormat="1" applyFont="1" applyBorder="1" applyAlignment="1">
      <alignment horizontal="center" vertical="center" wrapText="1"/>
    </xf>
    <xf numFmtId="179" fontId="15" fillId="0" borderId="1" xfId="0" applyNumberFormat="1" applyFont="1" applyBorder="1" applyAlignment="1">
      <alignment horizontal="center" vertical="center" wrapText="1"/>
    </xf>
    <xf numFmtId="176" fontId="15" fillId="3" borderId="1" xfId="0" applyNumberFormat="1" applyFont="1" applyFill="1" applyBorder="1" applyAlignment="1">
      <alignment horizontal="center" vertical="center" wrapText="1"/>
    </xf>
    <xf numFmtId="183" fontId="9" fillId="0" borderId="9" xfId="0" applyNumberFormat="1" applyFont="1" applyBorder="1" applyAlignment="1">
      <alignment horizontal="center" vertical="center" wrapText="1"/>
    </xf>
    <xf numFmtId="183" fontId="9" fillId="0" borderId="18" xfId="0" applyNumberFormat="1" applyFont="1" applyBorder="1" applyAlignment="1">
      <alignment horizontal="center" vertical="center" wrapText="1"/>
    </xf>
    <xf numFmtId="183" fontId="9" fillId="0" borderId="19" xfId="0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183" fontId="9" fillId="0" borderId="11" xfId="0" applyNumberFormat="1" applyFont="1" applyBorder="1" applyAlignment="1">
      <alignment vertical="center" wrapText="1"/>
    </xf>
    <xf numFmtId="178" fontId="9" fillId="0" borderId="12" xfId="0" applyNumberFormat="1" applyFont="1" applyBorder="1" applyAlignment="1">
      <alignment horizontal="center" vertical="center"/>
    </xf>
    <xf numFmtId="178" fontId="9" fillId="0" borderId="13" xfId="0" applyNumberFormat="1" applyFont="1" applyBorder="1" applyAlignment="1">
      <alignment horizontal="center" vertical="center"/>
    </xf>
    <xf numFmtId="183" fontId="9" fillId="0" borderId="9" xfId="0" applyNumberFormat="1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183" fontId="6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83" fontId="14" fillId="4" borderId="1" xfId="0" applyNumberFormat="1" applyFont="1" applyFill="1" applyBorder="1" applyAlignment="1">
      <alignment horizontal="center" vertical="center" wrapText="1"/>
    </xf>
    <xf numFmtId="183" fontId="14" fillId="4" borderId="6" xfId="0" applyNumberFormat="1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183" fontId="9" fillId="2" borderId="1" xfId="0" applyNumberFormat="1" applyFont="1" applyFill="1" applyBorder="1" applyAlignment="1">
      <alignment horizontal="center" vertical="center" wrapText="1"/>
    </xf>
    <xf numFmtId="183" fontId="14" fillId="2" borderId="1" xfId="0" applyNumberFormat="1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182" fontId="1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cuments\WeChat%20Files\wxid_n0h1w2advx9722\FileStorage\File\2023-07\&#20197;&#27492;&#20026;&#20934;-&#20013;&#23665;&#20845;&#38498;&#25286;&#21368;&#24314;&#31569;&#29289;&#27719;&#24635;&#34920;-&#19981;&#21253;&#21547;&#38468;&#30528;&#29289;(2).e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不符合土规地块"/>
      <sheetName val="边角地地块"/>
      <sheetName val="吉山村"/>
    </sheetNames>
    <sheetDataSet>
      <sheetData sheetId="0"/>
      <sheetData sheetId="1"/>
      <sheetData sheetId="2">
        <row r="12">
          <cell r="E12">
            <v>49686.78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topLeftCell="A50" workbookViewId="0">
      <selection activeCell="A1" sqref="A1:H2"/>
    </sheetView>
  </sheetViews>
  <sheetFormatPr defaultColWidth="8.875" defaultRowHeight="14.25"/>
  <cols>
    <col min="1" max="1" width="8.75" style="20" customWidth="1"/>
    <col min="2" max="2" width="10.625" style="21" customWidth="1"/>
    <col min="3" max="3" width="17.375" style="21" customWidth="1"/>
    <col min="4" max="5" width="10.625" style="21" customWidth="1"/>
    <col min="6" max="8" width="20.625" style="21" customWidth="1"/>
    <col min="9" max="9" width="34.375" style="21" customWidth="1"/>
    <col min="10" max="10" width="14.625" style="21" customWidth="1"/>
    <col min="11" max="11" width="9.375" style="21" customWidth="1"/>
    <col min="12" max="16384" width="8.875" style="21"/>
  </cols>
  <sheetData>
    <row r="1" spans="1:8">
      <c r="A1" s="22" t="s">
        <v>0</v>
      </c>
      <c r="B1" s="22"/>
      <c r="C1" s="22"/>
      <c r="D1" s="22"/>
      <c r="E1" s="22"/>
      <c r="F1" s="22"/>
      <c r="G1" s="22"/>
      <c r="H1" s="22"/>
    </row>
    <row r="2" spans="1:8">
      <c r="A2" s="22"/>
      <c r="B2" s="22"/>
      <c r="C2" s="22"/>
      <c r="D2" s="22"/>
      <c r="E2" s="22"/>
      <c r="F2" s="22"/>
      <c r="G2" s="22"/>
      <c r="H2" s="22"/>
    </row>
    <row r="3" ht="39" customHeight="1" spans="1:8">
      <c r="A3" s="23" t="s">
        <v>1</v>
      </c>
      <c r="B3" s="23"/>
      <c r="C3" s="23"/>
      <c r="D3" s="23"/>
      <c r="E3" s="23"/>
      <c r="F3" s="23"/>
      <c r="G3" s="23"/>
      <c r="H3" s="23"/>
    </row>
    <row r="4" ht="30" customHeight="1" spans="1:8">
      <c r="A4" s="24" t="s">
        <v>2</v>
      </c>
      <c r="B4" s="24"/>
      <c r="C4" s="24"/>
      <c r="D4" s="24"/>
      <c r="E4" s="24"/>
      <c r="F4" s="24"/>
      <c r="G4" s="24"/>
      <c r="H4" s="24"/>
    </row>
    <row r="5" ht="39.95" customHeight="1" spans="1:8">
      <c r="A5" s="25" t="s">
        <v>3</v>
      </c>
      <c r="B5" s="26"/>
      <c r="C5" s="26"/>
      <c r="D5" s="26"/>
      <c r="E5" s="26"/>
      <c r="F5" s="26"/>
      <c r="G5" s="26"/>
      <c r="H5" s="27"/>
    </row>
    <row r="6" ht="30" customHeight="1" spans="1:8">
      <c r="A6" s="28" t="s">
        <v>4</v>
      </c>
      <c r="B6" s="29" t="s">
        <v>5</v>
      </c>
      <c r="C6" s="30" t="s">
        <v>6</v>
      </c>
      <c r="D6" s="31"/>
      <c r="E6" s="29" t="s">
        <v>7</v>
      </c>
      <c r="F6" s="29" t="s">
        <v>8</v>
      </c>
      <c r="G6" s="29" t="s">
        <v>9</v>
      </c>
      <c r="H6" s="32" t="s">
        <v>10</v>
      </c>
    </row>
    <row r="7" ht="36.75" customHeight="1" spans="1:8">
      <c r="A7" s="33">
        <v>1</v>
      </c>
      <c r="B7" s="34" t="s">
        <v>11</v>
      </c>
      <c r="C7" s="30">
        <v>48.07</v>
      </c>
      <c r="D7" s="31"/>
      <c r="E7" s="35">
        <v>390000</v>
      </c>
      <c r="F7" s="36">
        <f>C7*E7</f>
        <v>18747300</v>
      </c>
      <c r="G7" s="36">
        <f>F7/10000</f>
        <v>1874.73</v>
      </c>
      <c r="H7" s="37"/>
    </row>
    <row r="8" ht="75" customHeight="1" spans="1:10">
      <c r="A8" s="33">
        <v>2</v>
      </c>
      <c r="B8" s="38" t="s">
        <v>12</v>
      </c>
      <c r="C8" s="30">
        <v>48.07</v>
      </c>
      <c r="D8" s="31"/>
      <c r="E8" s="35">
        <v>90000</v>
      </c>
      <c r="F8" s="36">
        <f>C8*E8</f>
        <v>4326300</v>
      </c>
      <c r="G8" s="36">
        <f>F8/10000</f>
        <v>432.63</v>
      </c>
      <c r="H8" s="37"/>
      <c r="J8" s="108"/>
    </row>
    <row r="9" ht="150" customHeight="1" spans="1:10">
      <c r="A9" s="39" t="s">
        <v>13</v>
      </c>
      <c r="B9" s="40" t="s">
        <v>14</v>
      </c>
      <c r="C9" s="30">
        <v>48.07</v>
      </c>
      <c r="D9" s="31"/>
      <c r="E9" s="41">
        <v>40000</v>
      </c>
      <c r="F9" s="42">
        <f>C9*E9</f>
        <v>1922800</v>
      </c>
      <c r="G9" s="36">
        <f>F9/10000</f>
        <v>192.28</v>
      </c>
      <c r="H9" s="43" t="s">
        <v>15</v>
      </c>
      <c r="J9" s="108"/>
    </row>
    <row r="10" ht="208.5" customHeight="1" spans="1:10">
      <c r="A10" s="39" t="s">
        <v>16</v>
      </c>
      <c r="B10" s="40" t="s">
        <v>17</v>
      </c>
      <c r="C10" s="30">
        <v>48.07</v>
      </c>
      <c r="D10" s="31"/>
      <c r="E10" s="41">
        <v>50000</v>
      </c>
      <c r="F10" s="42">
        <f>C10*E10</f>
        <v>2403500</v>
      </c>
      <c r="G10" s="36">
        <f>F10/10000</f>
        <v>240.35</v>
      </c>
      <c r="H10" s="43" t="s">
        <v>18</v>
      </c>
      <c r="J10" s="108"/>
    </row>
    <row r="11" ht="30" customHeight="1" spans="1:11">
      <c r="A11" s="44" t="s">
        <v>19</v>
      </c>
      <c r="B11" s="45"/>
      <c r="C11" s="45"/>
      <c r="D11" s="45"/>
      <c r="E11" s="46"/>
      <c r="F11" s="47">
        <f>F7++F8+F9+F10</f>
        <v>27399900</v>
      </c>
      <c r="G11" s="48">
        <f>F11/10000</f>
        <v>2739.99</v>
      </c>
      <c r="H11" s="32"/>
      <c r="K11" s="109"/>
    </row>
    <row r="12" ht="39.95" customHeight="1" spans="1:8">
      <c r="A12" s="49" t="s">
        <v>20</v>
      </c>
      <c r="B12" s="50"/>
      <c r="C12" s="50"/>
      <c r="D12" s="50"/>
      <c r="E12" s="50"/>
      <c r="F12" s="50"/>
      <c r="G12" s="50"/>
      <c r="H12" s="51"/>
    </row>
    <row r="13" ht="39.95" customHeight="1" spans="1:8">
      <c r="A13" s="28" t="s">
        <v>4</v>
      </c>
      <c r="B13" s="29" t="s">
        <v>5</v>
      </c>
      <c r="C13" s="30" t="s">
        <v>6</v>
      </c>
      <c r="D13" s="31"/>
      <c r="E13" s="29" t="s">
        <v>7</v>
      </c>
      <c r="F13" s="29" t="s">
        <v>8</v>
      </c>
      <c r="G13" s="29" t="s">
        <v>9</v>
      </c>
      <c r="H13" s="32" t="s">
        <v>10</v>
      </c>
    </row>
    <row r="14" ht="39.95" customHeight="1" spans="1:8">
      <c r="A14" s="33">
        <v>1</v>
      </c>
      <c r="B14" s="34" t="s">
        <v>11</v>
      </c>
      <c r="C14" s="30">
        <v>0.86</v>
      </c>
      <c r="D14" s="31"/>
      <c r="E14" s="35">
        <v>390000</v>
      </c>
      <c r="F14" s="36">
        <f>C14*E14</f>
        <v>335400</v>
      </c>
      <c r="G14" s="52">
        <f>F14/10000</f>
        <v>33.54</v>
      </c>
      <c r="H14" s="37"/>
    </row>
    <row r="15" ht="30" customHeight="1" spans="1:8">
      <c r="A15" s="28" t="s">
        <v>21</v>
      </c>
      <c r="B15" s="53" t="s">
        <v>22</v>
      </c>
      <c r="C15" s="53" t="s">
        <v>23</v>
      </c>
      <c r="D15" s="38" t="s">
        <v>24</v>
      </c>
      <c r="E15" s="53" t="s">
        <v>25</v>
      </c>
      <c r="F15" s="53" t="s">
        <v>8</v>
      </c>
      <c r="G15" s="53" t="s">
        <v>9</v>
      </c>
      <c r="H15" s="37" t="s">
        <v>10</v>
      </c>
    </row>
    <row r="16" ht="49.5" customHeight="1" spans="1:8">
      <c r="A16" s="54"/>
      <c r="B16" s="55" t="s">
        <v>26</v>
      </c>
      <c r="C16" s="53" t="s">
        <v>27</v>
      </c>
      <c r="D16" s="38">
        <v>0</v>
      </c>
      <c r="E16" s="56">
        <v>4200</v>
      </c>
      <c r="F16" s="36">
        <f>D16*E16</f>
        <v>0</v>
      </c>
      <c r="G16" s="36">
        <f t="shared" ref="G16:G28" si="0">F16/10000</f>
        <v>0</v>
      </c>
      <c r="H16" s="37"/>
    </row>
    <row r="17" ht="49.5" customHeight="1" spans="1:8">
      <c r="A17" s="54"/>
      <c r="B17" s="57"/>
      <c r="C17" s="53" t="s">
        <v>28</v>
      </c>
      <c r="D17" s="38">
        <v>795.9</v>
      </c>
      <c r="E17" s="56">
        <v>4000</v>
      </c>
      <c r="F17" s="36">
        <f>D17*E17</f>
        <v>3183600</v>
      </c>
      <c r="G17" s="36">
        <f t="shared" si="0"/>
        <v>318.36</v>
      </c>
      <c r="H17" s="37"/>
    </row>
    <row r="18" ht="49.5" customHeight="1" spans="1:8">
      <c r="A18" s="54"/>
      <c r="B18" s="57"/>
      <c r="C18" s="53" t="s">
        <v>29</v>
      </c>
      <c r="D18" s="38">
        <v>287.73</v>
      </c>
      <c r="E18" s="56">
        <v>3800</v>
      </c>
      <c r="F18" s="36">
        <f>D18*E18</f>
        <v>1093374</v>
      </c>
      <c r="G18" s="36">
        <f t="shared" si="0"/>
        <v>109.3374</v>
      </c>
      <c r="H18" s="37"/>
    </row>
    <row r="19" ht="47.25" customHeight="1" spans="1:9">
      <c r="A19" s="54"/>
      <c r="B19" s="57"/>
      <c r="C19" s="53" t="s">
        <v>30</v>
      </c>
      <c r="D19" s="38">
        <v>403.14</v>
      </c>
      <c r="E19" s="56">
        <v>900</v>
      </c>
      <c r="F19" s="36">
        <f>D19*E19</f>
        <v>362826</v>
      </c>
      <c r="G19" s="36">
        <f t="shared" si="0"/>
        <v>36.2826</v>
      </c>
      <c r="H19" s="37"/>
      <c r="I19" s="108"/>
    </row>
    <row r="20" ht="55.5" customHeight="1" spans="1:8">
      <c r="A20" s="54"/>
      <c r="B20" s="57"/>
      <c r="C20" s="53" t="s">
        <v>31</v>
      </c>
      <c r="D20" s="38">
        <v>159.39</v>
      </c>
      <c r="E20" s="56">
        <v>600</v>
      </c>
      <c r="F20" s="36">
        <f>D20*E20</f>
        <v>95634</v>
      </c>
      <c r="G20" s="36">
        <f t="shared" si="0"/>
        <v>9.5634</v>
      </c>
      <c r="H20" s="37"/>
    </row>
    <row r="21" ht="54.75" customHeight="1" spans="1:8">
      <c r="A21" s="54"/>
      <c r="B21" s="58"/>
      <c r="C21" s="53" t="s">
        <v>32</v>
      </c>
      <c r="D21" s="38">
        <f>SUM(D16:D20)</f>
        <v>1646.16</v>
      </c>
      <c r="E21" s="59"/>
      <c r="F21" s="36">
        <f>SUM(F16:F20)</f>
        <v>4735434</v>
      </c>
      <c r="G21" s="36">
        <f t="shared" si="0"/>
        <v>473.5434</v>
      </c>
      <c r="H21" s="37"/>
    </row>
    <row r="22" ht="45" customHeight="1" spans="1:8">
      <c r="A22" s="54"/>
      <c r="B22" s="60" t="s">
        <v>33</v>
      </c>
      <c r="C22" s="53" t="s">
        <v>27</v>
      </c>
      <c r="D22" s="38">
        <v>0</v>
      </c>
      <c r="E22" s="56">
        <v>2200</v>
      </c>
      <c r="F22" s="36">
        <f>D22*E22</f>
        <v>0</v>
      </c>
      <c r="G22" s="36">
        <f t="shared" si="0"/>
        <v>0</v>
      </c>
      <c r="H22" s="37"/>
    </row>
    <row r="23" ht="45" customHeight="1" spans="1:8">
      <c r="A23" s="54"/>
      <c r="B23" s="60"/>
      <c r="C23" s="53" t="s">
        <v>28</v>
      </c>
      <c r="D23" s="38">
        <v>0</v>
      </c>
      <c r="E23" s="56">
        <v>2000</v>
      </c>
      <c r="F23" s="36">
        <f>D23*E23</f>
        <v>0</v>
      </c>
      <c r="G23" s="36">
        <f t="shared" si="0"/>
        <v>0</v>
      </c>
      <c r="H23" s="37"/>
    </row>
    <row r="24" ht="45" customHeight="1" spans="1:8">
      <c r="A24" s="54"/>
      <c r="B24" s="60"/>
      <c r="C24" s="53" t="s">
        <v>29</v>
      </c>
      <c r="D24" s="38">
        <v>0</v>
      </c>
      <c r="E24" s="56">
        <v>1800</v>
      </c>
      <c r="F24" s="36">
        <f>D24*E24</f>
        <v>0</v>
      </c>
      <c r="G24" s="36">
        <f t="shared" si="0"/>
        <v>0</v>
      </c>
      <c r="H24" s="37"/>
    </row>
    <row r="25" ht="57.75" customHeight="1" spans="1:9">
      <c r="A25" s="54"/>
      <c r="B25" s="60"/>
      <c r="C25" s="53" t="s">
        <v>30</v>
      </c>
      <c r="D25" s="38">
        <v>0</v>
      </c>
      <c r="E25" s="56">
        <v>900</v>
      </c>
      <c r="F25" s="36">
        <f>D25*E25</f>
        <v>0</v>
      </c>
      <c r="G25" s="36">
        <f t="shared" si="0"/>
        <v>0</v>
      </c>
      <c r="H25" s="37"/>
      <c r="I25" s="108"/>
    </row>
    <row r="26" ht="78" customHeight="1" spans="1:8">
      <c r="A26" s="54"/>
      <c r="B26" s="60"/>
      <c r="C26" s="53" t="s">
        <v>31</v>
      </c>
      <c r="D26" s="38">
        <v>0</v>
      </c>
      <c r="E26" s="56">
        <v>600</v>
      </c>
      <c r="F26" s="36">
        <f>D26*E26</f>
        <v>0</v>
      </c>
      <c r="G26" s="36">
        <f t="shared" si="0"/>
        <v>0</v>
      </c>
      <c r="H26" s="37"/>
    </row>
    <row r="27" ht="63" customHeight="1" spans="1:9">
      <c r="A27" s="61"/>
      <c r="B27" s="60"/>
      <c r="C27" s="53" t="s">
        <v>32</v>
      </c>
      <c r="D27" s="38">
        <v>0</v>
      </c>
      <c r="E27" s="59"/>
      <c r="F27" s="36">
        <f>SUM(F22:F26)</f>
        <v>0</v>
      </c>
      <c r="G27" s="36">
        <f t="shared" si="0"/>
        <v>0</v>
      </c>
      <c r="H27" s="37"/>
      <c r="I27" s="108"/>
    </row>
    <row r="28" ht="30" customHeight="1" spans="1:8">
      <c r="A28" s="44" t="s">
        <v>34</v>
      </c>
      <c r="B28" s="45"/>
      <c r="C28" s="46"/>
      <c r="D28" s="38">
        <f>D21+D27</f>
        <v>1646.16</v>
      </c>
      <c r="E28" s="59"/>
      <c r="F28" s="62">
        <f>F21+F27</f>
        <v>4735434</v>
      </c>
      <c r="G28" s="52">
        <f t="shared" si="0"/>
        <v>473.5434</v>
      </c>
      <c r="H28" s="37"/>
    </row>
    <row r="29" ht="30" customHeight="1" spans="1:8">
      <c r="A29" s="20" t="s">
        <v>4</v>
      </c>
      <c r="B29" s="53" t="s">
        <v>35</v>
      </c>
      <c r="C29" s="38" t="s">
        <v>36</v>
      </c>
      <c r="D29" s="53" t="s">
        <v>37</v>
      </c>
      <c r="E29" s="53"/>
      <c r="F29" s="29" t="s">
        <v>8</v>
      </c>
      <c r="G29" s="29" t="s">
        <v>9</v>
      </c>
      <c r="H29" s="37" t="s">
        <v>10</v>
      </c>
    </row>
    <row r="30" ht="30" customHeight="1" spans="1:9">
      <c r="A30" s="63" t="s">
        <v>38</v>
      </c>
      <c r="B30" s="64" t="s">
        <v>39</v>
      </c>
      <c r="C30" s="38">
        <f>D21</f>
        <v>1646.16</v>
      </c>
      <c r="D30" s="53" t="s">
        <v>40</v>
      </c>
      <c r="E30" s="53"/>
      <c r="F30" s="65">
        <f>C30*10</f>
        <v>16461.6</v>
      </c>
      <c r="G30" s="65">
        <f t="shared" ref="G30:G35" si="1">F30/10000</f>
        <v>1.64616</v>
      </c>
      <c r="H30" s="66" t="s">
        <v>41</v>
      </c>
      <c r="I30" s="108"/>
    </row>
    <row r="31" ht="30" customHeight="1" spans="1:8">
      <c r="A31" s="63"/>
      <c r="B31" s="64" t="s">
        <v>42</v>
      </c>
      <c r="C31" s="67">
        <f>D16+D17+D18</f>
        <v>1083.63</v>
      </c>
      <c r="D31" s="53" t="s">
        <v>43</v>
      </c>
      <c r="E31" s="53"/>
      <c r="F31" s="65">
        <f>C31*200</f>
        <v>216726</v>
      </c>
      <c r="G31" s="65">
        <f t="shared" si="1"/>
        <v>21.6726</v>
      </c>
      <c r="H31" s="68" t="s">
        <v>44</v>
      </c>
    </row>
    <row r="32" ht="30" customHeight="1" spans="1:8">
      <c r="A32" s="63"/>
      <c r="B32" s="64" t="s">
        <v>45</v>
      </c>
      <c r="C32" s="67">
        <f>C31</f>
        <v>1083.63</v>
      </c>
      <c r="D32" s="53" t="s">
        <v>46</v>
      </c>
      <c r="E32" s="53"/>
      <c r="F32" s="65">
        <f>C32*30*3</f>
        <v>97526.7</v>
      </c>
      <c r="G32" s="65">
        <f t="shared" si="1"/>
        <v>9.75267</v>
      </c>
      <c r="H32" s="69"/>
    </row>
    <row r="33" ht="30" customHeight="1" spans="1:8">
      <c r="A33" s="63"/>
      <c r="B33" s="64" t="s">
        <v>47</v>
      </c>
      <c r="C33" s="38">
        <f>C32</f>
        <v>1083.63</v>
      </c>
      <c r="D33" s="53" t="s">
        <v>48</v>
      </c>
      <c r="E33" s="53"/>
      <c r="F33" s="65">
        <f>C33*6*30</f>
        <v>195053.4</v>
      </c>
      <c r="G33" s="65">
        <f t="shared" si="1"/>
        <v>19.50534</v>
      </c>
      <c r="H33" s="70"/>
    </row>
    <row r="34" ht="80.25" customHeight="1" spans="1:8">
      <c r="A34" s="63"/>
      <c r="B34" s="64" t="s">
        <v>49</v>
      </c>
      <c r="C34" s="71" t="s">
        <v>50</v>
      </c>
      <c r="D34" s="72"/>
      <c r="E34" s="73"/>
      <c r="F34" s="65">
        <f>F28*0.1</f>
        <v>473543.4</v>
      </c>
      <c r="G34" s="65">
        <f t="shared" si="1"/>
        <v>47.35434</v>
      </c>
      <c r="H34" s="74" t="s">
        <v>51</v>
      </c>
    </row>
    <row r="35" ht="30" customHeight="1" spans="1:8">
      <c r="A35" s="75" t="s">
        <v>52</v>
      </c>
      <c r="B35" s="76"/>
      <c r="C35" s="76"/>
      <c r="D35" s="76"/>
      <c r="E35" s="77"/>
      <c r="F35" s="78">
        <f>SUM(F30:F34)</f>
        <v>999311.1</v>
      </c>
      <c r="G35" s="79">
        <f t="shared" si="1"/>
        <v>99.93111</v>
      </c>
      <c r="H35" s="80"/>
    </row>
    <row r="36" s="18" customFormat="1" ht="30" customHeight="1" spans="1:8">
      <c r="A36" s="81" t="s">
        <v>4</v>
      </c>
      <c r="B36" s="82" t="s">
        <v>23</v>
      </c>
      <c r="C36" s="83"/>
      <c r="D36" s="53" t="s">
        <v>24</v>
      </c>
      <c r="E36" s="84" t="s">
        <v>53</v>
      </c>
      <c r="F36" s="29" t="s">
        <v>8</v>
      </c>
      <c r="G36" s="29" t="s">
        <v>9</v>
      </c>
      <c r="H36" s="37" t="s">
        <v>10</v>
      </c>
    </row>
    <row r="37" s="18" customFormat="1" ht="30" customHeight="1" spans="1:8">
      <c r="A37" s="28" t="s">
        <v>54</v>
      </c>
      <c r="B37" s="85" t="s">
        <v>55</v>
      </c>
      <c r="C37" s="86"/>
      <c r="D37" s="38">
        <f>D38+D39</f>
        <v>3798.48</v>
      </c>
      <c r="E37" s="87" t="s">
        <v>56</v>
      </c>
      <c r="F37" s="88">
        <f>SUM(F38:F39)</f>
        <v>24122320</v>
      </c>
      <c r="G37" s="89">
        <f t="shared" ref="G37" si="2">SUM(G38:G39)</f>
        <v>2412.232</v>
      </c>
      <c r="H37" s="51"/>
    </row>
    <row r="38" s="18" customFormat="1" ht="30" customHeight="1" spans="1:8">
      <c r="A38" s="54"/>
      <c r="B38" s="90" t="s">
        <v>57</v>
      </c>
      <c r="C38" s="46"/>
      <c r="D38" s="91">
        <v>2438.48</v>
      </c>
      <c r="E38" s="87">
        <v>9000</v>
      </c>
      <c r="F38" s="87">
        <f>D38*E38</f>
        <v>21946320</v>
      </c>
      <c r="G38" s="92">
        <f>F38/10000</f>
        <v>2194.632</v>
      </c>
      <c r="H38" s="51"/>
    </row>
    <row r="39" s="18" customFormat="1" ht="30" customHeight="1" spans="1:8">
      <c r="A39" s="54"/>
      <c r="B39" s="90" t="s">
        <v>58</v>
      </c>
      <c r="C39" s="46"/>
      <c r="D39" s="91">
        <v>1360</v>
      </c>
      <c r="E39" s="87">
        <v>1600</v>
      </c>
      <c r="F39" s="87">
        <f>D39*E39</f>
        <v>2176000</v>
      </c>
      <c r="G39" s="92">
        <f>F39/10000</f>
        <v>217.6</v>
      </c>
      <c r="H39" s="51"/>
    </row>
    <row r="40" s="18" customFormat="1" ht="30" customHeight="1" spans="1:8">
      <c r="A40" s="54"/>
      <c r="B40" s="85" t="s">
        <v>59</v>
      </c>
      <c r="C40" s="86"/>
      <c r="D40" s="38">
        <f>D41+D42</f>
        <v>0</v>
      </c>
      <c r="E40" s="87" t="s">
        <v>56</v>
      </c>
      <c r="F40" s="88">
        <f t="shared" ref="F40:G40" si="3">SUM(F41:F42)</f>
        <v>0</v>
      </c>
      <c r="G40" s="89">
        <f t="shared" si="3"/>
        <v>0</v>
      </c>
      <c r="H40" s="51"/>
    </row>
    <row r="41" s="18" customFormat="1" ht="30" customHeight="1" spans="1:8">
      <c r="A41" s="54"/>
      <c r="B41" s="90" t="s">
        <v>60</v>
      </c>
      <c r="C41" s="46"/>
      <c r="D41" s="91">
        <v>0</v>
      </c>
      <c r="E41" s="87">
        <v>8500</v>
      </c>
      <c r="F41" s="87">
        <f>D41*E41</f>
        <v>0</v>
      </c>
      <c r="G41" s="92">
        <f>F41/10000</f>
        <v>0</v>
      </c>
      <c r="H41" s="51"/>
    </row>
    <row r="42" s="18" customFormat="1" ht="30" customHeight="1" spans="1:8">
      <c r="A42" s="54"/>
      <c r="B42" s="90" t="s">
        <v>61</v>
      </c>
      <c r="C42" s="46"/>
      <c r="D42" s="91">
        <v>0</v>
      </c>
      <c r="E42" s="87">
        <v>1500</v>
      </c>
      <c r="F42" s="87">
        <f>D42*E42</f>
        <v>0</v>
      </c>
      <c r="G42" s="92">
        <f>F42/10000</f>
        <v>0</v>
      </c>
      <c r="H42" s="51"/>
    </row>
    <row r="43" s="18" customFormat="1" ht="30" customHeight="1" spans="1:8">
      <c r="A43" s="54"/>
      <c r="B43" s="85" t="s">
        <v>62</v>
      </c>
      <c r="C43" s="86"/>
      <c r="D43" s="38">
        <v>0</v>
      </c>
      <c r="E43" s="87" t="s">
        <v>56</v>
      </c>
      <c r="F43" s="88">
        <f t="shared" ref="F43:G43" si="4">SUM(F44:F45)</f>
        <v>0</v>
      </c>
      <c r="G43" s="89">
        <f t="shared" si="4"/>
        <v>0</v>
      </c>
      <c r="H43" s="51"/>
    </row>
    <row r="44" s="18" customFormat="1" ht="30" customHeight="1" spans="1:8">
      <c r="A44" s="54"/>
      <c r="B44" s="90" t="s">
        <v>63</v>
      </c>
      <c r="C44" s="46"/>
      <c r="D44" s="38">
        <v>0</v>
      </c>
      <c r="E44" s="87">
        <v>8000</v>
      </c>
      <c r="F44" s="87">
        <f>D44*E44</f>
        <v>0</v>
      </c>
      <c r="G44" s="92">
        <f>F44/10000</f>
        <v>0</v>
      </c>
      <c r="H44" s="51"/>
    </row>
    <row r="45" s="18" customFormat="1" ht="30" customHeight="1" spans="1:8">
      <c r="A45" s="54"/>
      <c r="B45" s="90" t="s">
        <v>64</v>
      </c>
      <c r="C45" s="46"/>
      <c r="D45" s="38">
        <v>0</v>
      </c>
      <c r="E45" s="87">
        <v>1400</v>
      </c>
      <c r="F45" s="87">
        <f>D45*E45</f>
        <v>0</v>
      </c>
      <c r="G45" s="92">
        <f>F45/10000</f>
        <v>0</v>
      </c>
      <c r="H45" s="51"/>
    </row>
    <row r="46" s="18" customFormat="1" ht="30" customHeight="1" spans="1:8">
      <c r="A46" s="54"/>
      <c r="B46" s="85" t="s">
        <v>65</v>
      </c>
      <c r="C46" s="86"/>
      <c r="D46" s="38">
        <v>0</v>
      </c>
      <c r="E46" s="56">
        <v>600</v>
      </c>
      <c r="F46" s="88">
        <f>D46*E46</f>
        <v>0</v>
      </c>
      <c r="G46" s="89">
        <f>F46/10000</f>
        <v>0</v>
      </c>
      <c r="H46" s="51"/>
    </row>
    <row r="47" s="18" customFormat="1" ht="30" customHeight="1" spans="1:8">
      <c r="A47" s="61"/>
      <c r="B47" s="85" t="s">
        <v>66</v>
      </c>
      <c r="C47" s="86"/>
      <c r="D47" s="38">
        <v>0</v>
      </c>
      <c r="E47" s="56">
        <v>300</v>
      </c>
      <c r="F47" s="88">
        <f>D47*E47</f>
        <v>0</v>
      </c>
      <c r="G47" s="89">
        <f>F47/10000</f>
        <v>0</v>
      </c>
      <c r="H47" s="51"/>
    </row>
    <row r="48" ht="30" customHeight="1" spans="1:8">
      <c r="A48" s="90" t="s">
        <v>67</v>
      </c>
      <c r="B48" s="45"/>
      <c r="C48" s="46"/>
      <c r="D48" s="53">
        <f>D37+D40+D43+D46+D47</f>
        <v>3798.48</v>
      </c>
      <c r="E48" s="53"/>
      <c r="F48" s="128">
        <f>F37+F40+F43+F46+F47</f>
        <v>24122320</v>
      </c>
      <c r="G48" s="94">
        <f>F48/10000</f>
        <v>2412.232</v>
      </c>
      <c r="H48" s="51"/>
    </row>
    <row r="49" ht="30" customHeight="1" spans="1:8">
      <c r="A49" s="28" t="s">
        <v>4</v>
      </c>
      <c r="B49" s="53" t="s">
        <v>35</v>
      </c>
      <c r="C49" s="38" t="s">
        <v>36</v>
      </c>
      <c r="D49" s="53" t="s">
        <v>68</v>
      </c>
      <c r="E49" s="53"/>
      <c r="F49" s="29" t="s">
        <v>8</v>
      </c>
      <c r="G49" s="29" t="s">
        <v>9</v>
      </c>
      <c r="H49" s="37" t="s">
        <v>10</v>
      </c>
    </row>
    <row r="50" ht="30" customHeight="1" spans="1:8">
      <c r="A50" s="53" t="s">
        <v>69</v>
      </c>
      <c r="B50" s="53" t="s">
        <v>70</v>
      </c>
      <c r="C50" s="90">
        <f>D38</f>
        <v>2438.48</v>
      </c>
      <c r="D50" s="90" t="s">
        <v>71</v>
      </c>
      <c r="E50" s="46"/>
      <c r="F50" s="36">
        <f>C50*3500</f>
        <v>8534680</v>
      </c>
      <c r="G50" s="36">
        <f t="shared" ref="G50:G55" si="5">F50/10000</f>
        <v>853.468</v>
      </c>
      <c r="H50" s="95" t="s">
        <v>72</v>
      </c>
    </row>
    <row r="51" ht="30" customHeight="1" spans="1:8">
      <c r="A51" s="53"/>
      <c r="B51" s="53" t="s">
        <v>73</v>
      </c>
      <c r="C51" s="90">
        <f>D38</f>
        <v>2438.48</v>
      </c>
      <c r="D51" s="90" t="s">
        <v>74</v>
      </c>
      <c r="E51" s="46"/>
      <c r="F51" s="36">
        <f>C51*1000</f>
        <v>2438480</v>
      </c>
      <c r="G51" s="36">
        <f t="shared" si="5"/>
        <v>243.848</v>
      </c>
      <c r="H51" s="96"/>
    </row>
    <row r="52" ht="30" customHeight="1" spans="1:8">
      <c r="A52" s="53"/>
      <c r="B52" s="53" t="s">
        <v>75</v>
      </c>
      <c r="C52" s="90">
        <f>D38</f>
        <v>2438.48</v>
      </c>
      <c r="D52" s="90" t="s">
        <v>74</v>
      </c>
      <c r="E52" s="46"/>
      <c r="F52" s="36">
        <f>C52*1000</f>
        <v>2438480</v>
      </c>
      <c r="G52" s="36">
        <f t="shared" si="5"/>
        <v>243.848</v>
      </c>
      <c r="H52" s="96"/>
    </row>
    <row r="53" ht="30" customHeight="1" spans="1:8">
      <c r="A53" s="53"/>
      <c r="B53" s="53" t="s">
        <v>76</v>
      </c>
      <c r="C53" s="90">
        <f>D38</f>
        <v>2438.48</v>
      </c>
      <c r="D53" s="90" t="s">
        <v>77</v>
      </c>
      <c r="E53" s="46"/>
      <c r="F53" s="36">
        <f>C53*3000</f>
        <v>7315440</v>
      </c>
      <c r="G53" s="36">
        <f t="shared" si="5"/>
        <v>731.544</v>
      </c>
      <c r="H53" s="96"/>
    </row>
    <row r="54" ht="30" customHeight="1" spans="1:8">
      <c r="A54" s="53"/>
      <c r="B54" s="53" t="s">
        <v>45</v>
      </c>
      <c r="C54" s="53">
        <f>D38</f>
        <v>2438.48</v>
      </c>
      <c r="D54" s="53" t="s">
        <v>46</v>
      </c>
      <c r="E54" s="53"/>
      <c r="F54" s="36">
        <f>C54*30*3</f>
        <v>219463.2</v>
      </c>
      <c r="G54" s="36">
        <f t="shared" si="5"/>
        <v>21.94632</v>
      </c>
      <c r="H54" s="96"/>
    </row>
    <row r="55" ht="30" customHeight="1" spans="1:8">
      <c r="A55" s="53"/>
      <c r="B55" s="53" t="s">
        <v>39</v>
      </c>
      <c r="C55" s="90" t="s">
        <v>78</v>
      </c>
      <c r="D55" s="45"/>
      <c r="E55" s="46"/>
      <c r="F55" s="36">
        <v>60000</v>
      </c>
      <c r="G55" s="36">
        <f t="shared" si="5"/>
        <v>6</v>
      </c>
      <c r="H55" s="97"/>
    </row>
    <row r="56" ht="30" customHeight="1" spans="1:8">
      <c r="A56" s="53" t="s">
        <v>79</v>
      </c>
      <c r="B56" s="53"/>
      <c r="C56" s="53"/>
      <c r="D56" s="53"/>
      <c r="E56" s="53"/>
      <c r="F56" s="128">
        <f>F50+F51+F52+F53+F54+F55</f>
        <v>21006543.2</v>
      </c>
      <c r="G56" s="94">
        <f t="shared" ref="G56:G57" si="6">F56/10000</f>
        <v>2100.65432</v>
      </c>
      <c r="H56" s="51"/>
    </row>
    <row r="57" ht="59.25" customHeight="1" spans="1:8">
      <c r="A57" s="53" t="s">
        <v>80</v>
      </c>
      <c r="B57" s="53" t="s">
        <v>81</v>
      </c>
      <c r="C57" s="53"/>
      <c r="D57" s="53"/>
      <c r="E57" s="53"/>
      <c r="F57" s="93">
        <f>2143.19*600</f>
        <v>1285914</v>
      </c>
      <c r="G57" s="94">
        <f t="shared" si="6"/>
        <v>128.5914</v>
      </c>
      <c r="H57" s="64" t="s">
        <v>82</v>
      </c>
    </row>
    <row r="58" ht="30" customHeight="1" spans="1:8">
      <c r="A58" s="99" t="s">
        <v>83</v>
      </c>
      <c r="B58" s="99"/>
      <c r="C58" s="99"/>
      <c r="D58" s="99"/>
      <c r="E58" s="99"/>
      <c r="F58" s="99"/>
      <c r="G58" s="99"/>
      <c r="H58" s="100"/>
    </row>
    <row r="59" ht="30" customHeight="1" spans="1:8">
      <c r="A59" s="90" t="s">
        <v>35</v>
      </c>
      <c r="B59" s="46"/>
      <c r="C59" s="90" t="s">
        <v>84</v>
      </c>
      <c r="D59" s="45"/>
      <c r="E59" s="46"/>
      <c r="F59" s="29" t="s">
        <v>8</v>
      </c>
      <c r="G59" s="29" t="s">
        <v>9</v>
      </c>
      <c r="H59" s="37" t="s">
        <v>10</v>
      </c>
    </row>
    <row r="60" ht="80.25" customHeight="1" spans="1:8">
      <c r="A60" s="90" t="s">
        <v>85</v>
      </c>
      <c r="B60" s="46"/>
      <c r="C60" s="90" t="s">
        <v>86</v>
      </c>
      <c r="D60" s="45"/>
      <c r="E60" s="46"/>
      <c r="F60" s="36">
        <f>(F7+F14)*10%</f>
        <v>1908270</v>
      </c>
      <c r="G60" s="36">
        <f t="shared" ref="G60:G61" si="7">F60/10000</f>
        <v>190.827</v>
      </c>
      <c r="H60" s="101" t="s">
        <v>87</v>
      </c>
    </row>
    <row r="61" ht="30" customHeight="1" spans="1:8">
      <c r="A61" s="102" t="s">
        <v>32</v>
      </c>
      <c r="B61" s="103"/>
      <c r="C61" s="103"/>
      <c r="D61" s="103"/>
      <c r="E61" s="31"/>
      <c r="F61" s="78">
        <f>F60</f>
        <v>1908270</v>
      </c>
      <c r="G61" s="79">
        <f t="shared" si="7"/>
        <v>190.827</v>
      </c>
      <c r="H61" s="104"/>
    </row>
    <row r="62" ht="39" customHeight="1" spans="1:8">
      <c r="A62" s="99" t="s">
        <v>88</v>
      </c>
      <c r="B62" s="99"/>
      <c r="C62" s="99"/>
      <c r="D62" s="99"/>
      <c r="E62" s="99"/>
      <c r="F62" s="99"/>
      <c r="G62" s="99"/>
      <c r="H62" s="105"/>
    </row>
    <row r="63" ht="30" customHeight="1" spans="1:8">
      <c r="A63" s="75" t="s">
        <v>35</v>
      </c>
      <c r="B63" s="77"/>
      <c r="C63" s="53" t="s">
        <v>89</v>
      </c>
      <c r="D63" s="53"/>
      <c r="E63" s="53"/>
      <c r="F63" s="29" t="s">
        <v>90</v>
      </c>
      <c r="G63" s="29" t="s">
        <v>9</v>
      </c>
      <c r="H63" s="37" t="s">
        <v>10</v>
      </c>
    </row>
    <row r="64" ht="52.5" customHeight="1" spans="1:8">
      <c r="A64" s="106" t="s">
        <v>91</v>
      </c>
      <c r="B64" s="106"/>
      <c r="C64" s="76" t="s">
        <v>92</v>
      </c>
      <c r="D64" s="76"/>
      <c r="E64" s="77"/>
      <c r="F64" s="78">
        <f>50000*48.93</f>
        <v>2446500</v>
      </c>
      <c r="G64" s="79">
        <f>F64/10000</f>
        <v>244.65</v>
      </c>
      <c r="H64" s="107" t="s">
        <v>93</v>
      </c>
    </row>
    <row r="65" s="19" customFormat="1" ht="76.5" customHeight="1" spans="1:8">
      <c r="A65" s="110" t="s">
        <v>94</v>
      </c>
      <c r="B65" s="111"/>
      <c r="C65" s="111"/>
      <c r="D65" s="111"/>
      <c r="E65" s="111"/>
      <c r="F65" s="112">
        <f>F11+F14+F28+F35+F48+F56+F57+F61+F64</f>
        <v>84239592.3</v>
      </c>
      <c r="G65" s="113">
        <f>F65/10000</f>
        <v>8423.95923</v>
      </c>
      <c r="H65" s="32" t="s">
        <v>95</v>
      </c>
    </row>
    <row r="66" ht="30" customHeight="1" spans="1:9">
      <c r="A66" s="114" t="s">
        <v>96</v>
      </c>
      <c r="B66" s="115"/>
      <c r="C66" s="115"/>
      <c r="D66" s="115"/>
      <c r="E66" s="116"/>
      <c r="F66" s="117" t="s">
        <v>97</v>
      </c>
      <c r="G66" s="118"/>
      <c r="H66" s="37"/>
      <c r="I66" s="108"/>
    </row>
    <row r="67" ht="30" customHeight="1" spans="1:9">
      <c r="A67" s="114" t="s">
        <v>98</v>
      </c>
      <c r="B67" s="115"/>
      <c r="C67" s="115"/>
      <c r="D67" s="115"/>
      <c r="E67" s="116"/>
      <c r="F67" s="117" t="s">
        <v>97</v>
      </c>
      <c r="G67" s="118"/>
      <c r="H67" s="37"/>
      <c r="I67" s="108"/>
    </row>
    <row r="68" ht="30" customHeight="1" spans="1:9">
      <c r="A68" s="114" t="s">
        <v>99</v>
      </c>
      <c r="B68" s="115"/>
      <c r="C68" s="115"/>
      <c r="D68" s="115"/>
      <c r="E68" s="116"/>
      <c r="F68" s="117" t="s">
        <v>97</v>
      </c>
      <c r="G68" s="118"/>
      <c r="H68" s="37"/>
      <c r="I68" s="108"/>
    </row>
    <row r="69" ht="30" customHeight="1" spans="1:8">
      <c r="A69" s="119" t="s">
        <v>100</v>
      </c>
      <c r="B69" s="120"/>
      <c r="C69" s="120"/>
      <c r="D69" s="120"/>
      <c r="E69" s="120"/>
      <c r="F69" s="120"/>
      <c r="G69" s="120"/>
      <c r="H69" s="121"/>
    </row>
    <row r="70" ht="30" customHeight="1" spans="1:8">
      <c r="A70" s="122"/>
      <c r="B70" s="123"/>
      <c r="C70" s="123"/>
      <c r="D70" s="123"/>
      <c r="E70" s="123"/>
      <c r="F70" s="123"/>
      <c r="G70" s="123"/>
      <c r="H70" s="124"/>
    </row>
    <row r="71" ht="56.25" customHeight="1" spans="1:8">
      <c r="A71" s="125"/>
      <c r="B71" s="126"/>
      <c r="C71" s="126"/>
      <c r="D71" s="126"/>
      <c r="E71" s="126"/>
      <c r="F71" s="126"/>
      <c r="G71" s="126"/>
      <c r="H71" s="127"/>
    </row>
    <row r="73" spans="9:9">
      <c r="I73" s="108"/>
    </row>
  </sheetData>
  <mergeCells count="69">
    <mergeCell ref="A3:H3"/>
    <mergeCell ref="A4:H4"/>
    <mergeCell ref="A5:H5"/>
    <mergeCell ref="C6:D6"/>
    <mergeCell ref="C7:D7"/>
    <mergeCell ref="C8:D8"/>
    <mergeCell ref="C9:D9"/>
    <mergeCell ref="C10:D10"/>
    <mergeCell ref="A11:E11"/>
    <mergeCell ref="A12:H12"/>
    <mergeCell ref="C13:D13"/>
    <mergeCell ref="C14:D14"/>
    <mergeCell ref="A28:C28"/>
    <mergeCell ref="D29:E29"/>
    <mergeCell ref="D30:E30"/>
    <mergeCell ref="D31:E31"/>
    <mergeCell ref="D32:E32"/>
    <mergeCell ref="D33:E33"/>
    <mergeCell ref="C34:E34"/>
    <mergeCell ref="A35:E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48:C48"/>
    <mergeCell ref="D49:E49"/>
    <mergeCell ref="D50:E50"/>
    <mergeCell ref="D51:E51"/>
    <mergeCell ref="D52:E52"/>
    <mergeCell ref="D53:E53"/>
    <mergeCell ref="D54:E54"/>
    <mergeCell ref="C55:E55"/>
    <mergeCell ref="A56:E56"/>
    <mergeCell ref="B57:E57"/>
    <mergeCell ref="A58:H58"/>
    <mergeCell ref="A59:B59"/>
    <mergeCell ref="C59:E59"/>
    <mergeCell ref="A60:B60"/>
    <mergeCell ref="C60:E60"/>
    <mergeCell ref="A61:E61"/>
    <mergeCell ref="A62:H62"/>
    <mergeCell ref="A63:B63"/>
    <mergeCell ref="C63:E63"/>
    <mergeCell ref="A64:B64"/>
    <mergeCell ref="C64:E64"/>
    <mergeCell ref="A65:E65"/>
    <mergeCell ref="A66:E66"/>
    <mergeCell ref="A67:E67"/>
    <mergeCell ref="A68:E68"/>
    <mergeCell ref="A15:A27"/>
    <mergeCell ref="A30:A34"/>
    <mergeCell ref="A37:A47"/>
    <mergeCell ref="A50:A55"/>
    <mergeCell ref="B16:B21"/>
    <mergeCell ref="B22:B27"/>
    <mergeCell ref="H16:H21"/>
    <mergeCell ref="H22:H27"/>
    <mergeCell ref="H31:H33"/>
    <mergeCell ref="H50:H55"/>
    <mergeCell ref="A1:H2"/>
    <mergeCell ref="A69:H71"/>
  </mergeCells>
  <pageMargins left="0.708661417322835" right="0.708661417322835" top="0.748031496062992" bottom="0.748031496062992" header="0.31496062992126" footer="0.31496062992126"/>
  <pageSetup paperSize="9" scale="65" orientation="portrait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1"/>
  <sheetViews>
    <sheetView topLeftCell="A53" workbookViewId="0">
      <selection activeCell="A5" sqref="A5:H5"/>
    </sheetView>
  </sheetViews>
  <sheetFormatPr defaultColWidth="8.875" defaultRowHeight="14.25"/>
  <cols>
    <col min="1" max="1" width="8.75" style="20" customWidth="1"/>
    <col min="2" max="2" width="10.625" style="21" customWidth="1"/>
    <col min="3" max="3" width="17.375" style="21" customWidth="1"/>
    <col min="4" max="5" width="10.625" style="21" customWidth="1"/>
    <col min="6" max="8" width="20.625" style="21" customWidth="1"/>
    <col min="9" max="9" width="34.375" style="21" customWidth="1"/>
    <col min="10" max="10" width="14.625" style="21" customWidth="1"/>
    <col min="11" max="11" width="9.375" style="21" customWidth="1"/>
    <col min="12" max="16384" width="8.875" style="21"/>
  </cols>
  <sheetData>
    <row r="1" spans="1:8">
      <c r="A1" s="22" t="s">
        <v>0</v>
      </c>
      <c r="B1" s="22"/>
      <c r="C1" s="22"/>
      <c r="D1" s="22"/>
      <c r="E1" s="22"/>
      <c r="F1" s="22"/>
      <c r="G1" s="22"/>
      <c r="H1" s="22"/>
    </row>
    <row r="2" spans="1:8">
      <c r="A2" s="22"/>
      <c r="B2" s="22"/>
      <c r="C2" s="22"/>
      <c r="D2" s="22"/>
      <c r="E2" s="22"/>
      <c r="F2" s="22"/>
      <c r="G2" s="22"/>
      <c r="H2" s="22"/>
    </row>
    <row r="3" ht="39" customHeight="1" spans="1:8">
      <c r="A3" s="23" t="s">
        <v>101</v>
      </c>
      <c r="B3" s="23"/>
      <c r="C3" s="23"/>
      <c r="D3" s="23"/>
      <c r="E3" s="23"/>
      <c r="F3" s="23"/>
      <c r="G3" s="23"/>
      <c r="H3" s="23"/>
    </row>
    <row r="4" ht="30" customHeight="1" spans="1:8">
      <c r="A4" s="24" t="s">
        <v>2</v>
      </c>
      <c r="B4" s="24"/>
      <c r="C4" s="24"/>
      <c r="D4" s="24"/>
      <c r="E4" s="24"/>
      <c r="F4" s="24"/>
      <c r="G4" s="24"/>
      <c r="H4" s="24"/>
    </row>
    <row r="5" ht="39.95" customHeight="1" spans="1:8">
      <c r="A5" s="25" t="s">
        <v>102</v>
      </c>
      <c r="B5" s="26"/>
      <c r="C5" s="26"/>
      <c r="D5" s="26"/>
      <c r="E5" s="26"/>
      <c r="F5" s="26"/>
      <c r="G5" s="26"/>
      <c r="H5" s="27"/>
    </row>
    <row r="6" ht="30" customHeight="1" spans="1:8">
      <c r="A6" s="28" t="s">
        <v>4</v>
      </c>
      <c r="B6" s="29" t="s">
        <v>5</v>
      </c>
      <c r="C6" s="30" t="s">
        <v>6</v>
      </c>
      <c r="D6" s="31"/>
      <c r="E6" s="29" t="s">
        <v>7</v>
      </c>
      <c r="F6" s="29" t="s">
        <v>8</v>
      </c>
      <c r="G6" s="29" t="s">
        <v>9</v>
      </c>
      <c r="H6" s="32" t="s">
        <v>10</v>
      </c>
    </row>
    <row r="7" ht="36.75" customHeight="1" spans="1:8">
      <c r="A7" s="33">
        <v>1</v>
      </c>
      <c r="B7" s="34" t="s">
        <v>11</v>
      </c>
      <c r="C7" s="30">
        <v>25.76</v>
      </c>
      <c r="D7" s="31"/>
      <c r="E7" s="35">
        <v>390000</v>
      </c>
      <c r="F7" s="36">
        <f>C7*E7</f>
        <v>10046400</v>
      </c>
      <c r="G7" s="36">
        <f>F7/10000</f>
        <v>1004.64</v>
      </c>
      <c r="H7" s="37"/>
    </row>
    <row r="8" ht="75" customHeight="1" spans="1:10">
      <c r="A8" s="33">
        <v>2</v>
      </c>
      <c r="B8" s="38" t="s">
        <v>12</v>
      </c>
      <c r="C8" s="30">
        <v>25.76</v>
      </c>
      <c r="D8" s="31"/>
      <c r="E8" s="35">
        <v>90000</v>
      </c>
      <c r="F8" s="36">
        <f>C8*E8</f>
        <v>2318400</v>
      </c>
      <c r="G8" s="36">
        <f>F8/10000</f>
        <v>231.84</v>
      </c>
      <c r="H8" s="37"/>
      <c r="J8" s="108"/>
    </row>
    <row r="9" ht="150" customHeight="1" spans="1:10">
      <c r="A9" s="39" t="s">
        <v>13</v>
      </c>
      <c r="B9" s="40" t="s">
        <v>14</v>
      </c>
      <c r="C9" s="30">
        <v>25.76</v>
      </c>
      <c r="D9" s="31"/>
      <c r="E9" s="41">
        <v>40000</v>
      </c>
      <c r="F9" s="42">
        <f>C9*E9</f>
        <v>1030400</v>
      </c>
      <c r="G9" s="36">
        <f>F9/10000</f>
        <v>103.04</v>
      </c>
      <c r="H9" s="43" t="s">
        <v>15</v>
      </c>
      <c r="J9" s="108"/>
    </row>
    <row r="10" ht="208.5" customHeight="1" spans="1:10">
      <c r="A10" s="39" t="s">
        <v>16</v>
      </c>
      <c r="B10" s="40" t="s">
        <v>17</v>
      </c>
      <c r="C10" s="30">
        <v>25.76</v>
      </c>
      <c r="D10" s="31"/>
      <c r="E10" s="41">
        <v>50000</v>
      </c>
      <c r="F10" s="42">
        <f>C10*E10</f>
        <v>1288000</v>
      </c>
      <c r="G10" s="36">
        <f>F10/10000</f>
        <v>128.8</v>
      </c>
      <c r="H10" s="43" t="s">
        <v>18</v>
      </c>
      <c r="J10" s="108"/>
    </row>
    <row r="11" ht="30" customHeight="1" spans="1:11">
      <c r="A11" s="44" t="s">
        <v>19</v>
      </c>
      <c r="B11" s="45"/>
      <c r="C11" s="45"/>
      <c r="D11" s="45"/>
      <c r="E11" s="46"/>
      <c r="F11" s="47">
        <f>F7++F8+F9+F10</f>
        <v>14683200</v>
      </c>
      <c r="G11" s="48">
        <f>F11/10000</f>
        <v>1468.32</v>
      </c>
      <c r="H11" s="32"/>
      <c r="K11" s="109"/>
    </row>
    <row r="12" ht="39.95" customHeight="1" spans="1:8">
      <c r="A12" s="49" t="s">
        <v>103</v>
      </c>
      <c r="B12" s="50"/>
      <c r="C12" s="50"/>
      <c r="D12" s="50"/>
      <c r="E12" s="50"/>
      <c r="F12" s="50"/>
      <c r="G12" s="50"/>
      <c r="H12" s="51"/>
    </row>
    <row r="13" ht="39.95" customHeight="1" spans="1:8">
      <c r="A13" s="28" t="s">
        <v>4</v>
      </c>
      <c r="B13" s="29" t="s">
        <v>5</v>
      </c>
      <c r="C13" s="30" t="s">
        <v>6</v>
      </c>
      <c r="D13" s="31"/>
      <c r="E13" s="29" t="s">
        <v>7</v>
      </c>
      <c r="F13" s="29" t="s">
        <v>8</v>
      </c>
      <c r="G13" s="29" t="s">
        <v>9</v>
      </c>
      <c r="H13" s="32" t="s">
        <v>10</v>
      </c>
    </row>
    <row r="14" ht="39.95" customHeight="1" spans="1:8">
      <c r="A14" s="33">
        <v>1</v>
      </c>
      <c r="B14" s="34" t="s">
        <v>11</v>
      </c>
      <c r="C14" s="30">
        <v>14.14</v>
      </c>
      <c r="D14" s="31"/>
      <c r="E14" s="35">
        <v>390000</v>
      </c>
      <c r="F14" s="36">
        <f>C14*E14</f>
        <v>5514600</v>
      </c>
      <c r="G14" s="52">
        <f>F14/10000</f>
        <v>551.46</v>
      </c>
      <c r="H14" s="37"/>
    </row>
    <row r="15" ht="30" customHeight="1" spans="1:8">
      <c r="A15" s="28" t="s">
        <v>21</v>
      </c>
      <c r="B15" s="53" t="s">
        <v>22</v>
      </c>
      <c r="C15" s="53" t="s">
        <v>23</v>
      </c>
      <c r="D15" s="38" t="s">
        <v>24</v>
      </c>
      <c r="E15" s="53" t="s">
        <v>25</v>
      </c>
      <c r="F15" s="53" t="s">
        <v>8</v>
      </c>
      <c r="G15" s="53" t="s">
        <v>9</v>
      </c>
      <c r="H15" s="37" t="s">
        <v>10</v>
      </c>
    </row>
    <row r="16" ht="49.5" customHeight="1" spans="1:8">
      <c r="A16" s="54"/>
      <c r="B16" s="55" t="s">
        <v>26</v>
      </c>
      <c r="C16" s="53" t="s">
        <v>27</v>
      </c>
      <c r="D16" s="38">
        <v>0</v>
      </c>
      <c r="E16" s="56">
        <v>4200</v>
      </c>
      <c r="F16" s="36">
        <f>D16*E16</f>
        <v>0</v>
      </c>
      <c r="G16" s="36">
        <f t="shared" ref="G16:G28" si="0">F16/10000</f>
        <v>0</v>
      </c>
      <c r="H16" s="37"/>
    </row>
    <row r="17" ht="49.5" customHeight="1" spans="1:8">
      <c r="A17" s="54"/>
      <c r="B17" s="57"/>
      <c r="C17" s="53" t="s">
        <v>28</v>
      </c>
      <c r="D17" s="38">
        <v>0</v>
      </c>
      <c r="E17" s="56">
        <v>4000</v>
      </c>
      <c r="F17" s="36">
        <f>D17*E17</f>
        <v>0</v>
      </c>
      <c r="G17" s="36">
        <f t="shared" si="0"/>
        <v>0</v>
      </c>
      <c r="H17" s="37"/>
    </row>
    <row r="18" ht="49.5" customHeight="1" spans="1:8">
      <c r="A18" s="54"/>
      <c r="B18" s="57"/>
      <c r="C18" s="53" t="s">
        <v>29</v>
      </c>
      <c r="D18" s="38">
        <v>2207.58</v>
      </c>
      <c r="E18" s="56">
        <v>3800</v>
      </c>
      <c r="F18" s="36">
        <f>D18*E18</f>
        <v>8388804</v>
      </c>
      <c r="G18" s="36">
        <f t="shared" si="0"/>
        <v>838.8804</v>
      </c>
      <c r="H18" s="37"/>
    </row>
    <row r="19" ht="47.25" customHeight="1" spans="1:9">
      <c r="A19" s="54"/>
      <c r="B19" s="57"/>
      <c r="C19" s="53" t="s">
        <v>30</v>
      </c>
      <c r="D19" s="38">
        <v>1480.31</v>
      </c>
      <c r="E19" s="56">
        <v>900</v>
      </c>
      <c r="F19" s="36">
        <f>D19*E19</f>
        <v>1332279</v>
      </c>
      <c r="G19" s="36">
        <f t="shared" si="0"/>
        <v>133.2279</v>
      </c>
      <c r="H19" s="37"/>
      <c r="I19" s="108"/>
    </row>
    <row r="20" ht="55.5" customHeight="1" spans="1:8">
      <c r="A20" s="54"/>
      <c r="B20" s="57"/>
      <c r="C20" s="53" t="s">
        <v>31</v>
      </c>
      <c r="D20" s="38">
        <v>787.86</v>
      </c>
      <c r="E20" s="56">
        <v>600</v>
      </c>
      <c r="F20" s="36">
        <f>D20*E20</f>
        <v>472716</v>
      </c>
      <c r="G20" s="36">
        <f t="shared" si="0"/>
        <v>47.2716</v>
      </c>
      <c r="H20" s="37"/>
    </row>
    <row r="21" ht="54.75" customHeight="1" spans="1:8">
      <c r="A21" s="54"/>
      <c r="B21" s="58"/>
      <c r="C21" s="53" t="s">
        <v>32</v>
      </c>
      <c r="D21" s="38">
        <f>SUM(D16:D20)</f>
        <v>4475.75</v>
      </c>
      <c r="E21" s="59"/>
      <c r="F21" s="36">
        <f>SUM(F16:F20)</f>
        <v>10193799</v>
      </c>
      <c r="G21" s="36">
        <f t="shared" si="0"/>
        <v>1019.3799</v>
      </c>
      <c r="H21" s="37"/>
    </row>
    <row r="22" ht="45" customHeight="1" spans="1:8">
      <c r="A22" s="54"/>
      <c r="B22" s="60" t="s">
        <v>33</v>
      </c>
      <c r="C22" s="53" t="s">
        <v>27</v>
      </c>
      <c r="D22" s="38">
        <v>0</v>
      </c>
      <c r="E22" s="56">
        <v>2200</v>
      </c>
      <c r="F22" s="36">
        <f>D22*E22</f>
        <v>0</v>
      </c>
      <c r="G22" s="36">
        <f t="shared" si="0"/>
        <v>0</v>
      </c>
      <c r="H22" s="37"/>
    </row>
    <row r="23" ht="45" customHeight="1" spans="1:8">
      <c r="A23" s="54"/>
      <c r="B23" s="60"/>
      <c r="C23" s="53" t="s">
        <v>28</v>
      </c>
      <c r="D23" s="38">
        <v>0</v>
      </c>
      <c r="E23" s="56">
        <v>2000</v>
      </c>
      <c r="F23" s="36">
        <f>D23*E23</f>
        <v>0</v>
      </c>
      <c r="G23" s="36">
        <f t="shared" si="0"/>
        <v>0</v>
      </c>
      <c r="H23" s="37"/>
    </row>
    <row r="24" ht="45" customHeight="1" spans="1:8">
      <c r="A24" s="54"/>
      <c r="B24" s="60"/>
      <c r="C24" s="53" t="s">
        <v>29</v>
      </c>
      <c r="D24" s="38">
        <v>0</v>
      </c>
      <c r="E24" s="56">
        <v>1800</v>
      </c>
      <c r="F24" s="36">
        <f>D24*E24</f>
        <v>0</v>
      </c>
      <c r="G24" s="36">
        <f t="shared" si="0"/>
        <v>0</v>
      </c>
      <c r="H24" s="37"/>
    </row>
    <row r="25" ht="57.75" customHeight="1" spans="1:9">
      <c r="A25" s="54"/>
      <c r="B25" s="60"/>
      <c r="C25" s="53" t="s">
        <v>30</v>
      </c>
      <c r="D25" s="38">
        <v>0</v>
      </c>
      <c r="E25" s="56">
        <v>900</v>
      </c>
      <c r="F25" s="36">
        <f>D25*E25</f>
        <v>0</v>
      </c>
      <c r="G25" s="36">
        <f t="shared" si="0"/>
        <v>0</v>
      </c>
      <c r="H25" s="37"/>
      <c r="I25" s="108"/>
    </row>
    <row r="26" ht="78" customHeight="1" spans="1:8">
      <c r="A26" s="54"/>
      <c r="B26" s="60"/>
      <c r="C26" s="53" t="s">
        <v>31</v>
      </c>
      <c r="D26" s="38">
        <v>0</v>
      </c>
      <c r="E26" s="56">
        <v>600</v>
      </c>
      <c r="F26" s="36">
        <f>D26*E26</f>
        <v>0</v>
      </c>
      <c r="G26" s="36">
        <f t="shared" si="0"/>
        <v>0</v>
      </c>
      <c r="H26" s="37"/>
    </row>
    <row r="27" ht="63" customHeight="1" spans="1:9">
      <c r="A27" s="61"/>
      <c r="B27" s="60"/>
      <c r="C27" s="53" t="s">
        <v>32</v>
      </c>
      <c r="D27" s="38">
        <v>0</v>
      </c>
      <c r="E27" s="59"/>
      <c r="F27" s="36">
        <f>SUM(F22:F26)</f>
        <v>0</v>
      </c>
      <c r="G27" s="36">
        <f t="shared" si="0"/>
        <v>0</v>
      </c>
      <c r="H27" s="37"/>
      <c r="I27" s="108"/>
    </row>
    <row r="28" ht="30" customHeight="1" spans="1:8">
      <c r="A28" s="44" t="s">
        <v>34</v>
      </c>
      <c r="B28" s="45"/>
      <c r="C28" s="46"/>
      <c r="D28" s="38">
        <f>D21+D27</f>
        <v>4475.75</v>
      </c>
      <c r="E28" s="59"/>
      <c r="F28" s="62">
        <f>F21+F27</f>
        <v>10193799</v>
      </c>
      <c r="G28" s="52">
        <f t="shared" si="0"/>
        <v>1019.3799</v>
      </c>
      <c r="H28" s="37"/>
    </row>
    <row r="29" ht="30" customHeight="1" spans="1:8">
      <c r="A29" s="20" t="s">
        <v>4</v>
      </c>
      <c r="B29" s="53" t="s">
        <v>35</v>
      </c>
      <c r="C29" s="38" t="s">
        <v>36</v>
      </c>
      <c r="D29" s="53" t="s">
        <v>37</v>
      </c>
      <c r="E29" s="53"/>
      <c r="F29" s="29" t="s">
        <v>8</v>
      </c>
      <c r="G29" s="29" t="s">
        <v>9</v>
      </c>
      <c r="H29" s="37" t="s">
        <v>10</v>
      </c>
    </row>
    <row r="30" ht="30" customHeight="1" spans="1:9">
      <c r="A30" s="63" t="s">
        <v>38</v>
      </c>
      <c r="B30" s="64" t="s">
        <v>39</v>
      </c>
      <c r="C30" s="38">
        <v>4475.75</v>
      </c>
      <c r="D30" s="53" t="s">
        <v>40</v>
      </c>
      <c r="E30" s="53"/>
      <c r="F30" s="65">
        <f>C30*10</f>
        <v>44757.5</v>
      </c>
      <c r="G30" s="65">
        <f t="shared" ref="G30:G35" si="1">F30/10000</f>
        <v>4.47575</v>
      </c>
      <c r="H30" s="66" t="s">
        <v>41</v>
      </c>
      <c r="I30" s="108"/>
    </row>
    <row r="31" ht="30" customHeight="1" spans="1:8">
      <c r="A31" s="63"/>
      <c r="B31" s="64" t="s">
        <v>42</v>
      </c>
      <c r="C31" s="67">
        <v>2207.58</v>
      </c>
      <c r="D31" s="53" t="s">
        <v>43</v>
      </c>
      <c r="E31" s="53"/>
      <c r="F31" s="65">
        <f>C31*200</f>
        <v>441516</v>
      </c>
      <c r="G31" s="65">
        <f t="shared" si="1"/>
        <v>44.1516</v>
      </c>
      <c r="H31" s="68" t="s">
        <v>44</v>
      </c>
    </row>
    <row r="32" ht="30" customHeight="1" spans="1:8">
      <c r="A32" s="63"/>
      <c r="B32" s="64" t="s">
        <v>45</v>
      </c>
      <c r="C32" s="67">
        <v>2207.58</v>
      </c>
      <c r="D32" s="53" t="s">
        <v>46</v>
      </c>
      <c r="E32" s="53"/>
      <c r="F32" s="65">
        <f>C32*30*3</f>
        <v>198682.2</v>
      </c>
      <c r="G32" s="65">
        <f t="shared" si="1"/>
        <v>19.86822</v>
      </c>
      <c r="H32" s="69"/>
    </row>
    <row r="33" ht="30" customHeight="1" spans="1:8">
      <c r="A33" s="63"/>
      <c r="B33" s="64" t="s">
        <v>47</v>
      </c>
      <c r="C33" s="38">
        <v>2207.58</v>
      </c>
      <c r="D33" s="53" t="s">
        <v>48</v>
      </c>
      <c r="E33" s="53"/>
      <c r="F33" s="65">
        <f>C33*6*30</f>
        <v>397364.4</v>
      </c>
      <c r="G33" s="65">
        <f t="shared" si="1"/>
        <v>39.73644</v>
      </c>
      <c r="H33" s="70"/>
    </row>
    <row r="34" ht="80.25" customHeight="1" spans="1:8">
      <c r="A34" s="63"/>
      <c r="B34" s="64" t="s">
        <v>49</v>
      </c>
      <c r="C34" s="71" t="s">
        <v>50</v>
      </c>
      <c r="D34" s="72"/>
      <c r="E34" s="73"/>
      <c r="F34" s="65">
        <f>F28*0.1</f>
        <v>1019379.9</v>
      </c>
      <c r="G34" s="65">
        <f t="shared" si="1"/>
        <v>101.93799</v>
      </c>
      <c r="H34" s="74" t="s">
        <v>51</v>
      </c>
    </row>
    <row r="35" ht="30" customHeight="1" spans="1:8">
      <c r="A35" s="75" t="s">
        <v>52</v>
      </c>
      <c r="B35" s="76"/>
      <c r="C35" s="76"/>
      <c r="D35" s="76"/>
      <c r="E35" s="77"/>
      <c r="F35" s="78">
        <f>SUM(F30:F34)</f>
        <v>2101700</v>
      </c>
      <c r="G35" s="79">
        <f t="shared" si="1"/>
        <v>210.17</v>
      </c>
      <c r="H35" s="80"/>
    </row>
    <row r="36" s="18" customFormat="1" ht="30" customHeight="1" spans="1:8">
      <c r="A36" s="81" t="s">
        <v>4</v>
      </c>
      <c r="B36" s="82" t="s">
        <v>23</v>
      </c>
      <c r="C36" s="83"/>
      <c r="D36" s="53" t="s">
        <v>24</v>
      </c>
      <c r="E36" s="84" t="s">
        <v>53</v>
      </c>
      <c r="F36" s="29" t="s">
        <v>8</v>
      </c>
      <c r="G36" s="29" t="s">
        <v>9</v>
      </c>
      <c r="H36" s="37" t="s">
        <v>10</v>
      </c>
    </row>
    <row r="37" s="18" customFormat="1" ht="30" customHeight="1" spans="1:8">
      <c r="A37" s="28" t="s">
        <v>54</v>
      </c>
      <c r="B37" s="85" t="s">
        <v>55</v>
      </c>
      <c r="C37" s="86"/>
      <c r="D37" s="38">
        <f>D38+D39</f>
        <v>1749.05</v>
      </c>
      <c r="E37" s="87" t="s">
        <v>56</v>
      </c>
      <c r="F37" s="88">
        <f>SUM(F38:F39)</f>
        <v>14803944</v>
      </c>
      <c r="G37" s="89">
        <f t="shared" ref="G37" si="2">SUM(G38:G39)</f>
        <v>1480.3944</v>
      </c>
      <c r="H37" s="51"/>
    </row>
    <row r="38" s="18" customFormat="1" ht="30" customHeight="1" spans="1:8">
      <c r="A38" s="54"/>
      <c r="B38" s="90" t="s">
        <v>57</v>
      </c>
      <c r="C38" s="46"/>
      <c r="D38" s="91">
        <v>1622.36</v>
      </c>
      <c r="E38" s="87">
        <v>9000</v>
      </c>
      <c r="F38" s="87">
        <f>D38*E38</f>
        <v>14601240</v>
      </c>
      <c r="G38" s="92">
        <f>F38/10000</f>
        <v>1460.124</v>
      </c>
      <c r="H38" s="51"/>
    </row>
    <row r="39" s="18" customFormat="1" ht="30" customHeight="1" spans="1:8">
      <c r="A39" s="54"/>
      <c r="B39" s="90" t="s">
        <v>58</v>
      </c>
      <c r="C39" s="46"/>
      <c r="D39" s="91">
        <v>126.69</v>
      </c>
      <c r="E39" s="87">
        <v>1600</v>
      </c>
      <c r="F39" s="87">
        <f>D39*E39</f>
        <v>202704</v>
      </c>
      <c r="G39" s="92">
        <f>F39/10000</f>
        <v>20.2704</v>
      </c>
      <c r="H39" s="51"/>
    </row>
    <row r="40" s="18" customFormat="1" ht="30" customHeight="1" spans="1:8">
      <c r="A40" s="54"/>
      <c r="B40" s="85" t="s">
        <v>59</v>
      </c>
      <c r="C40" s="86"/>
      <c r="D40" s="38">
        <f>D41+D42</f>
        <v>126.22</v>
      </c>
      <c r="E40" s="87" t="s">
        <v>56</v>
      </c>
      <c r="F40" s="88">
        <f t="shared" ref="F40:G40" si="3">SUM(F41:F42)</f>
        <v>1072870</v>
      </c>
      <c r="G40" s="89">
        <f t="shared" si="3"/>
        <v>107.287</v>
      </c>
      <c r="H40" s="51"/>
    </row>
    <row r="41" s="18" customFormat="1" ht="30" customHeight="1" spans="1:8">
      <c r="A41" s="54"/>
      <c r="B41" s="90" t="s">
        <v>60</v>
      </c>
      <c r="C41" s="46"/>
      <c r="D41" s="91">
        <v>126.22</v>
      </c>
      <c r="E41" s="87">
        <v>8500</v>
      </c>
      <c r="F41" s="87">
        <f>D41*E41</f>
        <v>1072870</v>
      </c>
      <c r="G41" s="92">
        <f>F41/10000</f>
        <v>107.287</v>
      </c>
      <c r="H41" s="51"/>
    </row>
    <row r="42" s="18" customFormat="1" ht="30" customHeight="1" spans="1:8">
      <c r="A42" s="54"/>
      <c r="B42" s="90" t="s">
        <v>61</v>
      </c>
      <c r="C42" s="46"/>
      <c r="D42" s="91">
        <v>0</v>
      </c>
      <c r="E42" s="87">
        <v>1500</v>
      </c>
      <c r="F42" s="87">
        <f>D42*E42</f>
        <v>0</v>
      </c>
      <c r="G42" s="92">
        <f>F42/10000</f>
        <v>0</v>
      </c>
      <c r="H42" s="51"/>
    </row>
    <row r="43" s="18" customFormat="1" ht="30" customHeight="1" spans="1:8">
      <c r="A43" s="54"/>
      <c r="B43" s="85" t="s">
        <v>62</v>
      </c>
      <c r="C43" s="86"/>
      <c r="D43" s="38">
        <v>0</v>
      </c>
      <c r="E43" s="87" t="s">
        <v>56</v>
      </c>
      <c r="F43" s="88">
        <f t="shared" ref="F43:G43" si="4">SUM(F44:F45)</f>
        <v>0</v>
      </c>
      <c r="G43" s="89">
        <f t="shared" si="4"/>
        <v>0</v>
      </c>
      <c r="H43" s="51"/>
    </row>
    <row r="44" s="18" customFormat="1" ht="30" customHeight="1" spans="1:8">
      <c r="A44" s="54"/>
      <c r="B44" s="90" t="s">
        <v>63</v>
      </c>
      <c r="C44" s="46"/>
      <c r="D44" s="38"/>
      <c r="E44" s="87">
        <v>8000</v>
      </c>
      <c r="F44" s="87">
        <f>D44*E44</f>
        <v>0</v>
      </c>
      <c r="G44" s="92">
        <f>F44/10000</f>
        <v>0</v>
      </c>
      <c r="H44" s="51"/>
    </row>
    <row r="45" s="18" customFormat="1" ht="30" customHeight="1" spans="1:8">
      <c r="A45" s="54"/>
      <c r="B45" s="90" t="s">
        <v>64</v>
      </c>
      <c r="C45" s="46"/>
      <c r="D45" s="38"/>
      <c r="E45" s="87">
        <v>1400</v>
      </c>
      <c r="F45" s="87">
        <f>D45*E45</f>
        <v>0</v>
      </c>
      <c r="G45" s="92">
        <f>F45/10000</f>
        <v>0</v>
      </c>
      <c r="H45" s="51"/>
    </row>
    <row r="46" s="18" customFormat="1" ht="30" customHeight="1" spans="1:8">
      <c r="A46" s="54"/>
      <c r="B46" s="85" t="s">
        <v>65</v>
      </c>
      <c r="C46" s="86"/>
      <c r="D46" s="38">
        <v>0</v>
      </c>
      <c r="E46" s="56">
        <v>600</v>
      </c>
      <c r="F46" s="88">
        <f>D46*E46</f>
        <v>0</v>
      </c>
      <c r="G46" s="89">
        <f>F46/10000</f>
        <v>0</v>
      </c>
      <c r="H46" s="51"/>
    </row>
    <row r="47" s="18" customFormat="1" ht="30" customHeight="1" spans="1:8">
      <c r="A47" s="61"/>
      <c r="B47" s="85" t="s">
        <v>66</v>
      </c>
      <c r="C47" s="86"/>
      <c r="D47" s="38">
        <v>0</v>
      </c>
      <c r="E47" s="56">
        <v>300</v>
      </c>
      <c r="F47" s="88">
        <f>D47*E47</f>
        <v>0</v>
      </c>
      <c r="G47" s="89">
        <f>F47/10000</f>
        <v>0</v>
      </c>
      <c r="H47" s="51"/>
    </row>
    <row r="48" ht="30" customHeight="1" spans="1:8">
      <c r="A48" s="90" t="s">
        <v>67</v>
      </c>
      <c r="B48" s="45"/>
      <c r="C48" s="46"/>
      <c r="D48" s="53">
        <f>D37+D40+D43+D46+D47</f>
        <v>1875.27</v>
      </c>
      <c r="E48" s="53"/>
      <c r="F48" s="93">
        <f>F37+F40+F43+F46+F47</f>
        <v>15876814</v>
      </c>
      <c r="G48" s="94">
        <f>F48/10000</f>
        <v>1587.6814</v>
      </c>
      <c r="H48" s="51"/>
    </row>
    <row r="49" ht="30" customHeight="1" spans="1:8">
      <c r="A49" s="28" t="s">
        <v>4</v>
      </c>
      <c r="B49" s="53" t="s">
        <v>35</v>
      </c>
      <c r="C49" s="38" t="s">
        <v>36</v>
      </c>
      <c r="D49" s="53" t="s">
        <v>68</v>
      </c>
      <c r="E49" s="53"/>
      <c r="F49" s="29" t="s">
        <v>8</v>
      </c>
      <c r="G49" s="29" t="s">
        <v>9</v>
      </c>
      <c r="H49" s="37" t="s">
        <v>10</v>
      </c>
    </row>
    <row r="50" ht="30" customHeight="1" spans="1:8">
      <c r="A50" s="53" t="s">
        <v>69</v>
      </c>
      <c r="B50" s="53" t="s">
        <v>70</v>
      </c>
      <c r="C50" s="90">
        <v>1748.58</v>
      </c>
      <c r="D50" s="90" t="s">
        <v>71</v>
      </c>
      <c r="E50" s="46"/>
      <c r="F50" s="36">
        <f>C50*3500</f>
        <v>6120030</v>
      </c>
      <c r="G50" s="36">
        <f t="shared" ref="G50:G55" si="5">F50/10000</f>
        <v>612.003</v>
      </c>
      <c r="H50" s="95" t="s">
        <v>72</v>
      </c>
    </row>
    <row r="51" ht="30" customHeight="1" spans="1:8">
      <c r="A51" s="53"/>
      <c r="B51" s="53" t="s">
        <v>73</v>
      </c>
      <c r="C51" s="90">
        <v>1748.58</v>
      </c>
      <c r="D51" s="90" t="s">
        <v>74</v>
      </c>
      <c r="E51" s="46"/>
      <c r="F51" s="36">
        <f>C51*1000</f>
        <v>1748580</v>
      </c>
      <c r="G51" s="36">
        <f t="shared" si="5"/>
        <v>174.858</v>
      </c>
      <c r="H51" s="96"/>
    </row>
    <row r="52" ht="30" customHeight="1" spans="1:8">
      <c r="A52" s="53"/>
      <c r="B52" s="53" t="s">
        <v>75</v>
      </c>
      <c r="C52" s="90">
        <v>1748.58</v>
      </c>
      <c r="D52" s="90" t="s">
        <v>74</v>
      </c>
      <c r="E52" s="46"/>
      <c r="F52" s="36">
        <f>C52*1000</f>
        <v>1748580</v>
      </c>
      <c r="G52" s="36">
        <f t="shared" si="5"/>
        <v>174.858</v>
      </c>
      <c r="H52" s="96"/>
    </row>
    <row r="53" ht="30" customHeight="1" spans="1:8">
      <c r="A53" s="53"/>
      <c r="B53" s="53" t="s">
        <v>76</v>
      </c>
      <c r="C53" s="90">
        <v>1748.58</v>
      </c>
      <c r="D53" s="90" t="s">
        <v>77</v>
      </c>
      <c r="E53" s="46"/>
      <c r="F53" s="36">
        <f>C53*3000</f>
        <v>5245740</v>
      </c>
      <c r="G53" s="36">
        <f t="shared" si="5"/>
        <v>524.574</v>
      </c>
      <c r="H53" s="96"/>
    </row>
    <row r="54" ht="30" customHeight="1" spans="1:8">
      <c r="A54" s="53"/>
      <c r="B54" s="53" t="s">
        <v>45</v>
      </c>
      <c r="C54" s="53">
        <v>1748.58</v>
      </c>
      <c r="D54" s="53" t="s">
        <v>46</v>
      </c>
      <c r="E54" s="53"/>
      <c r="F54" s="36">
        <f>C54*30*3</f>
        <v>157372.2</v>
      </c>
      <c r="G54" s="36">
        <f t="shared" si="5"/>
        <v>15.73722</v>
      </c>
      <c r="H54" s="96"/>
    </row>
    <row r="55" ht="30" customHeight="1" spans="1:8">
      <c r="A55" s="53"/>
      <c r="B55" s="53" t="s">
        <v>39</v>
      </c>
      <c r="C55" s="90" t="s">
        <v>78</v>
      </c>
      <c r="D55" s="45"/>
      <c r="E55" s="46"/>
      <c r="F55" s="36">
        <v>60000</v>
      </c>
      <c r="G55" s="36">
        <f t="shared" si="5"/>
        <v>6</v>
      </c>
      <c r="H55" s="97"/>
    </row>
    <row r="56" ht="30" customHeight="1" spans="1:8">
      <c r="A56" s="44" t="s">
        <v>79</v>
      </c>
      <c r="B56" s="45"/>
      <c r="C56" s="45"/>
      <c r="D56" s="45"/>
      <c r="E56" s="45"/>
      <c r="F56" s="93">
        <f>F50+F51+F52+F53+F54+F55</f>
        <v>15080302.2</v>
      </c>
      <c r="G56" s="94">
        <f t="shared" ref="G56" si="6">F56/10000</f>
        <v>1508.03022</v>
      </c>
      <c r="H56" s="50"/>
    </row>
    <row r="57" ht="59.25" customHeight="1" spans="1:8">
      <c r="A57" s="53" t="s">
        <v>80</v>
      </c>
      <c r="B57" s="53" t="s">
        <v>81</v>
      </c>
      <c r="C57" s="53"/>
      <c r="D57" s="53"/>
      <c r="E57" s="53"/>
      <c r="F57" s="93">
        <v>0</v>
      </c>
      <c r="G57" s="98">
        <v>0</v>
      </c>
      <c r="H57" s="64" t="s">
        <v>82</v>
      </c>
    </row>
    <row r="58" ht="30" customHeight="1" spans="1:8">
      <c r="A58" s="99" t="s">
        <v>104</v>
      </c>
      <c r="B58" s="99"/>
      <c r="C58" s="99"/>
      <c r="D58" s="99"/>
      <c r="E58" s="99"/>
      <c r="F58" s="99"/>
      <c r="G58" s="99"/>
      <c r="H58" s="100"/>
    </row>
    <row r="59" ht="30" customHeight="1" spans="1:8">
      <c r="A59" s="90" t="s">
        <v>35</v>
      </c>
      <c r="B59" s="46"/>
      <c r="C59" s="90" t="s">
        <v>84</v>
      </c>
      <c r="D59" s="45"/>
      <c r="E59" s="46"/>
      <c r="F59" s="29" t="s">
        <v>8</v>
      </c>
      <c r="G59" s="29" t="s">
        <v>9</v>
      </c>
      <c r="H59" s="37" t="s">
        <v>10</v>
      </c>
    </row>
    <row r="60" ht="80.25" customHeight="1" spans="1:8">
      <c r="A60" s="90" t="s">
        <v>85</v>
      </c>
      <c r="B60" s="46"/>
      <c r="C60" s="90" t="s">
        <v>86</v>
      </c>
      <c r="D60" s="45"/>
      <c r="E60" s="46"/>
      <c r="F60" s="36">
        <f>(F7+F14)*10%</f>
        <v>1556100</v>
      </c>
      <c r="G60" s="36">
        <f t="shared" ref="G60:G61" si="7">F60/10000</f>
        <v>155.61</v>
      </c>
      <c r="H60" s="101" t="s">
        <v>87</v>
      </c>
    </row>
    <row r="61" ht="30" customHeight="1" spans="1:8">
      <c r="A61" s="102" t="s">
        <v>32</v>
      </c>
      <c r="B61" s="103"/>
      <c r="C61" s="103"/>
      <c r="D61" s="103"/>
      <c r="E61" s="31"/>
      <c r="F61" s="78">
        <f>F60</f>
        <v>1556100</v>
      </c>
      <c r="G61" s="79">
        <f t="shared" si="7"/>
        <v>155.61</v>
      </c>
      <c r="H61" s="104"/>
    </row>
    <row r="62" ht="39" customHeight="1" spans="1:8">
      <c r="A62" s="99" t="s">
        <v>88</v>
      </c>
      <c r="B62" s="99"/>
      <c r="C62" s="99"/>
      <c r="D62" s="99"/>
      <c r="E62" s="99"/>
      <c r="F62" s="99"/>
      <c r="G62" s="99"/>
      <c r="H62" s="105"/>
    </row>
    <row r="63" ht="30" customHeight="1" spans="1:8">
      <c r="A63" s="75" t="s">
        <v>35</v>
      </c>
      <c r="B63" s="77"/>
      <c r="C63" s="53" t="s">
        <v>89</v>
      </c>
      <c r="D63" s="53"/>
      <c r="E63" s="53"/>
      <c r="F63" s="29" t="s">
        <v>90</v>
      </c>
      <c r="G63" s="29" t="s">
        <v>9</v>
      </c>
      <c r="H63" s="37" t="s">
        <v>10</v>
      </c>
    </row>
    <row r="64" ht="52.5" customHeight="1" spans="1:8">
      <c r="A64" s="106" t="s">
        <v>91</v>
      </c>
      <c r="B64" s="106"/>
      <c r="C64" s="76" t="s">
        <v>92</v>
      </c>
      <c r="D64" s="76"/>
      <c r="E64" s="77"/>
      <c r="F64" s="78">
        <f>50000*39.9</f>
        <v>1995000</v>
      </c>
      <c r="G64" s="79">
        <f>F64/10000</f>
        <v>199.5</v>
      </c>
      <c r="H64" s="107" t="s">
        <v>93</v>
      </c>
    </row>
    <row r="65" s="19" customFormat="1" ht="76.5" customHeight="1" spans="1:8">
      <c r="A65" s="110" t="s">
        <v>94</v>
      </c>
      <c r="B65" s="111"/>
      <c r="C65" s="111"/>
      <c r="D65" s="111"/>
      <c r="E65" s="111"/>
      <c r="F65" s="112">
        <f>F11+F14+F28+F35+F48+F56+F57+F61+F64</f>
        <v>67001515.2</v>
      </c>
      <c r="G65" s="113">
        <f>F65/10000</f>
        <v>6700.15152</v>
      </c>
      <c r="H65" s="32" t="s">
        <v>95</v>
      </c>
    </row>
    <row r="66" ht="30" customHeight="1" spans="1:9">
      <c r="A66" s="114" t="s">
        <v>96</v>
      </c>
      <c r="B66" s="115"/>
      <c r="C66" s="115"/>
      <c r="D66" s="115"/>
      <c r="E66" s="116"/>
      <c r="F66" s="117" t="s">
        <v>97</v>
      </c>
      <c r="G66" s="118"/>
      <c r="H66" s="37"/>
      <c r="I66" s="108"/>
    </row>
    <row r="67" ht="30" customHeight="1" spans="1:9">
      <c r="A67" s="114" t="s">
        <v>98</v>
      </c>
      <c r="B67" s="115"/>
      <c r="C67" s="115"/>
      <c r="D67" s="115"/>
      <c r="E67" s="116"/>
      <c r="F67" s="117" t="s">
        <v>97</v>
      </c>
      <c r="G67" s="118"/>
      <c r="H67" s="37"/>
      <c r="I67" s="108"/>
    </row>
    <row r="68" ht="30" customHeight="1" spans="1:9">
      <c r="A68" s="114" t="s">
        <v>99</v>
      </c>
      <c r="B68" s="115"/>
      <c r="C68" s="115"/>
      <c r="D68" s="115"/>
      <c r="E68" s="116"/>
      <c r="F68" s="117" t="s">
        <v>97</v>
      </c>
      <c r="G68" s="118"/>
      <c r="H68" s="37"/>
      <c r="I68" s="108"/>
    </row>
    <row r="69" ht="30" customHeight="1" spans="1:8">
      <c r="A69" s="119" t="s">
        <v>105</v>
      </c>
      <c r="B69" s="120"/>
      <c r="C69" s="120"/>
      <c r="D69" s="120"/>
      <c r="E69" s="120"/>
      <c r="F69" s="120"/>
      <c r="G69" s="120"/>
      <c r="H69" s="121"/>
    </row>
    <row r="70" ht="30" customHeight="1" spans="1:8">
      <c r="A70" s="122"/>
      <c r="B70" s="123"/>
      <c r="C70" s="123"/>
      <c r="D70" s="123"/>
      <c r="E70" s="123"/>
      <c r="F70" s="123"/>
      <c r="G70" s="123"/>
      <c r="H70" s="124"/>
    </row>
    <row r="71" ht="56.25" customHeight="1" spans="1:8">
      <c r="A71" s="125"/>
      <c r="B71" s="126"/>
      <c r="C71" s="126"/>
      <c r="D71" s="126"/>
      <c r="E71" s="126"/>
      <c r="F71" s="126"/>
      <c r="G71" s="126"/>
      <c r="H71" s="127"/>
    </row>
  </sheetData>
  <mergeCells count="69">
    <mergeCell ref="A3:H3"/>
    <mergeCell ref="A4:H4"/>
    <mergeCell ref="A5:H5"/>
    <mergeCell ref="C6:D6"/>
    <mergeCell ref="C7:D7"/>
    <mergeCell ref="C8:D8"/>
    <mergeCell ref="C9:D9"/>
    <mergeCell ref="C10:D10"/>
    <mergeCell ref="A11:E11"/>
    <mergeCell ref="A12:H12"/>
    <mergeCell ref="C13:D13"/>
    <mergeCell ref="C14:D14"/>
    <mergeCell ref="A28:C28"/>
    <mergeCell ref="D29:E29"/>
    <mergeCell ref="D30:E30"/>
    <mergeCell ref="D31:E31"/>
    <mergeCell ref="D32:E32"/>
    <mergeCell ref="D33:E33"/>
    <mergeCell ref="C34:E34"/>
    <mergeCell ref="A35:E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48:C48"/>
    <mergeCell ref="D49:E49"/>
    <mergeCell ref="D50:E50"/>
    <mergeCell ref="D51:E51"/>
    <mergeCell ref="D52:E52"/>
    <mergeCell ref="D53:E53"/>
    <mergeCell ref="D54:E54"/>
    <mergeCell ref="C55:E55"/>
    <mergeCell ref="A56:E56"/>
    <mergeCell ref="B57:E57"/>
    <mergeCell ref="A58:H58"/>
    <mergeCell ref="A59:B59"/>
    <mergeCell ref="C59:E59"/>
    <mergeCell ref="A60:B60"/>
    <mergeCell ref="C60:E60"/>
    <mergeCell ref="A61:E61"/>
    <mergeCell ref="A62:H62"/>
    <mergeCell ref="A63:B63"/>
    <mergeCell ref="C63:E63"/>
    <mergeCell ref="A64:B64"/>
    <mergeCell ref="C64:E64"/>
    <mergeCell ref="A65:E65"/>
    <mergeCell ref="A66:E66"/>
    <mergeCell ref="A67:E67"/>
    <mergeCell ref="A68:E68"/>
    <mergeCell ref="A15:A27"/>
    <mergeCell ref="A30:A34"/>
    <mergeCell ref="A37:A47"/>
    <mergeCell ref="A50:A55"/>
    <mergeCell ref="B16:B21"/>
    <mergeCell ref="B22:B27"/>
    <mergeCell ref="H16:H21"/>
    <mergeCell ref="H22:H27"/>
    <mergeCell ref="H31:H33"/>
    <mergeCell ref="H50:H55"/>
    <mergeCell ref="A69:H71"/>
    <mergeCell ref="A1:H2"/>
  </mergeCells>
  <pageMargins left="0.708661417322835" right="0.708661417322835" top="0.748031496062992" bottom="0.748031496062992" header="0.31496062992126" footer="0.31496062992126"/>
  <pageSetup paperSize="9" scale="65" orientation="portrait"/>
  <headerFooter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115" zoomScaleNormal="115" topLeftCell="A4" workbookViewId="0">
      <selection activeCell="F12" sqref="F12"/>
    </sheetView>
  </sheetViews>
  <sheetFormatPr defaultColWidth="8.875" defaultRowHeight="14.25"/>
  <cols>
    <col min="1" max="1" width="5.5" customWidth="1"/>
    <col min="2" max="2" width="5.25" customWidth="1"/>
    <col min="3" max="3" width="13.875" customWidth="1"/>
    <col min="4" max="4" width="12.625" customWidth="1"/>
    <col min="5" max="5" width="9.75" customWidth="1"/>
    <col min="7" max="7" width="14.375"/>
    <col min="8" max="9" width="9.375"/>
  </cols>
  <sheetData>
    <row r="1" ht="33" customHeight="1" spans="1:5">
      <c r="A1" s="2" t="s">
        <v>106</v>
      </c>
      <c r="B1" s="2"/>
      <c r="C1" s="2"/>
      <c r="D1" s="2"/>
      <c r="E1" s="2"/>
    </row>
    <row r="2" s="1" customFormat="1" ht="35.1" customHeight="1" spans="1:7">
      <c r="A2" s="3"/>
      <c r="B2" s="4"/>
      <c r="C2" s="4"/>
      <c r="D2" s="4" t="s">
        <v>23</v>
      </c>
      <c r="E2" s="5" t="s">
        <v>24</v>
      </c>
      <c r="G2" s="6"/>
    </row>
    <row r="3" s="1" customFormat="1" ht="35" customHeight="1" spans="1:5">
      <c r="A3" s="3"/>
      <c r="B3" s="7" t="s">
        <v>107</v>
      </c>
      <c r="C3" s="8"/>
      <c r="D3" s="7" t="s">
        <v>108</v>
      </c>
      <c r="E3" s="9">
        <v>3488.23</v>
      </c>
    </row>
    <row r="4" s="1" customFormat="1" ht="35" customHeight="1" spans="1:5">
      <c r="A4" s="3"/>
      <c r="B4" s="7"/>
      <c r="C4" s="8"/>
      <c r="D4" s="7" t="s">
        <v>109</v>
      </c>
      <c r="E4" s="9">
        <v>14.31</v>
      </c>
    </row>
    <row r="5" s="1" customFormat="1" ht="35" customHeight="1" spans="1:5">
      <c r="A5" s="3"/>
      <c r="B5" s="7"/>
      <c r="C5" s="8"/>
      <c r="D5" s="7" t="s">
        <v>110</v>
      </c>
      <c r="E5" s="9">
        <v>1482.32</v>
      </c>
    </row>
    <row r="6" s="1" customFormat="1" ht="35" customHeight="1" spans="1:5">
      <c r="A6" s="3"/>
      <c r="B6" s="7"/>
      <c r="C6" s="8"/>
      <c r="D6" s="7" t="s">
        <v>111</v>
      </c>
      <c r="E6" s="9">
        <v>13393.73</v>
      </c>
    </row>
    <row r="7" s="1" customFormat="1" ht="35" customHeight="1" spans="1:5">
      <c r="A7" s="3"/>
      <c r="B7" s="7"/>
      <c r="C7" s="8"/>
      <c r="D7" s="7" t="s">
        <v>112</v>
      </c>
      <c r="E7" s="9">
        <v>1231.26</v>
      </c>
    </row>
    <row r="8" s="1" customFormat="1" ht="35" customHeight="1" spans="1:5">
      <c r="A8" s="3"/>
      <c r="B8" s="7"/>
      <c r="C8" s="8"/>
      <c r="D8" s="7" t="s">
        <v>113</v>
      </c>
      <c r="E8" s="9">
        <v>7178.31</v>
      </c>
    </row>
    <row r="9" s="1" customFormat="1" ht="35" customHeight="1" spans="1:5">
      <c r="A9" s="3"/>
      <c r="B9" s="7"/>
      <c r="C9" s="8"/>
      <c r="D9" s="7" t="s">
        <v>114</v>
      </c>
      <c r="E9" s="9">
        <v>20138.38</v>
      </c>
    </row>
    <row r="10" s="1" customFormat="1" ht="35" customHeight="1" spans="1:5">
      <c r="A10" s="3"/>
      <c r="B10" s="7"/>
      <c r="C10" s="8"/>
      <c r="D10" s="7" t="s">
        <v>115</v>
      </c>
      <c r="E10" s="9">
        <v>419.5</v>
      </c>
    </row>
    <row r="11" s="1" customFormat="1" ht="35" customHeight="1" spans="1:5">
      <c r="A11" s="3"/>
      <c r="B11" s="7"/>
      <c r="C11" s="8"/>
      <c r="D11" s="7" t="s">
        <v>116</v>
      </c>
      <c r="E11" s="9">
        <v>4703.68</v>
      </c>
    </row>
    <row r="12" s="1" customFormat="1" ht="35" customHeight="1" spans="1:9">
      <c r="A12" s="3"/>
      <c r="B12" s="7"/>
      <c r="C12" s="8"/>
      <c r="D12" s="7" t="s">
        <v>32</v>
      </c>
      <c r="E12" s="9">
        <f>E3+E4+E5+E6+E7+E8+E9+E10+E11</f>
        <v>52049.72</v>
      </c>
      <c r="F12" s="1">
        <f>E12-[1]吉山村!$E$12</f>
        <v>2362.94</v>
      </c>
      <c r="G12" s="1">
        <f>F12*37</f>
        <v>87428.7799999998</v>
      </c>
      <c r="I12" s="1">
        <f>F12*0.3*65</f>
        <v>46077.3299999999</v>
      </c>
    </row>
    <row r="13" s="1" customFormat="1" ht="35.1" customHeight="1" spans="1:5">
      <c r="A13" s="10" t="s">
        <v>117</v>
      </c>
      <c r="B13" s="10"/>
      <c r="C13" s="10"/>
      <c r="D13" s="10"/>
      <c r="E13" s="10"/>
    </row>
    <row r="14" s="1" customFormat="1" ht="35.1" customHeight="1" spans="1:5">
      <c r="A14"/>
      <c r="B14"/>
      <c r="C14"/>
      <c r="D14" s="11" t="s">
        <v>118</v>
      </c>
      <c r="E14" s="11">
        <v>710.78</v>
      </c>
    </row>
    <row r="15" s="1" customFormat="1" ht="35.1" customHeight="1" spans="1:5">
      <c r="A15"/>
      <c r="B15"/>
      <c r="C15"/>
      <c r="D15" s="11" t="s">
        <v>116</v>
      </c>
      <c r="E15" s="11">
        <v>341.76</v>
      </c>
    </row>
    <row r="16" ht="35.1" customHeight="1" spans="4:5">
      <c r="D16" s="11" t="s">
        <v>32</v>
      </c>
      <c r="E16" s="11">
        <f>SUM(E14:E15)</f>
        <v>1052.54</v>
      </c>
    </row>
    <row r="17" ht="35.1" customHeight="1" spans="4:5">
      <c r="D17" s="12"/>
      <c r="E17" s="12"/>
    </row>
    <row r="18" ht="26" customHeight="1" spans="1:8">
      <c r="A18" s="13" t="s">
        <v>119</v>
      </c>
      <c r="B18" s="13"/>
      <c r="C18" s="13"/>
      <c r="D18" s="13"/>
      <c r="E18" s="13"/>
      <c r="F18" s="13"/>
      <c r="G18" s="13"/>
      <c r="H18" s="13"/>
    </row>
    <row r="19" ht="29" customHeight="1" spans="1:8">
      <c r="A19" s="14" t="s">
        <v>120</v>
      </c>
      <c r="B19" s="14"/>
      <c r="C19" s="14"/>
      <c r="D19" s="14" t="s">
        <v>121</v>
      </c>
      <c r="E19" s="14"/>
      <c r="F19" s="14"/>
      <c r="G19" s="14"/>
      <c r="H19" s="14"/>
    </row>
    <row r="20" ht="29" customHeight="1" spans="1:8">
      <c r="A20" s="14"/>
      <c r="B20" s="14"/>
      <c r="C20" s="14"/>
      <c r="D20" s="14" t="s">
        <v>122</v>
      </c>
      <c r="E20" s="14" t="s">
        <v>123</v>
      </c>
      <c r="F20" s="14" t="s">
        <v>124</v>
      </c>
      <c r="G20" s="14" t="s">
        <v>125</v>
      </c>
      <c r="H20" s="14" t="s">
        <v>126</v>
      </c>
    </row>
    <row r="21" ht="29" customHeight="1" spans="1:8">
      <c r="A21" s="14" t="s">
        <v>127</v>
      </c>
      <c r="B21" s="14"/>
      <c r="C21" s="14"/>
      <c r="D21" s="15">
        <v>786.7688</v>
      </c>
      <c r="E21" s="15">
        <v>95.3646</v>
      </c>
      <c r="F21" s="15">
        <v>134.4288</v>
      </c>
      <c r="G21" s="15"/>
      <c r="H21" s="16" t="s">
        <v>128</v>
      </c>
    </row>
    <row r="22" ht="29" customHeight="1" spans="1:8">
      <c r="A22" s="14" t="s">
        <v>129</v>
      </c>
      <c r="B22" s="14"/>
      <c r="C22" s="14"/>
      <c r="D22" s="15"/>
      <c r="E22" s="15">
        <v>57.75</v>
      </c>
      <c r="F22" s="15"/>
      <c r="G22" s="15">
        <v>34.03</v>
      </c>
      <c r="H22" s="17"/>
    </row>
    <row r="23" ht="29" customHeight="1" spans="1:8">
      <c r="A23" s="17" t="s">
        <v>130</v>
      </c>
      <c r="B23" s="17"/>
      <c r="C23" s="17"/>
      <c r="D23" s="15">
        <v>1527.755</v>
      </c>
      <c r="E23" s="15">
        <v>54.288</v>
      </c>
      <c r="F23" s="15">
        <v>462.1805</v>
      </c>
      <c r="G23" s="15"/>
      <c r="H23" s="16" t="s">
        <v>128</v>
      </c>
    </row>
    <row r="24" ht="29" customHeight="1" spans="1:8">
      <c r="A24" s="17" t="s">
        <v>131</v>
      </c>
      <c r="B24" s="17"/>
      <c r="C24" s="17"/>
      <c r="D24" s="15"/>
      <c r="E24" s="15"/>
      <c r="F24" s="15">
        <v>82.72</v>
      </c>
      <c r="G24" s="15">
        <v>330.26</v>
      </c>
      <c r="H24" s="17"/>
    </row>
  </sheetData>
  <mergeCells count="12">
    <mergeCell ref="A1:E1"/>
    <mergeCell ref="B2:C2"/>
    <mergeCell ref="A18:H18"/>
    <mergeCell ref="D19:H19"/>
    <mergeCell ref="A21:C21"/>
    <mergeCell ref="A22:C22"/>
    <mergeCell ref="A23:C23"/>
    <mergeCell ref="A24:C24"/>
    <mergeCell ref="A2:A12"/>
    <mergeCell ref="B3:B12"/>
    <mergeCell ref="C3:C12"/>
    <mergeCell ref="A19:C20"/>
  </mergeCells>
  <pageMargins left="0.708661417322835" right="0.66875" top="0.748031496062992" bottom="0.748031496062992" header="0.31496062992126" footer="0.31496062992126"/>
  <pageSetup paperSize="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不符合土规地块</vt:lpstr>
      <vt:lpstr>边角地地块</vt:lpstr>
      <vt:lpstr>吉山村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林耿锋</dc:creator>
  <cp:lastModifiedBy>DY丶</cp:lastModifiedBy>
  <dcterms:created xsi:type="dcterms:W3CDTF">2019-01-28T04:46:00Z</dcterms:created>
  <cp:lastPrinted>2023-06-07T06:17:00Z</cp:lastPrinted>
  <dcterms:modified xsi:type="dcterms:W3CDTF">2023-07-13T10:23:50Z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F85EAEFC9FB7420A9779E8FAD13B738F_13</vt:lpwstr>
  </property>
  <property fmtid="{D5CDD505-2E9C-101B-9397-08002B2CF9AE}" pid="3" name="KSOProductBuildVer">
    <vt:lpwstr>2052-11.1.0.14309</vt:lpwstr>
  </property>
</Properties>
</file>