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投标报价清单" sheetId="1" r:id="rId1"/>
  </sheets>
  <definedNames>
    <definedName name="_xlnm.Print_Area" localSheetId="0">投标报价清单!$A$1:$I$17</definedName>
  </definedNames>
  <calcPr calcId="144525"/>
</workbook>
</file>

<file path=xl/sharedStrings.xml><?xml version="1.0" encoding="utf-8"?>
<sst xmlns="http://schemas.openxmlformats.org/spreadsheetml/2006/main" count="130" uniqueCount="69">
  <si>
    <t>勘察服务费用投标报价清单</t>
  </si>
  <si>
    <t>依据工程勘察设计收费标准（2002年修订本）</t>
  </si>
  <si>
    <t>参考项目单价</t>
  </si>
  <si>
    <t>工程名称：南沙全民文化体育综合体项目勘察和方案深化设计、初步设计、施工图设计（标段一）</t>
  </si>
  <si>
    <t>序号</t>
  </si>
  <si>
    <t>项目内容</t>
  </si>
  <si>
    <t>单位</t>
  </si>
  <si>
    <t>数量
（暂定）</t>
  </si>
  <si>
    <t>最高限价综合单价A</t>
  </si>
  <si>
    <t>勘察费整体下浮率</t>
  </si>
  <si>
    <t>投标报价综合单价(元)</t>
  </si>
  <si>
    <t>报价金额（元）</t>
  </si>
  <si>
    <t>备注</t>
  </si>
  <si>
    <t>工程量计算式</t>
  </si>
  <si>
    <t>工程量依据说明</t>
  </si>
  <si>
    <t>单价</t>
  </si>
  <si>
    <t>广州特种承压设备检测研究院国家检验检测公共服务平台  重点办项目</t>
  </si>
  <si>
    <t>中邮信源研发及职能制造基地勘察设计合同</t>
  </si>
  <si>
    <t>小谷围大学城公租房</t>
  </si>
  <si>
    <r>
      <rPr>
        <sz val="11"/>
        <rFont val="宋体"/>
        <charset val="134"/>
        <scheme val="minor"/>
      </rPr>
      <t>广外E</t>
    </r>
    <r>
      <rPr>
        <sz val="11"/>
        <rFont val="宋体"/>
        <charset val="134"/>
      </rPr>
      <t>PC项目</t>
    </r>
  </si>
  <si>
    <t>一</t>
  </si>
  <si>
    <t>地质勘察工程</t>
  </si>
  <si>
    <t>/</t>
  </si>
  <si>
    <t>工程勘察费，勘察综合单价按148.50元/米包干。（注：本工程为配合完成合同范围内工作</t>
  </si>
  <si>
    <t>工程勘察费，勘察综合单价按100元/米包干。（包括物探费、波速测试、抽水试验、勘察进出场等费用</t>
  </si>
  <si>
    <t>工程勘察费，勘察综合单价按115元/米包干。</t>
  </si>
  <si>
    <r>
      <rPr>
        <sz val="11"/>
        <rFont val="宋体"/>
        <charset val="134"/>
        <scheme val="minor"/>
      </rPr>
      <t>工程勘察费，勘察综合单价按9</t>
    </r>
    <r>
      <rPr>
        <sz val="11"/>
        <rFont val="宋体"/>
        <charset val="134"/>
      </rPr>
      <t>6.9元/米包干。</t>
    </r>
  </si>
  <si>
    <t>Ⅰ、Ⅱ、Ⅲ类岩土机械钻探孔</t>
  </si>
  <si>
    <t>m</t>
  </si>
  <si>
    <t>1、钻探孔单价为每延米综合单价，包含了按合同图纸和技术要求施工，并取得合格的工程勘察报告所必须完成的所有相关工作。
2、单价已包含同一项目内初勘、详勘与超前钻各单体建筑物详勘的时间间隔所可能产生的钻机二次进场等所需的费用。
3、单价均须满足协议内条款及技术规范要求。
4、投标报价综合单价=最高限价综合单价×（1-勘察费整体下浮率）；报价金额=数量×投标报价综合单价；
5.勘察费报价合计=各项勘察费报价金额之和
6、综合单价及报价金额已含税费。</t>
  </si>
  <si>
    <t>I、II、III类岩土机械钻探孔</t>
  </si>
  <si>
    <t>（150+304）*60</t>
  </si>
  <si>
    <t>按照建设单位20230610图纸说明，该岩土探孔深度50~60m，计算按照60m计算。</t>
  </si>
  <si>
    <t>实物工作收费按照表3.3-2，钻孔按照深度  D《10计算，三种岩土类别平均值。附加调整系数表3.3-5中序号1取值为1.5。技术工作收费系数1.2。P16页</t>
  </si>
  <si>
    <t>超前钻：I、II、III类岩土机械钻探孔</t>
  </si>
  <si>
    <t>工程量按照建设单位提供的《地质勘察工程量测算1-20230605》表中超前钻计算。20230610提供图纸中无相关说明，暂不更改。</t>
  </si>
  <si>
    <t>超前钻按照探孔的50%计算</t>
  </si>
  <si>
    <t>Ⅳ类岩土机械钻探孔</t>
  </si>
  <si>
    <t>IV类岩土机械钻探孔</t>
  </si>
  <si>
    <t>(73+167+42+52)*16+(35+85)*24</t>
  </si>
  <si>
    <t>按照建设单位20230610图纸说明。入岩后，一般性探孔深度按照16m计算，控制性探孔深度按照24m计算。</t>
  </si>
  <si>
    <t>超前钻：Ⅳ类岩土机械钻探孔</t>
  </si>
  <si>
    <t>超前钻按照探孔的0.2</t>
  </si>
  <si>
    <t>卵石（填石）钻探</t>
  </si>
  <si>
    <t>工程量按照建设单位提供的《地质勘察工程量测算1-20230605》表中计算。20230610提供图纸中无相关说明，暂不更改。</t>
  </si>
  <si>
    <t>超前钻：卵石（填石）钻探</t>
  </si>
  <si>
    <t>超前钻按照探孔的0.12</t>
  </si>
  <si>
    <t>标准贯入试验</t>
  </si>
  <si>
    <t>次</t>
  </si>
  <si>
    <t>标准贯入度试验</t>
  </si>
  <si>
    <t>实物工作收费按照表3.3-4，贯入试验按照深度20 ＜ D《50计算，三种岩土类别平均值。附加调整系数表3.3-5中序号1取值为1.5。技术工作收费系数1.2。P17页</t>
  </si>
  <si>
    <t>岩土静触孔</t>
  </si>
  <si>
    <t>孔</t>
  </si>
  <si>
    <t>工程量按照建设单位提供的《地质勘察工程量测算1-20230605》表中计算。20230610提供图纸中无相关说明，暂不更改。静触探30m计算。</t>
  </si>
  <si>
    <t>实物工作收费表3.3-4，钻孔深度按照10＜D≤20，Ⅲ类岩土，附加调整系数表3.3-5中序号1取值为1.5。技术工作收费系数1.2。</t>
  </si>
  <si>
    <t>岩土动探孔</t>
  </si>
  <si>
    <t>工程量按照建设单位提供的《地质勘察工程量测算1-20230605》表中计算。20230610提供图纸中无相关说明，暂不更改。动触探70m计算。</t>
  </si>
  <si>
    <t>十字板剪切试验</t>
  </si>
  <si>
    <r>
      <rPr>
        <sz val="9"/>
        <rFont val="宋体"/>
        <charset val="134"/>
        <scheme val="minor"/>
      </rPr>
      <t>实物工作收费按照表3.3-4，贯入试验按照深度</t>
    </r>
    <r>
      <rPr>
        <sz val="9"/>
        <rFont val="宋体"/>
        <charset val="134"/>
      </rPr>
      <t>20＜ D《30计算。。附加调整系数未找到暂取1.3。技术工作收费系数1.2。P18页</t>
    </r>
  </si>
  <si>
    <t>带观测（群孔）抽水实验（一个主孔、两个观测孔，包含洗井、抽水、材料、材料加工安装费，钻探费按勘察同类地层计费）</t>
  </si>
  <si>
    <t>组</t>
  </si>
  <si>
    <t>带观测(群孔)抽水实验(一个主孔、两个观测孔，包含洗井、抽水、材料、材料加工安装费，钻探费按勘察同类地层计费)</t>
  </si>
  <si>
    <t>抽水试验+机械洗井+水文钻探费，（130*20）钻探深度暂按照20m考虑，岩土类别系数1.8，孔深系数1.2，孔径系数1。 P28页</t>
  </si>
  <si>
    <t>剪切波速测试</t>
  </si>
  <si>
    <t>收费文件中无此项检测收费，参照工程物探中面波勘探，深度暂为30＜D≤50。表7.2-1。附件调整系数1.2，工程物探技术工作收费系数1.2。 P34页</t>
  </si>
  <si>
    <t>勘察费报价合计</t>
  </si>
  <si>
    <t>元</t>
  </si>
  <si>
    <t>超前钻</t>
  </si>
  <si>
    <t>另见工作表。</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</si>
</sst>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Red]\(#,##0\)"/>
    <numFmt numFmtId="179" formatCode="0_ "/>
  </numFmts>
  <fonts count="30">
    <font>
      <sz val="11"/>
      <color theme="1"/>
      <name val="宋体"/>
      <charset val="134"/>
      <scheme val="minor"/>
    </font>
    <font>
      <sz val="11"/>
      <name val="宋体"/>
      <charset val="134"/>
      <scheme val="minor"/>
    </font>
    <font>
      <sz val="9"/>
      <name val="宋体"/>
      <charset val="134"/>
      <scheme val="minor"/>
    </font>
    <font>
      <sz val="12"/>
      <name val="SimSun"/>
      <charset val="134"/>
    </font>
    <font>
      <b/>
      <sz val="14"/>
      <name val="宋体"/>
      <charset val="134"/>
    </font>
    <font>
      <b/>
      <sz val="12"/>
      <name val="宋体"/>
      <charset val="134"/>
    </font>
    <font>
      <b/>
      <sz val="10"/>
      <name val="宋体"/>
      <charset val="134"/>
    </font>
    <font>
      <b/>
      <u/>
      <sz val="10"/>
      <name val="宋体"/>
      <charset val="134"/>
    </font>
    <font>
      <sz val="10"/>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9"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3" fillId="9" borderId="0" applyNumberFormat="0" applyBorder="0" applyAlignment="0" applyProtection="0">
      <alignment vertical="center"/>
    </xf>
    <xf numFmtId="0" fontId="16" fillId="0" borderId="11" applyNumberFormat="0" applyFill="0" applyAlignment="0" applyProtection="0">
      <alignment vertical="center"/>
    </xf>
    <xf numFmtId="0" fontId="13" fillId="10" borderId="0" applyNumberFormat="0" applyBorder="0" applyAlignment="0" applyProtection="0">
      <alignment vertical="center"/>
    </xf>
    <xf numFmtId="0" fontId="22" fillId="11" borderId="12" applyNumberFormat="0" applyAlignment="0" applyProtection="0">
      <alignment vertical="center"/>
    </xf>
    <xf numFmtId="0" fontId="23" fillId="11" borderId="8" applyNumberFormat="0" applyAlignment="0" applyProtection="0">
      <alignment vertical="center"/>
    </xf>
    <xf numFmtId="0" fontId="24" fillId="12" borderId="13"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60">
    <xf numFmtId="0" fontId="0" fillId="0" borderId="0" xfId="0">
      <alignment vertical="center"/>
    </xf>
    <xf numFmtId="0" fontId="1" fillId="0" borderId="0" xfId="0" applyFont="1" applyFill="1" applyBorder="1" applyAlignment="1">
      <alignment vertical="center"/>
    </xf>
    <xf numFmtId="176" fontId="1" fillId="0" borderId="0" xfId="0" applyNumberFormat="1" applyFont="1" applyFill="1" applyBorder="1" applyAlignment="1">
      <alignment horizontal="righ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177" fontId="1" fillId="0" borderId="0" xfId="0" applyNumberFormat="1"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xf numFmtId="0" fontId="3" fillId="0" borderId="0" xfId="0" applyFont="1" applyFill="1" applyAlignment="1"/>
    <xf numFmtId="43" fontId="4" fillId="0" borderId="0" xfId="8" applyNumberFormat="1" applyFont="1" applyFill="1" applyAlignment="1" applyProtection="1">
      <alignment horizontal="center" vertical="center" wrapText="1"/>
      <protection locked="0"/>
    </xf>
    <xf numFmtId="43" fontId="5" fillId="0" borderId="1" xfId="8" applyNumberFormat="1"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xf>
    <xf numFmtId="0" fontId="6" fillId="0" borderId="2" xfId="0" applyFont="1" applyFill="1" applyBorder="1" applyAlignment="1" applyProtection="1">
      <alignment horizontal="center" vertical="center" wrapText="1"/>
      <protection locked="0"/>
    </xf>
    <xf numFmtId="176" fontId="6"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vertical="center"/>
    </xf>
    <xf numFmtId="178" fontId="6" fillId="0" borderId="2" xfId="0" applyNumberFormat="1" applyFont="1" applyFill="1" applyBorder="1" applyAlignment="1" applyProtection="1">
      <alignment horizontal="center" vertical="center"/>
    </xf>
    <xf numFmtId="176" fontId="6" fillId="0" borderId="2"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xf>
    <xf numFmtId="0" fontId="8" fillId="0" borderId="2" xfId="0" applyFont="1" applyFill="1" applyBorder="1" applyAlignment="1" applyProtection="1">
      <alignment vertical="center"/>
    </xf>
    <xf numFmtId="177" fontId="1" fillId="0" borderId="2" xfId="0" applyNumberFormat="1" applyFont="1" applyFill="1" applyBorder="1" applyAlignment="1">
      <alignment horizontal="right" vertical="center"/>
    </xf>
    <xf numFmtId="177" fontId="8" fillId="0" borderId="2" xfId="0" applyNumberFormat="1" applyFont="1" applyFill="1" applyBorder="1" applyAlignment="1" applyProtection="1">
      <alignment horizontal="center" vertical="center"/>
      <protection locked="0"/>
    </xf>
    <xf numFmtId="10" fontId="9" fillId="0" borderId="3" xfId="0" applyNumberFormat="1" applyFont="1" applyFill="1" applyBorder="1" applyAlignment="1" applyProtection="1">
      <alignment horizontal="center" vertical="center"/>
      <protection locked="0"/>
    </xf>
    <xf numFmtId="177" fontId="9" fillId="0" borderId="2" xfId="0" applyNumberFormat="1" applyFont="1" applyFill="1" applyBorder="1" applyAlignment="1" applyProtection="1">
      <alignment horizontal="center" vertical="center"/>
      <protection locked="0"/>
    </xf>
    <xf numFmtId="10" fontId="9" fillId="0" borderId="4" xfId="0" applyNumberFormat="1" applyFont="1" applyFill="1" applyBorder="1" applyAlignment="1" applyProtection="1">
      <alignment horizontal="center" vertical="center"/>
      <protection locked="0"/>
    </xf>
    <xf numFmtId="0" fontId="8" fillId="0" borderId="2" xfId="0" applyFont="1" applyFill="1" applyBorder="1" applyAlignment="1" applyProtection="1">
      <alignment vertical="center" wrapText="1"/>
    </xf>
    <xf numFmtId="10" fontId="9" fillId="0" borderId="5" xfId="0" applyNumberFormat="1" applyFont="1" applyFill="1" applyBorder="1" applyAlignment="1" applyProtection="1">
      <alignment horizontal="center" vertical="center"/>
      <protection locked="0"/>
    </xf>
    <xf numFmtId="43" fontId="4" fillId="0" borderId="0" xfId="8" applyNumberFormat="1" applyFont="1" applyFill="1" applyAlignment="1" applyProtection="1">
      <alignment horizontal="center" vertical="center"/>
      <protection locked="0"/>
    </xf>
    <xf numFmtId="43" fontId="4" fillId="0" borderId="0" xfId="8" applyNumberFormat="1" applyFont="1" applyFill="1" applyAlignment="1" applyProtection="1">
      <alignment horizontal="left" vertical="center" wrapText="1"/>
      <protection locked="0"/>
    </xf>
    <xf numFmtId="0" fontId="6" fillId="0" borderId="0"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xf numFmtId="0" fontId="6" fillId="0" borderId="2" xfId="0" applyFont="1" applyFill="1" applyBorder="1" applyAlignment="1" applyProtection="1">
      <alignment horizontal="left" vertical="center" wrapText="1"/>
      <protection locked="0"/>
    </xf>
    <xf numFmtId="177" fontId="8" fillId="0" borderId="2" xfId="0" applyNumberFormat="1" applyFont="1" applyFill="1" applyBorder="1" applyAlignment="1" applyProtection="1">
      <alignment horizontal="left" vertical="center" wrapText="1"/>
      <protection locked="0"/>
    </xf>
    <xf numFmtId="177" fontId="8" fillId="0" borderId="0" xfId="0" applyNumberFormat="1" applyFont="1" applyFill="1" applyBorder="1" applyAlignment="1" applyProtection="1">
      <alignment horizontal="center" vertical="center"/>
      <protection locked="0"/>
    </xf>
    <xf numFmtId="0" fontId="9" fillId="0" borderId="7" xfId="0" applyNumberFormat="1" applyFont="1" applyFill="1" applyBorder="1" applyAlignment="1" applyProtection="1">
      <alignment vertical="center"/>
    </xf>
    <xf numFmtId="0" fontId="9" fillId="0" borderId="7" xfId="0" applyNumberFormat="1" applyFont="1" applyFill="1" applyBorder="1" applyAlignment="1" applyProtection="1">
      <alignment horizontal="center" vertical="center"/>
    </xf>
    <xf numFmtId="179" fontId="9" fillId="0" borderId="7" xfId="0" applyNumberFormat="1" applyFont="1" applyFill="1" applyBorder="1" applyAlignment="1" applyProtection="1">
      <alignment horizontal="center" vertical="center"/>
    </xf>
    <xf numFmtId="177" fontId="8" fillId="0" borderId="6" xfId="0" applyNumberFormat="1" applyFont="1" applyFill="1" applyBorder="1" applyAlignment="1" applyProtection="1">
      <alignment horizontal="center" vertical="center" wrapText="1"/>
      <protection locked="0"/>
    </xf>
    <xf numFmtId="0" fontId="9" fillId="0" borderId="7" xfId="0" applyNumberFormat="1" applyFont="1" applyFill="1" applyBorder="1" applyAlignment="1" applyProtection="1">
      <alignment horizontal="justify" vertical="center" wrapText="1"/>
    </xf>
    <xf numFmtId="0" fontId="9" fillId="0" borderId="7"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lef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left" vertical="center"/>
    </xf>
    <xf numFmtId="0" fontId="2" fillId="0" borderId="0" xfId="0" applyFont="1" applyFill="1" applyBorder="1" applyAlignment="1">
      <alignment vertical="center" wrapText="1"/>
    </xf>
    <xf numFmtId="177" fontId="1" fillId="0" borderId="2" xfId="0" applyNumberFormat="1" applyFont="1" applyFill="1" applyBorder="1" applyAlignment="1">
      <alignment vertical="center"/>
    </xf>
    <xf numFmtId="0" fontId="2" fillId="0" borderId="2" xfId="0" applyFont="1" applyFill="1" applyBorder="1" applyAlignment="1">
      <alignment vertical="center" wrapText="1"/>
    </xf>
    <xf numFmtId="0" fontId="8" fillId="0" borderId="0" xfId="0" applyFont="1" applyFill="1" applyBorder="1" applyAlignment="1" applyProtection="1">
      <alignment horizontal="center" vertical="center"/>
      <protection locked="0"/>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0" xfId="0" applyFont="1" applyFill="1" applyBorder="1" applyAlignment="1" applyProtection="1">
      <alignment horizontal="left" vertical="center"/>
      <protection locked="0"/>
    </xf>
    <xf numFmtId="0" fontId="9" fillId="0" borderId="2" xfId="0" applyNumberFormat="1" applyFont="1" applyFill="1" applyBorder="1" applyAlignment="1" applyProtection="1">
      <alignment vertical="center"/>
    </xf>
    <xf numFmtId="0" fontId="9" fillId="0" borderId="2" xfId="0" applyNumberFormat="1" applyFont="1" applyFill="1" applyBorder="1" applyAlignment="1" applyProtection="1">
      <alignment horizontal="center" vertical="center"/>
    </xf>
    <xf numFmtId="179" fontId="9" fillId="0" borderId="2" xfId="0" applyNumberFormat="1" applyFont="1" applyFill="1" applyBorder="1" applyAlignment="1" applyProtection="1">
      <alignment horizontal="center" vertical="center"/>
    </xf>
    <xf numFmtId="179" fontId="1" fillId="0" borderId="2" xfId="0" applyNumberFormat="1" applyFont="1" applyFill="1" applyBorder="1" applyAlignment="1">
      <alignment vertical="center"/>
    </xf>
    <xf numFmtId="0" fontId="9" fillId="0" borderId="2" xfId="0" applyNumberFormat="1" applyFont="1" applyFill="1" applyBorder="1" applyAlignment="1" applyProtection="1">
      <alignment horizontal="justify" vertical="center" wrapText="1"/>
    </xf>
    <xf numFmtId="0" fontId="9" fillId="0" borderId="2" xfId="0" applyNumberFormat="1" applyFont="1" applyFill="1" applyBorder="1" applyAlignment="1" applyProtection="1">
      <alignment horizontal="center" vertical="center" wrapText="1"/>
    </xf>
    <xf numFmtId="0" fontId="1" fillId="0" borderId="2"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6"/>
  <sheetViews>
    <sheetView tabSelected="1" view="pageBreakPreview" zoomScaleNormal="100" workbookViewId="0">
      <pane xSplit="4" ySplit="3" topLeftCell="E4" activePane="bottomRight" state="frozen"/>
      <selection/>
      <selection pane="topRight"/>
      <selection pane="bottomLeft"/>
      <selection pane="bottomRight" activeCell="E27" sqref="E27"/>
    </sheetView>
  </sheetViews>
  <sheetFormatPr defaultColWidth="8.21666666666667" defaultRowHeight="16.05" customHeight="1"/>
  <cols>
    <col min="1" max="1" width="8.21666666666667" style="1"/>
    <col min="2" max="2" width="35.6666666666667" style="1" customWidth="1"/>
    <col min="3" max="3" width="6.55833333333333" style="1" customWidth="1"/>
    <col min="4" max="4" width="12.6666666666667" style="1" customWidth="1"/>
    <col min="5" max="6" width="12.3333333333333" style="1" customWidth="1"/>
    <col min="7" max="7" width="20" style="1" customWidth="1"/>
    <col min="8" max="8" width="17.4416666666667" style="2" customWidth="1"/>
    <col min="9" max="9" width="26.6666666666667" style="3" customWidth="1"/>
    <col min="10" max="10" width="17" style="3" hidden="1" customWidth="1"/>
    <col min="11" max="11" width="18.775" style="3" hidden="1" customWidth="1"/>
    <col min="12" max="14" width="17" style="3" hidden="1" customWidth="1"/>
    <col min="15" max="15" width="23" style="4" hidden="1" customWidth="1"/>
    <col min="16" max="16" width="34.1083333333333" style="5" hidden="1" customWidth="1"/>
    <col min="17" max="17" width="26.5583333333333" style="1" hidden="1" customWidth="1"/>
    <col min="18" max="18" width="20.775" style="6" hidden="1" customWidth="1"/>
    <col min="19" max="19" width="22.5583333333333" style="7" hidden="1" customWidth="1"/>
    <col min="20" max="23" width="17.1083333333333" style="1" hidden="1" customWidth="1"/>
    <col min="24" max="25" width="8.21666666666667" style="1" hidden="1" customWidth="1"/>
    <col min="26" max="26" width="18.775" style="1" hidden="1" customWidth="1"/>
    <col min="27" max="28" width="8.21666666666667" style="1" hidden="1" customWidth="1"/>
    <col min="29" max="29" width="10.4416666666667" style="1" hidden="1" customWidth="1"/>
    <col min="30" max="53" width="8.21666666666667" style="1" hidden="1" customWidth="1"/>
    <col min="54" max="250" width="8.21666666666667" style="1"/>
    <col min="251" max="16383" width="8.21666666666667" style="8"/>
    <col min="16384" max="16384" width="8.21666666666667" style="9"/>
  </cols>
  <sheetData>
    <row r="1" s="1" customFormat="1" ht="25.05" customHeight="1" spans="1:20">
      <c r="A1" s="10" t="s">
        <v>0</v>
      </c>
      <c r="B1" s="10"/>
      <c r="C1" s="10"/>
      <c r="D1" s="10"/>
      <c r="E1" s="10"/>
      <c r="F1" s="10"/>
      <c r="G1" s="10"/>
      <c r="H1" s="10"/>
      <c r="I1" s="10"/>
      <c r="J1" s="28"/>
      <c r="K1" s="28"/>
      <c r="L1" s="28"/>
      <c r="M1" s="28"/>
      <c r="N1" s="28"/>
      <c r="O1" s="10"/>
      <c r="P1" s="29"/>
      <c r="Q1" s="28"/>
      <c r="R1" s="6" t="s">
        <v>1</v>
      </c>
      <c r="S1" s="45"/>
      <c r="T1" s="43" t="s">
        <v>2</v>
      </c>
    </row>
    <row r="2" s="1" customFormat="1" ht="25.05" customHeight="1" spans="1:20">
      <c r="A2" s="11" t="s">
        <v>3</v>
      </c>
      <c r="B2" s="11"/>
      <c r="C2" s="11"/>
      <c r="D2" s="11"/>
      <c r="E2" s="11"/>
      <c r="F2" s="11"/>
      <c r="G2" s="11"/>
      <c r="H2" s="11"/>
      <c r="I2" s="11"/>
      <c r="J2" s="28"/>
      <c r="K2" s="28"/>
      <c r="L2" s="28"/>
      <c r="M2" s="28"/>
      <c r="N2" s="28"/>
      <c r="O2" s="10"/>
      <c r="P2" s="29"/>
      <c r="Q2" s="28"/>
      <c r="R2" s="6"/>
      <c r="S2" s="45"/>
      <c r="T2" s="43"/>
    </row>
    <row r="3" s="1" customFormat="1" ht="36.6" customHeight="1" spans="1:23">
      <c r="A3" s="12" t="s">
        <v>4</v>
      </c>
      <c r="B3" s="12" t="s">
        <v>5</v>
      </c>
      <c r="C3" s="12" t="s">
        <v>6</v>
      </c>
      <c r="D3" s="13" t="s">
        <v>7</v>
      </c>
      <c r="E3" s="13" t="s">
        <v>8</v>
      </c>
      <c r="F3" s="14" t="s">
        <v>9</v>
      </c>
      <c r="G3" s="13" t="s">
        <v>10</v>
      </c>
      <c r="H3" s="14" t="s">
        <v>11</v>
      </c>
      <c r="I3" s="13" t="s">
        <v>12</v>
      </c>
      <c r="J3" s="30"/>
      <c r="K3" s="28"/>
      <c r="L3" s="28"/>
      <c r="M3" s="28"/>
      <c r="N3" s="30"/>
      <c r="O3" s="31" t="s">
        <v>13</v>
      </c>
      <c r="P3" s="13" t="s">
        <v>14</v>
      </c>
      <c r="Q3" s="30"/>
      <c r="R3" s="46" t="s">
        <v>15</v>
      </c>
      <c r="S3" s="47" t="s">
        <v>12</v>
      </c>
      <c r="T3" s="43" t="s">
        <v>16</v>
      </c>
      <c r="U3" s="43" t="s">
        <v>17</v>
      </c>
      <c r="V3" s="1" t="s">
        <v>18</v>
      </c>
      <c r="W3" s="1" t="s">
        <v>19</v>
      </c>
    </row>
    <row r="4" s="1" customFormat="1" ht="24" customHeight="1" spans="1:23">
      <c r="A4" s="12" t="s">
        <v>20</v>
      </c>
      <c r="B4" s="15" t="s">
        <v>21</v>
      </c>
      <c r="C4" s="12" t="s">
        <v>22</v>
      </c>
      <c r="D4" s="16" t="s">
        <v>22</v>
      </c>
      <c r="E4" s="16" t="s">
        <v>22</v>
      </c>
      <c r="F4" s="17" t="s">
        <v>22</v>
      </c>
      <c r="G4" s="18" t="s">
        <v>22</v>
      </c>
      <c r="H4" s="17" t="s">
        <v>22</v>
      </c>
      <c r="I4" s="18"/>
      <c r="J4" s="32"/>
      <c r="K4" s="28"/>
      <c r="L4" s="28"/>
      <c r="M4" s="28"/>
      <c r="N4" s="32"/>
      <c r="O4" s="31"/>
      <c r="P4" s="33"/>
      <c r="Q4" s="32"/>
      <c r="R4" s="46"/>
      <c r="S4" s="47"/>
      <c r="T4" s="43" t="s">
        <v>23</v>
      </c>
      <c r="U4" s="43" t="s">
        <v>24</v>
      </c>
      <c r="V4" s="43" t="s">
        <v>25</v>
      </c>
      <c r="W4" s="43" t="s">
        <v>26</v>
      </c>
    </row>
    <row r="5" s="1" customFormat="1" ht="21" customHeight="1" spans="1:29">
      <c r="A5" s="19">
        <v>1</v>
      </c>
      <c r="B5" s="20" t="s">
        <v>27</v>
      </c>
      <c r="C5" s="19" t="s">
        <v>28</v>
      </c>
      <c r="D5" s="21">
        <v>32860</v>
      </c>
      <c r="E5" s="22">
        <v>112.32</v>
      </c>
      <c r="F5" s="23"/>
      <c r="G5" s="24"/>
      <c r="H5" s="24"/>
      <c r="I5" s="34" t="s">
        <v>29</v>
      </c>
      <c r="J5" s="35"/>
      <c r="K5" s="36" t="s">
        <v>30</v>
      </c>
      <c r="L5" s="37" t="s">
        <v>28</v>
      </c>
      <c r="M5" s="38">
        <v>32860</v>
      </c>
      <c r="N5" s="35">
        <f t="shared" ref="N5:N16" si="0">M5-D5</f>
        <v>0</v>
      </c>
      <c r="O5" s="39" t="s">
        <v>31</v>
      </c>
      <c r="P5" s="34" t="s">
        <v>32</v>
      </c>
      <c r="Q5" s="48"/>
      <c r="R5" s="46">
        <f>(46+71+117)/3*1.5*1.2</f>
        <v>140.4</v>
      </c>
      <c r="S5" s="49" t="s">
        <v>33</v>
      </c>
      <c r="T5" s="43"/>
      <c r="Z5" s="53" t="s">
        <v>30</v>
      </c>
      <c r="AA5" s="54" t="s">
        <v>28</v>
      </c>
      <c r="AB5" s="55">
        <v>22115</v>
      </c>
      <c r="AC5" s="56">
        <f t="shared" ref="AC5:AC16" si="1">AB5-D5</f>
        <v>-10745</v>
      </c>
    </row>
    <row r="6" s="1" customFormat="1" ht="21" customHeight="1" spans="1:29">
      <c r="A6" s="19">
        <v>2</v>
      </c>
      <c r="B6" s="20" t="s">
        <v>34</v>
      </c>
      <c r="C6" s="19" t="s">
        <v>28</v>
      </c>
      <c r="D6" s="21">
        <v>375000</v>
      </c>
      <c r="E6" s="22">
        <v>68</v>
      </c>
      <c r="F6" s="25"/>
      <c r="G6" s="24"/>
      <c r="H6" s="24"/>
      <c r="I6" s="34"/>
      <c r="J6" s="35"/>
      <c r="K6" s="36"/>
      <c r="L6" s="37"/>
      <c r="M6" s="38">
        <v>375000</v>
      </c>
      <c r="N6" s="35">
        <f t="shared" si="0"/>
        <v>0</v>
      </c>
      <c r="O6" s="39"/>
      <c r="P6" s="34" t="s">
        <v>35</v>
      </c>
      <c r="Q6" s="48"/>
      <c r="R6" s="46">
        <f>R5*0.5</f>
        <v>70.2</v>
      </c>
      <c r="S6" s="50"/>
      <c r="T6" s="43" t="s">
        <v>36</v>
      </c>
      <c r="Z6" s="53"/>
      <c r="AA6" s="54" t="s">
        <v>28</v>
      </c>
      <c r="AB6" s="55">
        <v>375000</v>
      </c>
      <c r="AC6" s="56">
        <f t="shared" si="1"/>
        <v>0</v>
      </c>
    </row>
    <row r="7" s="1" customFormat="1" ht="21" customHeight="1" spans="1:29">
      <c r="A7" s="19">
        <v>3</v>
      </c>
      <c r="B7" s="20" t="s">
        <v>37</v>
      </c>
      <c r="C7" s="19" t="s">
        <v>28</v>
      </c>
      <c r="D7" s="21">
        <v>2260</v>
      </c>
      <c r="E7" s="22">
        <v>298.08</v>
      </c>
      <c r="F7" s="25"/>
      <c r="G7" s="24"/>
      <c r="H7" s="24"/>
      <c r="I7" s="34"/>
      <c r="J7" s="35"/>
      <c r="K7" s="36" t="s">
        <v>38</v>
      </c>
      <c r="L7" s="37" t="s">
        <v>28</v>
      </c>
      <c r="M7" s="38">
        <v>2260</v>
      </c>
      <c r="N7" s="35">
        <f t="shared" si="0"/>
        <v>0</v>
      </c>
      <c r="O7" s="39" t="s">
        <v>39</v>
      </c>
      <c r="P7" s="34" t="s">
        <v>40</v>
      </c>
      <c r="Q7" s="48"/>
      <c r="R7" s="46">
        <f>207*1.5*1.2</f>
        <v>372.6</v>
      </c>
      <c r="S7" s="50"/>
      <c r="T7" s="43"/>
      <c r="Z7" s="53" t="s">
        <v>38</v>
      </c>
      <c r="AA7" s="54" t="s">
        <v>28</v>
      </c>
      <c r="AB7" s="55">
        <v>1565</v>
      </c>
      <c r="AC7" s="56">
        <f t="shared" si="1"/>
        <v>-695</v>
      </c>
    </row>
    <row r="8" s="1" customFormat="1" ht="21" customHeight="1" spans="1:29">
      <c r="A8" s="19">
        <v>4</v>
      </c>
      <c r="B8" s="20" t="s">
        <v>41</v>
      </c>
      <c r="C8" s="19" t="s">
        <v>28</v>
      </c>
      <c r="D8" s="21">
        <v>25000</v>
      </c>
      <c r="E8" s="22">
        <v>74.52</v>
      </c>
      <c r="F8" s="25"/>
      <c r="G8" s="24"/>
      <c r="H8" s="24"/>
      <c r="I8" s="34"/>
      <c r="J8" s="35"/>
      <c r="K8" s="36"/>
      <c r="L8" s="37"/>
      <c r="M8" s="38">
        <v>25000</v>
      </c>
      <c r="N8" s="35">
        <f t="shared" si="0"/>
        <v>0</v>
      </c>
      <c r="O8" s="39"/>
      <c r="P8" s="34" t="s">
        <v>35</v>
      </c>
      <c r="Q8" s="48"/>
      <c r="R8" s="46">
        <f>R7*0.2</f>
        <v>74.52</v>
      </c>
      <c r="S8" s="50"/>
      <c r="T8" s="43" t="s">
        <v>42</v>
      </c>
      <c r="Z8" s="53"/>
      <c r="AA8" s="54" t="s">
        <v>28</v>
      </c>
      <c r="AB8" s="55">
        <v>25000</v>
      </c>
      <c r="AC8" s="56">
        <f t="shared" si="1"/>
        <v>0</v>
      </c>
    </row>
    <row r="9" s="1" customFormat="1" ht="21" customHeight="1" spans="1:29">
      <c r="A9" s="19">
        <v>5</v>
      </c>
      <c r="B9" s="20" t="s">
        <v>43</v>
      </c>
      <c r="C9" s="19" t="s">
        <v>28</v>
      </c>
      <c r="D9" s="21">
        <v>2260</v>
      </c>
      <c r="E9" s="22">
        <v>550.08</v>
      </c>
      <c r="F9" s="25"/>
      <c r="G9" s="24"/>
      <c r="H9" s="24"/>
      <c r="I9" s="34"/>
      <c r="J9" s="35"/>
      <c r="K9" s="36" t="s">
        <v>43</v>
      </c>
      <c r="L9" s="37" t="s">
        <v>28</v>
      </c>
      <c r="M9" s="38">
        <v>2260</v>
      </c>
      <c r="N9" s="35">
        <f t="shared" si="0"/>
        <v>0</v>
      </c>
      <c r="O9" s="39"/>
      <c r="P9" s="34" t="s">
        <v>44</v>
      </c>
      <c r="Q9" s="48"/>
      <c r="R9" s="46">
        <f>382*1.5*1.2</f>
        <v>687.6</v>
      </c>
      <c r="S9" s="51"/>
      <c r="T9" s="43"/>
      <c r="Z9" s="53" t="s">
        <v>43</v>
      </c>
      <c r="AA9" s="54" t="s">
        <v>28</v>
      </c>
      <c r="AB9" s="55">
        <v>1565</v>
      </c>
      <c r="AC9" s="56">
        <f t="shared" si="1"/>
        <v>-695</v>
      </c>
    </row>
    <row r="10" s="1" customFormat="1" ht="21" customHeight="1" spans="1:29">
      <c r="A10" s="19">
        <v>6</v>
      </c>
      <c r="B10" s="20" t="s">
        <v>45</v>
      </c>
      <c r="C10" s="19" t="s">
        <v>28</v>
      </c>
      <c r="D10" s="21">
        <v>25000</v>
      </c>
      <c r="E10" s="22">
        <v>99.008</v>
      </c>
      <c r="F10" s="25"/>
      <c r="G10" s="24"/>
      <c r="H10" s="24"/>
      <c r="I10" s="34"/>
      <c r="J10" s="35"/>
      <c r="K10" s="36"/>
      <c r="L10" s="37"/>
      <c r="M10" s="38">
        <v>25000</v>
      </c>
      <c r="N10" s="35">
        <f t="shared" si="0"/>
        <v>0</v>
      </c>
      <c r="O10" s="39"/>
      <c r="P10" s="34" t="s">
        <v>35</v>
      </c>
      <c r="Q10" s="48"/>
      <c r="R10" s="46">
        <f>R9*0.12</f>
        <v>82.512</v>
      </c>
      <c r="S10" s="51"/>
      <c r="T10" s="43" t="s">
        <v>46</v>
      </c>
      <c r="Z10" s="53"/>
      <c r="AA10" s="54" t="s">
        <v>28</v>
      </c>
      <c r="AB10" s="55">
        <v>25000</v>
      </c>
      <c r="AC10" s="56">
        <f t="shared" si="1"/>
        <v>0</v>
      </c>
    </row>
    <row r="11" s="1" customFormat="1" ht="21" customHeight="1" spans="1:255">
      <c r="A11" s="19">
        <v>7</v>
      </c>
      <c r="B11" s="20" t="s">
        <v>47</v>
      </c>
      <c r="C11" s="19" t="s">
        <v>48</v>
      </c>
      <c r="D11" s="21">
        <v>10848</v>
      </c>
      <c r="E11" s="22">
        <v>239.04</v>
      </c>
      <c r="F11" s="25"/>
      <c r="G11" s="24"/>
      <c r="H11" s="24"/>
      <c r="I11" s="34"/>
      <c r="J11" s="35"/>
      <c r="K11" s="36" t="s">
        <v>49</v>
      </c>
      <c r="L11" s="37" t="s">
        <v>48</v>
      </c>
      <c r="M11" s="38">
        <v>10848</v>
      </c>
      <c r="N11" s="35">
        <f t="shared" si="0"/>
        <v>0</v>
      </c>
      <c r="O11" s="39"/>
      <c r="P11" s="34" t="s">
        <v>44</v>
      </c>
      <c r="Q11" s="52"/>
      <c r="R11" s="46">
        <f>(120+162+216)/3*1.5*1.2</f>
        <v>298.8</v>
      </c>
      <c r="S11" s="47" t="s">
        <v>50</v>
      </c>
      <c r="T11" s="43"/>
      <c r="Z11" s="53" t="s">
        <v>49</v>
      </c>
      <c r="AA11" s="54" t="s">
        <v>48</v>
      </c>
      <c r="AB11" s="55">
        <v>7512</v>
      </c>
      <c r="AC11" s="56">
        <f t="shared" si="1"/>
        <v>-3336</v>
      </c>
      <c r="IQ11" s="8"/>
      <c r="IR11" s="8"/>
      <c r="IS11" s="8"/>
      <c r="IT11" s="8"/>
      <c r="IU11" s="8"/>
    </row>
    <row r="12" s="1" customFormat="1" ht="21" customHeight="1" spans="1:29">
      <c r="A12" s="19">
        <v>8</v>
      </c>
      <c r="B12" s="20" t="s">
        <v>51</v>
      </c>
      <c r="C12" s="19" t="s">
        <v>28</v>
      </c>
      <c r="D12" s="21">
        <f>18*30</f>
        <v>540</v>
      </c>
      <c r="E12" s="22">
        <v>146.88</v>
      </c>
      <c r="F12" s="25"/>
      <c r="G12" s="24"/>
      <c r="H12" s="24"/>
      <c r="I12" s="34"/>
      <c r="J12" s="35"/>
      <c r="K12" s="36" t="s">
        <v>51</v>
      </c>
      <c r="L12" s="37" t="s">
        <v>52</v>
      </c>
      <c r="M12" s="38">
        <f>18*30</f>
        <v>540</v>
      </c>
      <c r="N12" s="35">
        <f t="shared" si="0"/>
        <v>0</v>
      </c>
      <c r="O12" s="39"/>
      <c r="P12" s="34" t="s">
        <v>53</v>
      </c>
      <c r="Q12" s="52"/>
      <c r="R12" s="46">
        <f>102*1.5*1.2</f>
        <v>183.6</v>
      </c>
      <c r="S12" s="49" t="s">
        <v>54</v>
      </c>
      <c r="T12" s="43"/>
      <c r="Z12" s="53" t="s">
        <v>51</v>
      </c>
      <c r="AA12" s="54" t="s">
        <v>52</v>
      </c>
      <c r="AB12" s="55">
        <f>18*30</f>
        <v>540</v>
      </c>
      <c r="AC12" s="56">
        <f t="shared" si="1"/>
        <v>0</v>
      </c>
    </row>
    <row r="13" s="1" customFormat="1" ht="21" customHeight="1" spans="1:29">
      <c r="A13" s="19">
        <v>9</v>
      </c>
      <c r="B13" s="20" t="s">
        <v>55</v>
      </c>
      <c r="C13" s="19" t="s">
        <v>28</v>
      </c>
      <c r="D13" s="21">
        <f>18*70</f>
        <v>1260</v>
      </c>
      <c r="E13" s="22">
        <v>228.96</v>
      </c>
      <c r="F13" s="25"/>
      <c r="G13" s="24"/>
      <c r="H13" s="24"/>
      <c r="I13" s="34"/>
      <c r="J13" s="35"/>
      <c r="K13" s="36" t="s">
        <v>55</v>
      </c>
      <c r="L13" s="37" t="s">
        <v>52</v>
      </c>
      <c r="M13" s="38">
        <f>18*70</f>
        <v>1260</v>
      </c>
      <c r="N13" s="35">
        <f t="shared" si="0"/>
        <v>0</v>
      </c>
      <c r="O13" s="39"/>
      <c r="P13" s="34" t="s">
        <v>56</v>
      </c>
      <c r="Q13" s="52"/>
      <c r="R13" s="46">
        <f>159*1.5*1.2</f>
        <v>286.2</v>
      </c>
      <c r="S13" s="51"/>
      <c r="T13" s="43"/>
      <c r="Z13" s="53" t="s">
        <v>55</v>
      </c>
      <c r="AA13" s="54" t="s">
        <v>52</v>
      </c>
      <c r="AB13" s="55">
        <f>18*70</f>
        <v>1260</v>
      </c>
      <c r="AC13" s="56">
        <f t="shared" si="1"/>
        <v>0</v>
      </c>
    </row>
    <row r="14" s="1" customFormat="1" ht="21" customHeight="1" spans="1:255">
      <c r="A14" s="19">
        <v>10</v>
      </c>
      <c r="B14" s="20" t="s">
        <v>57</v>
      </c>
      <c r="C14" s="19" t="s">
        <v>52</v>
      </c>
      <c r="D14" s="21">
        <v>18</v>
      </c>
      <c r="E14" s="22">
        <v>308.256</v>
      </c>
      <c r="F14" s="25"/>
      <c r="G14" s="24"/>
      <c r="H14" s="24"/>
      <c r="I14" s="34"/>
      <c r="J14" s="35"/>
      <c r="K14" s="36" t="s">
        <v>57</v>
      </c>
      <c r="L14" s="37" t="s">
        <v>52</v>
      </c>
      <c r="M14" s="38">
        <v>18</v>
      </c>
      <c r="N14" s="35">
        <f t="shared" si="0"/>
        <v>0</v>
      </c>
      <c r="O14" s="39"/>
      <c r="P14" s="34" t="s">
        <v>44</v>
      </c>
      <c r="Q14" s="52"/>
      <c r="R14" s="46">
        <f>(247*1.3*1.2)</f>
        <v>385.32</v>
      </c>
      <c r="S14" s="47" t="s">
        <v>58</v>
      </c>
      <c r="T14" s="43"/>
      <c r="Z14" s="53" t="s">
        <v>57</v>
      </c>
      <c r="AA14" s="54" t="s">
        <v>52</v>
      </c>
      <c r="AB14" s="55">
        <v>18</v>
      </c>
      <c r="AC14" s="56">
        <f t="shared" si="1"/>
        <v>0</v>
      </c>
      <c r="IQ14" s="8"/>
      <c r="IR14" s="8"/>
      <c r="IS14" s="8"/>
      <c r="IT14" s="8"/>
      <c r="IU14" s="8"/>
    </row>
    <row r="15" s="1" customFormat="1" ht="49.05" customHeight="1" spans="1:29">
      <c r="A15" s="19">
        <v>11</v>
      </c>
      <c r="B15" s="26" t="s">
        <v>59</v>
      </c>
      <c r="C15" s="19" t="s">
        <v>60</v>
      </c>
      <c r="D15" s="21">
        <f>AB15</f>
        <v>6</v>
      </c>
      <c r="E15" s="22">
        <v>5836.8</v>
      </c>
      <c r="F15" s="25"/>
      <c r="G15" s="24"/>
      <c r="H15" s="24"/>
      <c r="I15" s="34"/>
      <c r="J15" s="35"/>
      <c r="K15" s="40" t="s">
        <v>61</v>
      </c>
      <c r="L15" s="41" t="s">
        <v>52</v>
      </c>
      <c r="M15" s="38">
        <v>6</v>
      </c>
      <c r="N15" s="35">
        <f t="shared" si="0"/>
        <v>0</v>
      </c>
      <c r="O15" s="39"/>
      <c r="P15" s="34" t="s">
        <v>44</v>
      </c>
      <c r="Q15" s="48"/>
      <c r="R15" s="46">
        <f>((840+840)+(130*20*1.8*1.2*1))</f>
        <v>7296</v>
      </c>
      <c r="S15" s="47" t="s">
        <v>62</v>
      </c>
      <c r="T15" s="43"/>
      <c r="Z15" s="57" t="s">
        <v>61</v>
      </c>
      <c r="AA15" s="58" t="s">
        <v>52</v>
      </c>
      <c r="AB15" s="55">
        <v>6</v>
      </c>
      <c r="AC15" s="56">
        <f t="shared" si="1"/>
        <v>0</v>
      </c>
    </row>
    <row r="16" s="1" customFormat="1" ht="25.95" customHeight="1" spans="1:255">
      <c r="A16" s="19">
        <v>12</v>
      </c>
      <c r="B16" s="20" t="s">
        <v>63</v>
      </c>
      <c r="C16" s="19" t="s">
        <v>52</v>
      </c>
      <c r="D16" s="21">
        <f>AB16</f>
        <v>9</v>
      </c>
      <c r="E16" s="22">
        <v>4976.64</v>
      </c>
      <c r="F16" s="27"/>
      <c r="G16" s="24"/>
      <c r="H16" s="24"/>
      <c r="I16" s="34"/>
      <c r="J16" s="35"/>
      <c r="K16" s="36" t="s">
        <v>63</v>
      </c>
      <c r="L16" s="37" t="s">
        <v>52</v>
      </c>
      <c r="M16" s="38">
        <v>9</v>
      </c>
      <c r="N16" s="35">
        <f t="shared" si="0"/>
        <v>0</v>
      </c>
      <c r="O16" s="39"/>
      <c r="P16" s="34" t="s">
        <v>44</v>
      </c>
      <c r="Q16" s="48"/>
      <c r="R16" s="46">
        <f>4320*1.2*1.2</f>
        <v>6220.8</v>
      </c>
      <c r="S16" s="47" t="s">
        <v>64</v>
      </c>
      <c r="T16" s="43"/>
      <c r="Z16" s="53" t="s">
        <v>63</v>
      </c>
      <c r="AA16" s="54" t="s">
        <v>52</v>
      </c>
      <c r="AB16" s="55">
        <v>9</v>
      </c>
      <c r="AC16" s="56">
        <f t="shared" si="1"/>
        <v>0</v>
      </c>
      <c r="IQ16" s="8"/>
      <c r="IR16" s="8"/>
      <c r="IS16" s="8"/>
      <c r="IT16" s="8"/>
      <c r="IU16" s="8"/>
    </row>
    <row r="17" s="1" customFormat="1" ht="24" customHeight="1" spans="1:29">
      <c r="A17" s="12" t="s">
        <v>65</v>
      </c>
      <c r="B17" s="12"/>
      <c r="C17" s="19" t="s">
        <v>66</v>
      </c>
      <c r="D17" s="16" t="s">
        <v>22</v>
      </c>
      <c r="E17" s="16" t="s">
        <v>22</v>
      </c>
      <c r="F17" s="17" t="s">
        <v>22</v>
      </c>
      <c r="G17" s="18" t="s">
        <v>22</v>
      </c>
      <c r="H17" s="17"/>
      <c r="I17" s="34"/>
      <c r="J17" s="35" t="e">
        <f>#REF!-#REF!-#REF!</f>
        <v>#REF!</v>
      </c>
      <c r="K17" s="36" t="s">
        <v>67</v>
      </c>
      <c r="L17" s="37"/>
      <c r="M17" s="38" t="s">
        <v>68</v>
      </c>
      <c r="N17" s="35"/>
      <c r="O17" s="39"/>
      <c r="P17" s="34"/>
      <c r="Q17" s="48"/>
      <c r="R17" s="46"/>
      <c r="S17" s="47"/>
      <c r="T17" s="43"/>
      <c r="Z17" s="53" t="s">
        <v>67</v>
      </c>
      <c r="AA17" s="54"/>
      <c r="AB17" s="55" t="s">
        <v>68</v>
      </c>
      <c r="AC17" s="59"/>
    </row>
    <row r="18" customHeight="1" spans="9:16">
      <c r="I18" s="1"/>
      <c r="J18" s="1"/>
      <c r="K18" s="42"/>
      <c r="L18" s="42"/>
      <c r="M18" s="42"/>
      <c r="N18" s="1"/>
      <c r="O18" s="43"/>
      <c r="P18" s="44"/>
    </row>
    <row r="19" customHeight="1" spans="9:16">
      <c r="I19" s="1"/>
      <c r="J19" s="1"/>
      <c r="K19" s="42"/>
      <c r="L19" s="42"/>
      <c r="M19" s="42"/>
      <c r="N19" s="1"/>
      <c r="O19" s="43"/>
      <c r="P19" s="44"/>
    </row>
    <row r="20" customHeight="1" spans="9:16">
      <c r="I20" s="1"/>
      <c r="J20" s="1"/>
      <c r="K20" s="42"/>
      <c r="L20" s="42"/>
      <c r="M20" s="42"/>
      <c r="N20" s="1"/>
      <c r="O20" s="43"/>
      <c r="P20" s="44"/>
    </row>
    <row r="21" customHeight="1" spans="9:16">
      <c r="I21" s="1"/>
      <c r="J21" s="1"/>
      <c r="N21" s="1"/>
      <c r="O21" s="43"/>
      <c r="P21" s="44"/>
    </row>
    <row r="22" customHeight="1" spans="9:16">
      <c r="I22" s="1"/>
      <c r="J22" s="1"/>
      <c r="K22" s="1"/>
      <c r="L22" s="1"/>
      <c r="M22" s="1"/>
      <c r="N22" s="1"/>
      <c r="O22" s="43"/>
      <c r="P22" s="44"/>
    </row>
    <row r="23" customHeight="1" spans="11:13">
      <c r="K23" s="1"/>
      <c r="L23" s="1"/>
      <c r="M23" s="1"/>
    </row>
    <row r="24" customHeight="1" spans="11:13">
      <c r="K24" s="1"/>
      <c r="L24" s="1"/>
      <c r="M24" s="1"/>
    </row>
    <row r="25" customHeight="1" spans="11:13">
      <c r="K25" s="1"/>
      <c r="L25" s="1"/>
      <c r="M25" s="1"/>
    </row>
    <row r="26" customHeight="1" spans="11:13">
      <c r="K26" s="1"/>
      <c r="L26" s="1"/>
      <c r="M26" s="1"/>
    </row>
  </sheetData>
  <mergeCells count="7">
    <mergeCell ref="A1:I1"/>
    <mergeCell ref="A2:I2"/>
    <mergeCell ref="A17:B17"/>
    <mergeCell ref="F5:F16"/>
    <mergeCell ref="I5:I17"/>
    <mergeCell ref="S5:S9"/>
    <mergeCell ref="S12:S13"/>
  </mergeCells>
  <pageMargins left="0.511805555555556" right="0.314583333333333" top="0.550694444444444" bottom="1" header="0.5" footer="0.5"/>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投标报价清单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Mr.</cp:lastModifiedBy>
  <cp:lastPrinted>2023-06-20T04:39:00Z</cp:lastPrinted>
  <dcterms:created xsi:type="dcterms:W3CDTF">2023-06-19T12:49:00Z</dcterms:created>
  <dcterms:modified xsi:type="dcterms:W3CDTF">2023-06-20T09:22:34Z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06434378734F47DCAB0BC9365FC33746_11</vt:lpwstr>
  </property>
  <property fmtid="{D5CDD505-2E9C-101B-9397-08002B2CF9AE}" pid="3" name="KSOProductBuildVer">
    <vt:lpwstr>2052-11.1.0.14309</vt:lpwstr>
  </property>
</Properties>
</file>