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045" windowHeight="11640" tabRatio="663" activeTab="1"/>
  </bookViews>
  <sheets>
    <sheet name="编制说明" sheetId="4" r:id="rId1"/>
    <sheet name="汇总表" sheetId="1" r:id="rId2"/>
    <sheet name="专业工程暂定价" sheetId="3" r:id="rId3"/>
  </sheets>
  <externalReferences>
    <externalReference r:id="rId4"/>
  </externalReferences>
  <definedNames>
    <definedName name="_xlnm.Print_Area" localSheetId="1">汇总表!$A$1:$F$27</definedName>
  </definedNames>
  <calcPr calcId="144525"/>
</workbook>
</file>

<file path=xl/sharedStrings.xml><?xml version="1.0" encoding="utf-8"?>
<sst xmlns="http://schemas.openxmlformats.org/spreadsheetml/2006/main" count="104" uniqueCount="73">
  <si>
    <t>编制及填报说明</t>
  </si>
  <si>
    <t>工程名称：广州市黄埔区长岭居CPPQ-A4-4地块设计施工总承包工程</t>
  </si>
  <si>
    <t>序号</t>
  </si>
  <si>
    <t>说明</t>
  </si>
  <si>
    <t>本项目投标报价分两部分，一部分为模拟清单综合单价报统一下浮率，另一部分为专业工程暂定价报下浮率；暂列金额为不可竞争费用，不参与报上下浮。</t>
  </si>
  <si>
    <t>人工、材料及机械的价格采用2023年2月《广州建设工程造价信息》的“广州地区建设工程常用材料综合价格”中的价格;</t>
  </si>
  <si>
    <t>本项目有装配式要求的均要求采用新铝模，流水段之间可周转，地下基础部分可用旧模板，但需保证成型观感；爬架选用全钢爬架，人货梯出厂日期不超过3年，塔吊出厂日期不超过5年</t>
  </si>
  <si>
    <t>售楼部及样板间工程投标下浮率需综合考虑赶工费用，赶工费用不另计算；临时外水、外电未接通前，水电费用承包人自行解决，如工程进度需要，承包单位需采用发电机发电方式，费用综合考虑在投标总价中，不另行计取。</t>
  </si>
  <si>
    <t>门窗及铝模综合单价均含图纸深化部分内容，此价格不再根据深化图纸另行调整;</t>
  </si>
  <si>
    <t>图纸清单中砂浆综合考虑当地质检验收情况及当地政府规定采用预拌或干拌砂浆报价；</t>
  </si>
  <si>
    <t>土建安装及装修材料品牌均需按“材料设备品牌一览表”中约定的品牌及型号，未约定品牌的，材料须符合国家质量合格标准，并经业主审批;</t>
  </si>
  <si>
    <t>地下室部分报价均已考虑暗室增加费用；</t>
  </si>
  <si>
    <t>本项目需开具9%的增值税专用发票;</t>
  </si>
  <si>
    <t>由于打印版幅所限，投标单位在打印清单时如果有“项目特征”隐藏起来的情况，这并不影响工程量清单“项目特征”对投标单位的约束力。</t>
  </si>
  <si>
    <t>造价汇总表</t>
  </si>
  <si>
    <t>工程项目名称</t>
  </si>
  <si>
    <t>金额（元）</t>
  </si>
  <si>
    <t>面积（m2）</t>
  </si>
  <si>
    <t>单方（元/m2）</t>
  </si>
  <si>
    <t>备注</t>
  </si>
  <si>
    <t>一</t>
  </si>
  <si>
    <t>土建部分</t>
  </si>
  <si>
    <t>分部分项工程费用</t>
  </si>
  <si>
    <t>措施项目费用</t>
  </si>
  <si>
    <t>其他项目费用</t>
  </si>
  <si>
    <t>不含税工程造价</t>
  </si>
  <si>
    <t>税金（4）*9%</t>
  </si>
  <si>
    <t>含税工程造价</t>
  </si>
  <si>
    <t>二</t>
  </si>
  <si>
    <t>机电部分</t>
  </si>
  <si>
    <t>措施工程费用</t>
  </si>
  <si>
    <t>三</t>
  </si>
  <si>
    <t>消防部分</t>
  </si>
  <si>
    <t>四</t>
  </si>
  <si>
    <t>暂定价部分</t>
  </si>
  <si>
    <t>五</t>
  </si>
  <si>
    <t>建安费用小计（一+二+三+四）</t>
  </si>
  <si>
    <t>不含暂列金</t>
  </si>
  <si>
    <t>六</t>
  </si>
  <si>
    <t>暂列金额</t>
  </si>
  <si>
    <t>七</t>
  </si>
  <si>
    <t>建安工程合计（五+六）</t>
  </si>
  <si>
    <t>专 业 工 程 暂 定 价</t>
  </si>
  <si>
    <t>项目名称</t>
  </si>
  <si>
    <t>单位</t>
  </si>
  <si>
    <t>计费基数（A）</t>
  </si>
  <si>
    <t>专业下浮系数(B)</t>
  </si>
  <si>
    <t>控制价(C=A*(1-B))</t>
  </si>
  <si>
    <t>投标下浮率(D)</t>
  </si>
  <si>
    <t>暂定金额（E=A*(1-B-D）)</t>
  </si>
  <si>
    <t>售楼部及样板间土建、装修及改造</t>
  </si>
  <si>
    <t>万元</t>
  </si>
  <si>
    <t>精装修工程（包括不限于展示区及货量区公区及套内装修，二次机电）</t>
  </si>
  <si>
    <t>含抽油烟机、消毒柜、洗碗机、燃气灶，燃气热水器、玄关柜、衣柜、橱柜、卫浴柜</t>
  </si>
  <si>
    <t>铝合金门窗及栏杆(楼梯及护窗栏杆)</t>
  </si>
  <si>
    <t>标志标识及车位、交通划线</t>
  </si>
  <si>
    <t>园林及市政道路工程（含门楼）</t>
  </si>
  <si>
    <t xml:space="preserve"> </t>
  </si>
  <si>
    <t>基坑支护及山体护坡</t>
  </si>
  <si>
    <t>智能化</t>
  </si>
  <si>
    <t>永水、永电、燃气工程</t>
  </si>
  <si>
    <t>电梯</t>
  </si>
  <si>
    <t>泛光照明</t>
  </si>
  <si>
    <t>临水临电</t>
  </si>
  <si>
    <t>有线电视系统</t>
  </si>
  <si>
    <t>智能信报箱</t>
  </si>
  <si>
    <t>三网合一</t>
  </si>
  <si>
    <t>抗震支架</t>
  </si>
  <si>
    <t>恒温泳池</t>
  </si>
  <si>
    <t>发电机工程</t>
  </si>
  <si>
    <t>建筑工程一切险</t>
  </si>
  <si>
    <t>小计</t>
  </si>
  <si>
    <r>
      <rPr>
        <b/>
        <sz val="9"/>
        <rFont val="宋体"/>
        <charset val="134"/>
      </rPr>
      <t>备注：</t>
    </r>
    <r>
      <rPr>
        <sz val="9"/>
        <rFont val="宋体"/>
        <charset val="134"/>
      </rPr>
      <t>1、以上项目计价依据为《广东省建设工程计价依据（2018）》、《广东省房屋建筑与装饰工程综合定额（2018）》、《广东省通用安装工程综合定额（2018）》、《广东省市政工程工程综合定额（2018）》、《广东省园林绿化工程综合定额（2018）》及施工间施行的广东省其它专业定额，具体计价方式详见合同专用条款17.1.2.2条。
2、以上项目中人工、材料及机械的价格采用由编制当期《广州建设工程造价信息》的“广州地区建设工程常用材料综合价格”中的价格为基期价格。对“广州地区建设工程常用材料综合价格”中没有的价格，参考《广州地区建设工程材料（设备）厂家价格信息》价格并下浮：其中建筑、装修材料下浮10%，空调制冷设备类、冷却塔类、通风换气设备类、消防设备及器材类、泵类、供水设备类、污水提升设备、油污处理及水箱，空气净化设备类、电热设备类等均下浮20%，阀门、专业管道接头、金属软管类等下浮 30%，其他机电类材料下浮20%。若《广州建设工程造价信息》、《广州地区建设工程材料（设备）厂家价格信息》均没有的价格，或发包人有明确品牌型号要求的材料设备，预算编制中不采用《广州建设工程造价信息》，由承包人报发包人审核的方式确定，由承包人择优选择3家或以上同等档次的候选品牌，以市场询价的平均价作为材料设备价（询价资料需书面盖章），上报发包人最后审核确认。（注：发包人有明确品牌型号要求的材料设备，预算编制中不采用《广州建设工程造价信息》</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</si>
</sst>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9">
    <font>
      <sz val="12"/>
      <name val="宋体"/>
      <charset val="134"/>
    </font>
    <font>
      <sz val="10"/>
      <color rgb="FFFF0000"/>
      <name val="宋体"/>
      <charset val="134"/>
      <scheme val="minor"/>
    </font>
    <font>
      <sz val="16"/>
      <name val="宋体"/>
      <charset val="134"/>
    </font>
    <font>
      <b/>
      <sz val="12"/>
      <name val="宋体"/>
      <charset val="134"/>
    </font>
    <font>
      <sz val="10"/>
      <name val="Microsoft YaHei"/>
      <charset val="134"/>
    </font>
    <font>
      <sz val="9"/>
      <name val="Microsoft YaHei"/>
      <charset val="134"/>
    </font>
    <font>
      <b/>
      <sz val="9"/>
      <name val="宋体"/>
      <charset val="134"/>
    </font>
    <font>
      <sz val="9"/>
      <name val="宋体"/>
      <charset val="134"/>
    </font>
    <font>
      <sz val="10"/>
      <color rgb="FFFF0000"/>
      <name val="Microsoft YaHei"/>
      <charset val="134"/>
    </font>
    <font>
      <sz val="12"/>
      <name val="宋体"/>
      <charset val="134"/>
      <scheme val="minor"/>
    </font>
    <font>
      <sz val="10"/>
      <name val="宋体"/>
      <charset val="134"/>
      <scheme val="minor"/>
    </font>
    <font>
      <sz val="12"/>
      <name val="Times New Roman"/>
      <charset val="0"/>
    </font>
    <font>
      <sz val="22"/>
      <name val="宋体"/>
      <charset val="134"/>
      <scheme val="minor"/>
    </font>
    <font>
      <b/>
      <sz val="16"/>
      <name val="Microsoft YaHei"/>
      <charset val="134"/>
    </font>
    <font>
      <b/>
      <sz val="11"/>
      <name val="Microsoft YaHei"/>
      <charset val="134"/>
    </font>
    <font>
      <sz val="11"/>
      <color theme="1"/>
      <name val="宋体"/>
      <charset val="134"/>
      <scheme val="minor"/>
    </font>
    <font>
      <sz val="9"/>
      <name val="微软雅黑"/>
      <charset val="134"/>
    </font>
    <font>
      <b/>
      <sz val="1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indexed="8"/>
      <name val="宋体"/>
      <charset val="134"/>
    </font>
    <font>
      <sz val="9"/>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2" fontId="15" fillId="0" borderId="0" applyFont="0" applyFill="0" applyBorder="0" applyAlignment="0" applyProtection="0">
      <alignment vertical="center"/>
    </xf>
    <xf numFmtId="0" fontId="18" fillId="3" borderId="0" applyNumberFormat="0" applyBorder="0" applyAlignment="0" applyProtection="0">
      <alignment vertical="center"/>
    </xf>
    <xf numFmtId="0" fontId="19" fillId="4" borderId="3"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8" fillId="5"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1" fillId="7" borderId="0" applyNumberFormat="0" applyBorder="0" applyAlignment="0" applyProtection="0">
      <alignment vertical="center"/>
    </xf>
    <xf numFmtId="0" fontId="22" fillId="0" borderId="0" applyNumberFormat="0" applyFill="0" applyBorder="0" applyAlignment="0" applyProtection="0">
      <alignment vertical="center"/>
    </xf>
    <xf numFmtId="9" fontId="15" fillId="0" borderId="0" applyFont="0" applyFill="0" applyBorder="0" applyAlignment="0" applyProtection="0">
      <alignment vertical="center"/>
    </xf>
    <xf numFmtId="0" fontId="23" fillId="0" borderId="0" applyNumberFormat="0" applyFill="0" applyBorder="0" applyAlignment="0" applyProtection="0">
      <alignment vertical="center"/>
    </xf>
    <xf numFmtId="0" fontId="15" fillId="8" borderId="4" applyNumberFormat="0" applyFont="0" applyAlignment="0" applyProtection="0">
      <alignment vertical="center"/>
    </xf>
    <xf numFmtId="0" fontId="21" fillId="9"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5" applyNumberFormat="0" applyFill="0" applyAlignment="0" applyProtection="0">
      <alignment vertical="center"/>
    </xf>
    <xf numFmtId="0" fontId="29" fillId="0" borderId="5" applyNumberFormat="0" applyFill="0" applyAlignment="0" applyProtection="0">
      <alignment vertical="center"/>
    </xf>
    <xf numFmtId="0" fontId="21" fillId="10" borderId="0" applyNumberFormat="0" applyBorder="0" applyAlignment="0" applyProtection="0">
      <alignment vertical="center"/>
    </xf>
    <xf numFmtId="0" fontId="24" fillId="0" borderId="6" applyNumberFormat="0" applyFill="0" applyAlignment="0" applyProtection="0">
      <alignment vertical="center"/>
    </xf>
    <xf numFmtId="0" fontId="21" fillId="11" borderId="0" applyNumberFormat="0" applyBorder="0" applyAlignment="0" applyProtection="0">
      <alignment vertical="center"/>
    </xf>
    <xf numFmtId="0" fontId="30" fillId="12" borderId="7" applyNumberFormat="0" applyAlignment="0" applyProtection="0">
      <alignment vertical="center"/>
    </xf>
    <xf numFmtId="0" fontId="31" fillId="12" borderId="3" applyNumberFormat="0" applyAlignment="0" applyProtection="0">
      <alignment vertical="center"/>
    </xf>
    <xf numFmtId="0" fontId="32" fillId="13" borderId="8" applyNumberFormat="0" applyAlignment="0" applyProtection="0">
      <alignment vertical="center"/>
    </xf>
    <xf numFmtId="0" fontId="18" fillId="14" borderId="0" applyNumberFormat="0" applyBorder="0" applyAlignment="0" applyProtection="0">
      <alignment vertical="center"/>
    </xf>
    <xf numFmtId="0" fontId="21" fillId="15" borderId="0" applyNumberFormat="0" applyBorder="0" applyAlignment="0" applyProtection="0">
      <alignment vertical="center"/>
    </xf>
    <xf numFmtId="0" fontId="33" fillId="0" borderId="9" applyNumberFormat="0" applyFill="0" applyAlignment="0" applyProtection="0">
      <alignment vertical="center"/>
    </xf>
    <xf numFmtId="0" fontId="34" fillId="0" borderId="10" applyNumberFormat="0" applyFill="0" applyAlignment="0" applyProtection="0">
      <alignment vertical="center"/>
    </xf>
    <xf numFmtId="0" fontId="35" fillId="16" borderId="0" applyNumberFormat="0" applyBorder="0" applyAlignment="0" applyProtection="0">
      <alignment vertical="center"/>
    </xf>
    <xf numFmtId="0" fontId="36" fillId="17" borderId="0" applyNumberFormat="0" applyBorder="0" applyAlignment="0" applyProtection="0">
      <alignment vertical="center"/>
    </xf>
    <xf numFmtId="0" fontId="18" fillId="18" borderId="0" applyNumberFormat="0" applyBorder="0" applyAlignment="0" applyProtection="0">
      <alignment vertical="center"/>
    </xf>
    <xf numFmtId="0" fontId="21"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21" fillId="24" borderId="0" applyNumberFormat="0" applyBorder="0" applyAlignment="0" applyProtection="0">
      <alignment vertical="center"/>
    </xf>
    <xf numFmtId="0" fontId="37" fillId="0" borderId="0"/>
    <xf numFmtId="0" fontId="21"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21" fillId="28" borderId="0" applyNumberFormat="0" applyBorder="0" applyAlignment="0" applyProtection="0">
      <alignment vertical="center"/>
    </xf>
    <xf numFmtId="0" fontId="18"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15" fillId="0" borderId="0"/>
    <xf numFmtId="0" fontId="18"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0" fillId="0" borderId="0"/>
    <xf numFmtId="0" fontId="15" fillId="0" borderId="0">
      <alignment vertical="center"/>
    </xf>
    <xf numFmtId="0" fontId="38" fillId="0" borderId="0"/>
  </cellStyleXfs>
  <cellXfs count="46">
    <xf numFmtId="0" fontId="0" fillId="0" borderId="0" xfId="0">
      <alignment vertical="center"/>
    </xf>
    <xf numFmtId="0" fontId="0" fillId="0" borderId="0" xfId="0" applyFont="1" applyFill="1">
      <alignment vertical="center"/>
    </xf>
    <xf numFmtId="0" fontId="1" fillId="0" borderId="0" xfId="0" applyFont="1" applyFill="1" applyAlignment="1">
      <alignment horizontal="center"/>
    </xf>
    <xf numFmtId="0" fontId="0" fillId="0" borderId="0" xfId="0" applyFill="1">
      <alignment vertical="center"/>
    </xf>
    <xf numFmtId="0" fontId="0" fillId="0" borderId="0" xfId="0" applyFill="1" applyAlignment="1">
      <alignment vertical="center" wrapText="1"/>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48" applyFont="1" applyFill="1" applyBorder="1" applyAlignment="1">
      <alignment horizontal="center" vertical="center" wrapText="1"/>
    </xf>
    <xf numFmtId="43" fontId="5" fillId="0" borderId="1" xfId="8" applyNumberFormat="1" applyFont="1" applyFill="1" applyBorder="1" applyAlignment="1">
      <alignment horizontal="center" vertical="center" wrapText="1"/>
    </xf>
    <xf numFmtId="177" fontId="5" fillId="0" borderId="1" xfId="40" applyNumberFormat="1" applyFont="1" applyFill="1" applyBorder="1" applyAlignment="1">
      <alignment horizontal="center" vertical="center" wrapText="1"/>
    </xf>
    <xf numFmtId="10" fontId="5" fillId="0" borderId="1" xfId="8" applyNumberFormat="1" applyFont="1" applyFill="1" applyBorder="1" applyAlignment="1">
      <alignment horizontal="center" vertical="center" wrapText="1"/>
    </xf>
    <xf numFmtId="0" fontId="6" fillId="0" borderId="0" xfId="0" applyFont="1" applyFill="1" applyAlignment="1">
      <alignment horizontal="left" vertical="center" wrapText="1"/>
    </xf>
    <xf numFmtId="0" fontId="7" fillId="0" borderId="0" xfId="0" applyFont="1" applyFill="1" applyAlignment="1">
      <alignment horizontal="left" vertical="center" wrapText="1"/>
    </xf>
    <xf numFmtId="43" fontId="4" fillId="0" borderId="1" xfId="8"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0" xfId="0" applyFont="1" applyFill="1" applyBorder="1" applyAlignment="1"/>
    <xf numFmtId="0" fontId="10" fillId="0" borderId="0" xfId="0" applyFont="1" applyFill="1" applyBorder="1" applyAlignment="1"/>
    <xf numFmtId="0" fontId="1" fillId="0" borderId="0" xfId="0" applyFont="1" applyFill="1" applyBorder="1" applyAlignment="1"/>
    <xf numFmtId="0" fontId="1" fillId="0" borderId="0" xfId="0" applyFont="1" applyFill="1" applyAlignment="1"/>
    <xf numFmtId="0" fontId="11" fillId="0" borderId="0" xfId="0" applyFont="1" applyFill="1" applyBorder="1" applyAlignment="1"/>
    <xf numFmtId="0" fontId="10" fillId="0" borderId="0" xfId="0" applyFont="1" applyFill="1" applyBorder="1" applyAlignment="1">
      <alignment horizontal="center"/>
    </xf>
    <xf numFmtId="0" fontId="12" fillId="0" borderId="0" xfId="0" applyFont="1" applyFill="1" applyBorder="1" applyAlignment="1"/>
    <xf numFmtId="0" fontId="13" fillId="0" borderId="0" xfId="48" applyFont="1" applyFill="1" applyAlignment="1">
      <alignment horizontal="center" vertical="center" wrapText="1"/>
    </xf>
    <xf numFmtId="0" fontId="14" fillId="0" borderId="1" xfId="48" applyFont="1" applyFill="1" applyBorder="1" applyAlignment="1">
      <alignment horizontal="center" vertical="center" wrapText="1"/>
    </xf>
    <xf numFmtId="177" fontId="14" fillId="0" borderId="1" xfId="40" applyNumberFormat="1" applyFont="1" applyFill="1" applyBorder="1" applyAlignment="1">
      <alignment horizontal="center" vertical="center" wrapText="1"/>
    </xf>
    <xf numFmtId="176" fontId="14" fillId="0" borderId="1" xfId="52" applyNumberFormat="1" applyFont="1" applyFill="1" applyBorder="1" applyAlignment="1">
      <alignment horizontal="center" vertical="center" wrapText="1"/>
    </xf>
    <xf numFmtId="0" fontId="4" fillId="0" borderId="1" xfId="48" applyFont="1" applyFill="1" applyBorder="1" applyAlignment="1">
      <alignment horizontal="left" vertical="center" wrapText="1"/>
    </xf>
    <xf numFmtId="177" fontId="5" fillId="0" borderId="1" xfId="40" applyNumberFormat="1" applyFont="1" applyFill="1" applyBorder="1" applyAlignment="1">
      <alignment horizontal="right" vertical="center" wrapText="1"/>
    </xf>
    <xf numFmtId="43" fontId="5" fillId="0" borderId="1" xfId="8" applyNumberFormat="1" applyFont="1" applyFill="1" applyBorder="1" applyAlignment="1">
      <alignment horizontal="right" vertical="center" wrapText="1"/>
    </xf>
    <xf numFmtId="176" fontId="1" fillId="0" borderId="0" xfId="0" applyNumberFormat="1" applyFont="1" applyFill="1" applyBorder="1" applyAlignment="1"/>
    <xf numFmtId="0" fontId="11" fillId="0" borderId="0" xfId="0" applyFont="1" applyFill="1" applyBorder="1" applyAlignment="1">
      <alignment horizontal="center"/>
    </xf>
    <xf numFmtId="0" fontId="0" fillId="0" borderId="0" xfId="0" applyFont="1" applyFill="1" applyAlignment="1">
      <alignment vertical="center"/>
    </xf>
    <xf numFmtId="0" fontId="15" fillId="0" borderId="0" xfId="0" applyFont="1" applyFill="1" applyAlignment="1">
      <alignment vertical="center"/>
    </xf>
    <xf numFmtId="0" fontId="16" fillId="0" borderId="0" xfId="0" applyFont="1" applyFill="1" applyAlignment="1">
      <alignment vertical="center"/>
    </xf>
    <xf numFmtId="0" fontId="17" fillId="0"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vertical="top"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0" xfId="0" applyFont="1" applyFill="1" applyAlignment="1">
      <alignment vertical="top" wrapText="1"/>
    </xf>
    <xf numFmtId="0" fontId="0" fillId="0" borderId="1" xfId="0" applyFont="1" applyFill="1" applyBorder="1" applyAlignment="1">
      <alignment horizontal="justify" vertical="center" wrapText="1"/>
    </xf>
    <xf numFmtId="0" fontId="0" fillId="0" borderId="0" xfId="0" applyFont="1" applyFill="1" applyBorder="1" applyAlignment="1">
      <alignment vertical="center" wrapText="1"/>
    </xf>
    <xf numFmtId="0" fontId="0" fillId="2" borderId="1" xfId="0" applyFont="1" applyFill="1" applyBorder="1" applyAlignment="1">
      <alignment horizontal="justify" vertical="center" wrapText="1"/>
    </xf>
    <xf numFmtId="0" fontId="0" fillId="0" borderId="0" xfId="0" applyFont="1" applyFill="1" applyAlignment="1">
      <alignment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2 2 9"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2" xfId="51"/>
    <cellStyle name="常规 10 2 2 2" xfId="52"/>
    <cellStyle name="常规 3" xfId="53"/>
    <cellStyle name="Normal"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40644;&#22484;&#39033;&#30446;&#28040;&#32791;&#37327;&#25351;&#26631;&#20998;&#26512;&#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黄埔项目消耗量指标分析表"/>
      <sheetName val="参考指标"/>
    </sheetNames>
    <sheetDataSet>
      <sheetData sheetId="0" refreshError="1"/>
      <sheetData sheetId="1" refreshError="1">
        <row r="4">
          <cell r="M4">
            <v>324257</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
  <sheetViews>
    <sheetView workbookViewId="0">
      <selection activeCell="B20" sqref="B20"/>
    </sheetView>
  </sheetViews>
  <sheetFormatPr defaultColWidth="8.1" defaultRowHeight="14.25" outlineLevelCol="2"/>
  <cols>
    <col min="1" max="1" width="6.95833333333333" style="33" customWidth="1"/>
    <col min="2" max="2" width="77.6416666666667" style="33" customWidth="1"/>
    <col min="3" max="3" width="9.81666666666667" style="33" customWidth="1"/>
    <col min="4" max="16384" width="8.1" style="33"/>
  </cols>
  <sheetData>
    <row r="1" s="33" customFormat="1" ht="29.15" customHeight="1" spans="1:2">
      <c r="A1" s="36" t="s">
        <v>0</v>
      </c>
      <c r="B1" s="36"/>
    </row>
    <row r="2" s="33" customFormat="1" ht="22" customHeight="1" spans="1:1">
      <c r="A2" s="33" t="s">
        <v>1</v>
      </c>
    </row>
    <row r="3" s="33" customFormat="1" ht="21" customHeight="1" spans="1:3">
      <c r="A3" s="37" t="s">
        <v>2</v>
      </c>
      <c r="B3" s="37" t="s">
        <v>3</v>
      </c>
      <c r="C3" s="38"/>
    </row>
    <row r="4" s="33" customFormat="1" ht="36" customHeight="1" spans="1:3">
      <c r="A4" s="39">
        <v>1</v>
      </c>
      <c r="B4" s="40" t="s">
        <v>4</v>
      </c>
      <c r="C4" s="38"/>
    </row>
    <row r="5" s="33" customFormat="1" ht="42" customHeight="1" spans="1:3">
      <c r="A5" s="39">
        <v>2</v>
      </c>
      <c r="B5" s="40" t="s">
        <v>5</v>
      </c>
      <c r="C5" s="38"/>
    </row>
    <row r="6" s="34" customFormat="1" ht="49" customHeight="1" spans="1:3">
      <c r="A6" s="39">
        <v>3</v>
      </c>
      <c r="B6" s="40" t="s">
        <v>6</v>
      </c>
      <c r="C6" s="38"/>
    </row>
    <row r="7" s="34" customFormat="1" ht="58" customHeight="1" spans="1:3">
      <c r="A7" s="39">
        <v>4</v>
      </c>
      <c r="B7" s="40" t="s">
        <v>7</v>
      </c>
      <c r="C7" s="41"/>
    </row>
    <row r="8" s="34" customFormat="1" ht="30" customHeight="1" spans="1:3">
      <c r="A8" s="39">
        <v>5</v>
      </c>
      <c r="B8" s="40" t="s">
        <v>8</v>
      </c>
      <c r="C8" s="41"/>
    </row>
    <row r="9" s="33" customFormat="1" ht="27.65" customHeight="1" spans="1:3">
      <c r="A9" s="39">
        <v>6</v>
      </c>
      <c r="B9" s="42" t="s">
        <v>9</v>
      </c>
      <c r="C9" s="43"/>
    </row>
    <row r="10" s="33" customFormat="1" ht="41" customHeight="1" spans="1:3">
      <c r="A10" s="39">
        <v>7</v>
      </c>
      <c r="B10" s="44" t="s">
        <v>10</v>
      </c>
      <c r="C10" s="43"/>
    </row>
    <row r="11" s="33" customFormat="1" ht="31" customHeight="1" spans="1:3">
      <c r="A11" s="39">
        <v>8</v>
      </c>
      <c r="B11" s="44" t="s">
        <v>11</v>
      </c>
      <c r="C11" s="45"/>
    </row>
    <row r="12" s="35" customFormat="1" ht="23.5" customHeight="1" spans="1:2">
      <c r="A12" s="39">
        <v>9</v>
      </c>
      <c r="B12" s="40" t="s">
        <v>12</v>
      </c>
    </row>
    <row r="13" s="33" customFormat="1" ht="38.5" customHeight="1" spans="1:2">
      <c r="A13" s="39">
        <v>10</v>
      </c>
      <c r="B13" s="40" t="s">
        <v>13</v>
      </c>
    </row>
  </sheetData>
  <mergeCells count="1">
    <mergeCell ref="A1:B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outlinePr summaryBelow="0" summaryRight="0"/>
  </sheetPr>
  <dimension ref="A1:G28"/>
  <sheetViews>
    <sheetView tabSelected="1" view="pageBreakPreview" zoomScaleNormal="100" topLeftCell="A18" workbookViewId="0">
      <selection activeCell="G34" sqref="G34"/>
    </sheetView>
  </sheetViews>
  <sheetFormatPr defaultColWidth="9" defaultRowHeight="27" outlineLevelCol="6"/>
  <cols>
    <col min="1" max="1" width="8.69166666666667" style="18" customWidth="1"/>
    <col min="2" max="2" width="22" style="18" customWidth="1"/>
    <col min="3" max="3" width="15.2" style="22" customWidth="1"/>
    <col min="4" max="4" width="16.1" style="22" customWidth="1"/>
    <col min="5" max="5" width="14.75" style="18" customWidth="1"/>
    <col min="6" max="6" width="8.69166666666667" style="18" customWidth="1"/>
    <col min="7" max="7" width="14.6" style="23"/>
    <col min="8" max="8" width="11.5" style="18"/>
    <col min="9" max="16384" width="9" style="18"/>
  </cols>
  <sheetData>
    <row r="1" s="17" customFormat="1" ht="28.5" customHeight="1" spans="1:6">
      <c r="A1" s="24" t="s">
        <v>14</v>
      </c>
      <c r="B1" s="24"/>
      <c r="C1" s="24"/>
      <c r="D1" s="24"/>
      <c r="E1" s="24"/>
      <c r="F1" s="24"/>
    </row>
    <row r="2" ht="23" customHeight="1" spans="1:7">
      <c r="A2" s="25" t="s">
        <v>2</v>
      </c>
      <c r="B2" s="25" t="s">
        <v>15</v>
      </c>
      <c r="C2" s="26" t="s">
        <v>16</v>
      </c>
      <c r="D2" s="27" t="s">
        <v>17</v>
      </c>
      <c r="E2" s="27" t="s">
        <v>18</v>
      </c>
      <c r="F2" s="25" t="s">
        <v>19</v>
      </c>
      <c r="G2" s="18"/>
    </row>
    <row r="3" s="18" customFormat="1" ht="22.5" customHeight="1" spans="1:6">
      <c r="A3" s="9" t="s">
        <v>20</v>
      </c>
      <c r="B3" s="28" t="s">
        <v>21</v>
      </c>
      <c r="C3" s="29"/>
      <c r="D3" s="29"/>
      <c r="E3" s="30"/>
      <c r="F3" s="9"/>
    </row>
    <row r="4" ht="22.5" customHeight="1" spans="1:7">
      <c r="A4" s="9">
        <v>1</v>
      </c>
      <c r="B4" s="28" t="s">
        <v>22</v>
      </c>
      <c r="C4" s="30"/>
      <c r="D4" s="29">
        <f>+[1]参考指标!$M$4</f>
        <v>324257</v>
      </c>
      <c r="E4" s="30">
        <f>+C4/D4</f>
        <v>0</v>
      </c>
      <c r="F4" s="15"/>
      <c r="G4" s="18"/>
    </row>
    <row r="5" ht="22.5" customHeight="1" spans="1:7">
      <c r="A5" s="9">
        <v>2</v>
      </c>
      <c r="B5" s="28" t="s">
        <v>23</v>
      </c>
      <c r="C5" s="30"/>
      <c r="D5" s="29">
        <f>+[1]参考指标!$M$4</f>
        <v>324257</v>
      </c>
      <c r="E5" s="30">
        <f t="shared" ref="E5:E27" si="0">+C5/D5</f>
        <v>0</v>
      </c>
      <c r="F5" s="15"/>
      <c r="G5" s="18"/>
    </row>
    <row r="6" ht="22.5" customHeight="1" spans="1:7">
      <c r="A6" s="9">
        <v>3</v>
      </c>
      <c r="B6" s="28" t="s">
        <v>24</v>
      </c>
      <c r="C6" s="30"/>
      <c r="D6" s="29">
        <f>+[1]参考指标!$M$4</f>
        <v>324257</v>
      </c>
      <c r="E6" s="30">
        <f t="shared" si="0"/>
        <v>0</v>
      </c>
      <c r="F6" s="15"/>
      <c r="G6" s="18"/>
    </row>
    <row r="7" ht="22.5" customHeight="1" spans="1:7">
      <c r="A7" s="9">
        <v>4</v>
      </c>
      <c r="B7" s="28" t="s">
        <v>25</v>
      </c>
      <c r="C7" s="30"/>
      <c r="D7" s="29">
        <f>+[1]参考指标!$M$4</f>
        <v>324257</v>
      </c>
      <c r="E7" s="30">
        <f t="shared" si="0"/>
        <v>0</v>
      </c>
      <c r="F7" s="15"/>
      <c r="G7" s="18"/>
    </row>
    <row r="8" ht="22.5" customHeight="1" spans="1:7">
      <c r="A8" s="9">
        <v>5</v>
      </c>
      <c r="B8" s="28" t="s">
        <v>26</v>
      </c>
      <c r="C8" s="30"/>
      <c r="D8" s="29">
        <f>+[1]参考指标!$M$4</f>
        <v>324257</v>
      </c>
      <c r="E8" s="30">
        <f t="shared" si="0"/>
        <v>0</v>
      </c>
      <c r="F8" s="15"/>
      <c r="G8" s="18"/>
    </row>
    <row r="9" ht="22.5" customHeight="1" spans="1:7">
      <c r="A9" s="9">
        <v>6</v>
      </c>
      <c r="B9" s="28" t="s">
        <v>27</v>
      </c>
      <c r="C9" s="30"/>
      <c r="D9" s="29">
        <f>+[1]参考指标!$M$4</f>
        <v>324257</v>
      </c>
      <c r="E9" s="30">
        <f t="shared" si="0"/>
        <v>0</v>
      </c>
      <c r="F9" s="15"/>
      <c r="G9" s="18"/>
    </row>
    <row r="10" s="19" customFormat="1" ht="22.5" customHeight="1" spans="1:7">
      <c r="A10" s="9" t="s">
        <v>28</v>
      </c>
      <c r="B10" s="28" t="s">
        <v>29</v>
      </c>
      <c r="C10" s="30"/>
      <c r="D10" s="29"/>
      <c r="E10" s="30"/>
      <c r="F10" s="15"/>
      <c r="G10" s="31"/>
    </row>
    <row r="11" s="19" customFormat="1" ht="22.5" customHeight="1" spans="1:6">
      <c r="A11" s="9">
        <v>1</v>
      </c>
      <c r="B11" s="28" t="s">
        <v>22</v>
      </c>
      <c r="C11" s="30"/>
      <c r="D11" s="29">
        <f>+[1]参考指标!$M$4</f>
        <v>324257</v>
      </c>
      <c r="E11" s="30">
        <f t="shared" ref="E11:E16" si="1">+C11/D11</f>
        <v>0</v>
      </c>
      <c r="F11" s="15"/>
    </row>
    <row r="12" s="19" customFormat="1" ht="22.5" customHeight="1" spans="1:6">
      <c r="A12" s="9">
        <v>2</v>
      </c>
      <c r="B12" s="28" t="s">
        <v>30</v>
      </c>
      <c r="C12" s="30"/>
      <c r="D12" s="29">
        <f>+[1]参考指标!$M$4</f>
        <v>324257</v>
      </c>
      <c r="E12" s="30">
        <f t="shared" si="1"/>
        <v>0</v>
      </c>
      <c r="F12" s="15"/>
    </row>
    <row r="13" s="19" customFormat="1" ht="22.5" customHeight="1" spans="1:6">
      <c r="A13" s="9">
        <v>3</v>
      </c>
      <c r="B13" s="28" t="s">
        <v>24</v>
      </c>
      <c r="C13" s="30"/>
      <c r="D13" s="29">
        <f>+[1]参考指标!$M$4</f>
        <v>324257</v>
      </c>
      <c r="E13" s="30">
        <f t="shared" si="1"/>
        <v>0</v>
      </c>
      <c r="F13" s="15"/>
    </row>
    <row r="14" s="19" customFormat="1" ht="22.5" customHeight="1" spans="1:7">
      <c r="A14" s="9">
        <v>4</v>
      </c>
      <c r="B14" s="28" t="s">
        <v>25</v>
      </c>
      <c r="C14" s="30"/>
      <c r="D14" s="29">
        <f>+[1]参考指标!$M$4</f>
        <v>324257</v>
      </c>
      <c r="E14" s="30">
        <f t="shared" si="1"/>
        <v>0</v>
      </c>
      <c r="F14" s="15"/>
      <c r="G14" s="18"/>
    </row>
    <row r="15" s="19" customFormat="1" ht="22.5" customHeight="1" spans="1:6">
      <c r="A15" s="9">
        <v>5</v>
      </c>
      <c r="B15" s="28" t="s">
        <v>26</v>
      </c>
      <c r="C15" s="30"/>
      <c r="D15" s="29">
        <f>+[1]参考指标!$M$4</f>
        <v>324257</v>
      </c>
      <c r="E15" s="30">
        <f t="shared" si="1"/>
        <v>0</v>
      </c>
      <c r="F15" s="15"/>
    </row>
    <row r="16" s="19" customFormat="1" ht="22.5" customHeight="1" spans="1:6">
      <c r="A16" s="9">
        <v>6</v>
      </c>
      <c r="B16" s="28" t="s">
        <v>27</v>
      </c>
      <c r="C16" s="30"/>
      <c r="D16" s="29">
        <f>+[1]参考指标!$M$4</f>
        <v>324257</v>
      </c>
      <c r="E16" s="30">
        <f t="shared" si="1"/>
        <v>0</v>
      </c>
      <c r="F16" s="15"/>
    </row>
    <row r="17" s="19" customFormat="1" ht="22.5" customHeight="1" spans="1:6">
      <c r="A17" s="9" t="s">
        <v>31</v>
      </c>
      <c r="B17" s="28" t="s">
        <v>32</v>
      </c>
      <c r="C17" s="30"/>
      <c r="D17" s="29"/>
      <c r="E17" s="30"/>
      <c r="F17" s="15"/>
    </row>
    <row r="18" s="19" customFormat="1" ht="22.5" customHeight="1" spans="1:6">
      <c r="A18" s="9">
        <v>1</v>
      </c>
      <c r="B18" s="28" t="s">
        <v>22</v>
      </c>
      <c r="C18" s="30"/>
      <c r="D18" s="29">
        <f>+[1]参考指标!$M$4</f>
        <v>324257</v>
      </c>
      <c r="E18" s="30">
        <f t="shared" si="0"/>
        <v>0</v>
      </c>
      <c r="F18" s="15"/>
    </row>
    <row r="19" s="19" customFormat="1" ht="22.5" customHeight="1" spans="1:6">
      <c r="A19" s="9">
        <v>2</v>
      </c>
      <c r="B19" s="28" t="s">
        <v>30</v>
      </c>
      <c r="C19" s="30"/>
      <c r="D19" s="29">
        <f>+[1]参考指标!$M$4</f>
        <v>324257</v>
      </c>
      <c r="E19" s="30">
        <f t="shared" si="0"/>
        <v>0</v>
      </c>
      <c r="F19" s="15"/>
    </row>
    <row r="20" s="19" customFormat="1" ht="22.5" customHeight="1" spans="1:6">
      <c r="A20" s="9">
        <v>3</v>
      </c>
      <c r="B20" s="28" t="s">
        <v>24</v>
      </c>
      <c r="C20" s="30"/>
      <c r="D20" s="29">
        <f>+[1]参考指标!$M$4</f>
        <v>324257</v>
      </c>
      <c r="E20" s="30">
        <f t="shared" si="0"/>
        <v>0</v>
      </c>
      <c r="F20" s="15"/>
    </row>
    <row r="21" s="19" customFormat="1" ht="22.5" customHeight="1" spans="1:7">
      <c r="A21" s="9">
        <v>4</v>
      </c>
      <c r="B21" s="28" t="s">
        <v>25</v>
      </c>
      <c r="C21" s="30"/>
      <c r="D21" s="29">
        <f>+[1]参考指标!$M$4</f>
        <v>324257</v>
      </c>
      <c r="E21" s="30">
        <f t="shared" si="0"/>
        <v>0</v>
      </c>
      <c r="F21" s="15"/>
      <c r="G21" s="18"/>
    </row>
    <row r="22" s="19" customFormat="1" ht="22.5" customHeight="1" spans="1:6">
      <c r="A22" s="9">
        <v>5</v>
      </c>
      <c r="B22" s="28" t="s">
        <v>26</v>
      </c>
      <c r="C22" s="30"/>
      <c r="D22" s="29">
        <f>+[1]参考指标!$M$4</f>
        <v>324257</v>
      </c>
      <c r="E22" s="30">
        <f t="shared" si="0"/>
        <v>0</v>
      </c>
      <c r="F22" s="15"/>
    </row>
    <row r="23" s="19" customFormat="1" ht="22.5" customHeight="1" spans="1:6">
      <c r="A23" s="9">
        <v>6</v>
      </c>
      <c r="B23" s="28" t="s">
        <v>27</v>
      </c>
      <c r="C23" s="30"/>
      <c r="D23" s="29">
        <f>+[1]参考指标!$M$4</f>
        <v>324257</v>
      </c>
      <c r="E23" s="30">
        <f t="shared" si="0"/>
        <v>0</v>
      </c>
      <c r="F23" s="15"/>
    </row>
    <row r="24" s="20" customFormat="1" ht="22.5" customHeight="1" spans="1:7">
      <c r="A24" s="9" t="s">
        <v>33</v>
      </c>
      <c r="B24" s="28" t="s">
        <v>34</v>
      </c>
      <c r="C24" s="30"/>
      <c r="D24" s="29">
        <f>+[1]参考指标!$M$4</f>
        <v>324257</v>
      </c>
      <c r="E24" s="30">
        <f t="shared" si="0"/>
        <v>0</v>
      </c>
      <c r="F24" s="15"/>
      <c r="G24" s="18"/>
    </row>
    <row r="25" ht="31" customHeight="1" spans="1:7">
      <c r="A25" s="9" t="s">
        <v>35</v>
      </c>
      <c r="B25" s="28" t="s">
        <v>36</v>
      </c>
      <c r="C25" s="30">
        <f>+C9+C16+C23+C24</f>
        <v>0</v>
      </c>
      <c r="D25" s="29">
        <f>+[1]参考指标!$M$4</f>
        <v>324257</v>
      </c>
      <c r="E25" s="30">
        <f t="shared" si="0"/>
        <v>0</v>
      </c>
      <c r="F25" s="15" t="s">
        <v>37</v>
      </c>
      <c r="G25" s="18"/>
    </row>
    <row r="26" ht="24" customHeight="1" spans="1:7">
      <c r="A26" s="9" t="s">
        <v>38</v>
      </c>
      <c r="B26" s="28" t="s">
        <v>39</v>
      </c>
      <c r="C26" s="30">
        <v>48289965.842244</v>
      </c>
      <c r="D26" s="29">
        <f>+[1]参考指标!$M$4</f>
        <v>324257</v>
      </c>
      <c r="E26" s="30">
        <f t="shared" si="0"/>
        <v>148.924975689789</v>
      </c>
      <c r="F26" s="15"/>
      <c r="G26" s="18"/>
    </row>
    <row r="27" ht="26" customHeight="1" spans="1:7">
      <c r="A27" s="9" t="s">
        <v>40</v>
      </c>
      <c r="B27" s="28" t="s">
        <v>41</v>
      </c>
      <c r="C27" s="30"/>
      <c r="D27" s="29">
        <f>+[1]参考指标!$M$4</f>
        <v>324257</v>
      </c>
      <c r="E27" s="30"/>
      <c r="F27" s="15"/>
      <c r="G27" s="18"/>
    </row>
    <row r="28" s="21" customFormat="1" ht="15.75" spans="3:4">
      <c r="C28" s="32"/>
      <c r="D28" s="32"/>
    </row>
  </sheetData>
  <mergeCells count="1">
    <mergeCell ref="A1:F1"/>
  </mergeCells>
  <pageMargins left="0.75" right="0.75" top="1" bottom="1" header="0.511805555555556" footer="0.511805555555556"/>
  <pageSetup paperSize="9" scale="55" orientation="portrait" horizontalDpi="600" verticalDpi="6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topLeftCell="A4" workbookViewId="0">
      <selection activeCell="G8" sqref="G8"/>
    </sheetView>
  </sheetViews>
  <sheetFormatPr defaultColWidth="8.8" defaultRowHeight="14.25"/>
  <cols>
    <col min="1" max="1" width="8.8" style="3"/>
    <col min="2" max="2" width="30.2" style="3" customWidth="1"/>
    <col min="3" max="3" width="8.3" style="3" customWidth="1"/>
    <col min="4" max="5" width="10.8" style="4" customWidth="1"/>
    <col min="6" max="6" width="12.9" style="4" customWidth="1"/>
    <col min="7" max="7" width="11.1" style="4" customWidth="1"/>
    <col min="8" max="8" width="15.7" style="4" customWidth="1"/>
    <col min="9" max="9" width="25.5" style="3" customWidth="1"/>
    <col min="10" max="16384" width="8.8" style="3"/>
  </cols>
  <sheetData>
    <row r="1" ht="18" customHeight="1" spans="1:9">
      <c r="A1" s="5" t="s">
        <v>42</v>
      </c>
      <c r="B1" s="5"/>
      <c r="C1" s="5"/>
      <c r="D1" s="6"/>
      <c r="E1" s="6"/>
      <c r="F1" s="6"/>
      <c r="G1" s="6"/>
      <c r="H1" s="6"/>
      <c r="I1" s="5"/>
    </row>
    <row r="2" s="1" customFormat="1" ht="51" customHeight="1" spans="1:9">
      <c r="A2" s="7" t="s">
        <v>2</v>
      </c>
      <c r="B2" s="7" t="s">
        <v>43</v>
      </c>
      <c r="C2" s="7" t="s">
        <v>44</v>
      </c>
      <c r="D2" s="8" t="s">
        <v>45</v>
      </c>
      <c r="E2" s="8" t="s">
        <v>46</v>
      </c>
      <c r="F2" s="8" t="s">
        <v>47</v>
      </c>
      <c r="G2" s="8" t="s">
        <v>48</v>
      </c>
      <c r="H2" s="8" t="s">
        <v>49</v>
      </c>
      <c r="I2" s="7" t="s">
        <v>19</v>
      </c>
    </row>
    <row r="3" s="2" customFormat="1" ht="24" customHeight="1" spans="1:10">
      <c r="A3" s="9">
        <v>1</v>
      </c>
      <c r="B3" s="9" t="s">
        <v>50</v>
      </c>
      <c r="C3" s="10" t="s">
        <v>51</v>
      </c>
      <c r="D3" s="11">
        <v>5000</v>
      </c>
      <c r="E3" s="12">
        <v>0.08</v>
      </c>
      <c r="F3" s="11">
        <f>+D3*(1-E3)</f>
        <v>4600</v>
      </c>
      <c r="G3" s="10"/>
      <c r="H3" s="10"/>
      <c r="I3" s="15"/>
      <c r="J3" s="16"/>
    </row>
    <row r="4" s="2" customFormat="1" ht="43" customHeight="1" spans="1:10">
      <c r="A4" s="9">
        <v>2</v>
      </c>
      <c r="B4" s="9" t="s">
        <v>52</v>
      </c>
      <c r="C4" s="10" t="s">
        <v>51</v>
      </c>
      <c r="D4" s="11">
        <f>+(14*1100+18.2*1500)*0.8</f>
        <v>34160</v>
      </c>
      <c r="E4" s="12">
        <v>0.05</v>
      </c>
      <c r="F4" s="11">
        <f t="shared" ref="F4:F20" si="0">+D4*(1-E4)</f>
        <v>32452</v>
      </c>
      <c r="G4" s="10"/>
      <c r="H4" s="10"/>
      <c r="I4" s="15" t="s">
        <v>53</v>
      </c>
      <c r="J4" s="16"/>
    </row>
    <row r="5" s="2" customFormat="1" ht="31" customHeight="1" spans="1:10">
      <c r="A5" s="9">
        <v>3</v>
      </c>
      <c r="B5" s="9" t="s">
        <v>54</v>
      </c>
      <c r="C5" s="10" t="s">
        <v>51</v>
      </c>
      <c r="D5" s="11">
        <f>338+120+5600</f>
        <v>6058</v>
      </c>
      <c r="E5" s="12">
        <v>0.05</v>
      </c>
      <c r="F5" s="11">
        <f t="shared" si="0"/>
        <v>5755.1</v>
      </c>
      <c r="G5" s="10"/>
      <c r="H5" s="10"/>
      <c r="I5" s="15"/>
      <c r="J5" s="16"/>
    </row>
    <row r="6" s="2" customFormat="1" ht="27" customHeight="1" spans="1:10">
      <c r="A6" s="9">
        <v>4</v>
      </c>
      <c r="B6" s="9" t="s">
        <v>55</v>
      </c>
      <c r="C6" s="10" t="s">
        <v>51</v>
      </c>
      <c r="D6" s="11">
        <f>33*6+9*9</f>
        <v>279</v>
      </c>
      <c r="E6" s="12">
        <v>0.03</v>
      </c>
      <c r="F6" s="11">
        <f t="shared" si="0"/>
        <v>270.63</v>
      </c>
      <c r="G6" s="10"/>
      <c r="H6" s="10"/>
      <c r="I6" s="15"/>
      <c r="J6" s="16"/>
    </row>
    <row r="7" s="2" customFormat="1" ht="31" customHeight="1" spans="1:12">
      <c r="A7" s="9">
        <v>5</v>
      </c>
      <c r="B7" s="9" t="s">
        <v>56</v>
      </c>
      <c r="C7" s="10" t="s">
        <v>51</v>
      </c>
      <c r="D7" s="11">
        <f>7.3*800</f>
        <v>5840</v>
      </c>
      <c r="E7" s="12">
        <v>0.15</v>
      </c>
      <c r="F7" s="11">
        <f t="shared" si="0"/>
        <v>4964</v>
      </c>
      <c r="G7" s="10"/>
      <c r="H7" s="10"/>
      <c r="I7" s="15"/>
      <c r="J7" s="16"/>
      <c r="L7" s="2" t="s">
        <v>57</v>
      </c>
    </row>
    <row r="8" s="2" customFormat="1" ht="31" customHeight="1" spans="1:10">
      <c r="A8" s="9">
        <v>6</v>
      </c>
      <c r="B8" s="9" t="s">
        <v>58</v>
      </c>
      <c r="C8" s="10" t="s">
        <v>51</v>
      </c>
      <c r="D8" s="11">
        <v>5000</v>
      </c>
      <c r="E8" s="12">
        <v>0.08</v>
      </c>
      <c r="F8" s="11">
        <f t="shared" si="0"/>
        <v>4600</v>
      </c>
      <c r="G8" s="10"/>
      <c r="H8" s="10"/>
      <c r="I8" s="15"/>
      <c r="J8" s="16"/>
    </row>
    <row r="9" s="2" customFormat="1" ht="22.5" customHeight="1" spans="1:10">
      <c r="A9" s="9">
        <v>7</v>
      </c>
      <c r="B9" s="9" t="s">
        <v>59</v>
      </c>
      <c r="C9" s="10" t="s">
        <v>51</v>
      </c>
      <c r="D9" s="11">
        <v>1000</v>
      </c>
      <c r="E9" s="12">
        <v>0.1</v>
      </c>
      <c r="F9" s="11">
        <f t="shared" si="0"/>
        <v>900</v>
      </c>
      <c r="G9" s="10"/>
      <c r="H9" s="10"/>
      <c r="I9" s="15"/>
      <c r="J9" s="16"/>
    </row>
    <row r="10" s="2" customFormat="1" ht="22.5" customHeight="1" spans="1:10">
      <c r="A10" s="9">
        <v>8</v>
      </c>
      <c r="B10" s="9" t="s">
        <v>60</v>
      </c>
      <c r="C10" s="10" t="s">
        <v>51</v>
      </c>
      <c r="D10" s="11">
        <v>5000</v>
      </c>
      <c r="E10" s="12">
        <v>0.1</v>
      </c>
      <c r="F10" s="11">
        <f t="shared" si="0"/>
        <v>4500</v>
      </c>
      <c r="G10" s="10"/>
      <c r="H10" s="10"/>
      <c r="I10" s="15"/>
      <c r="J10" s="16"/>
    </row>
    <row r="11" s="2" customFormat="1" ht="22.5" customHeight="1" spans="1:10">
      <c r="A11" s="9">
        <v>9</v>
      </c>
      <c r="B11" s="9" t="s">
        <v>61</v>
      </c>
      <c r="C11" s="10" t="s">
        <v>51</v>
      </c>
      <c r="D11" s="11">
        <v>864</v>
      </c>
      <c r="E11" s="12">
        <v>0.05</v>
      </c>
      <c r="F11" s="11">
        <f t="shared" si="0"/>
        <v>820.8</v>
      </c>
      <c r="G11" s="10"/>
      <c r="H11" s="10"/>
      <c r="I11" s="15"/>
      <c r="J11" s="16"/>
    </row>
    <row r="12" s="2" customFormat="1" ht="25" customHeight="1" spans="1:10">
      <c r="A12" s="9">
        <v>10</v>
      </c>
      <c r="B12" s="9" t="s">
        <v>62</v>
      </c>
      <c r="C12" s="10" t="s">
        <v>51</v>
      </c>
      <c r="D12" s="11">
        <v>165</v>
      </c>
      <c r="E12" s="12">
        <v>0.1</v>
      </c>
      <c r="F12" s="11">
        <f t="shared" si="0"/>
        <v>148.5</v>
      </c>
      <c r="G12" s="10"/>
      <c r="H12" s="10"/>
      <c r="I12" s="15"/>
      <c r="J12" s="16"/>
    </row>
    <row r="13" s="2" customFormat="1" ht="25" customHeight="1" spans="1:10">
      <c r="A13" s="9">
        <v>11</v>
      </c>
      <c r="B13" s="9" t="s">
        <v>63</v>
      </c>
      <c r="C13" s="10" t="s">
        <v>51</v>
      </c>
      <c r="D13" s="11">
        <v>200</v>
      </c>
      <c r="E13" s="12">
        <v>0.1</v>
      </c>
      <c r="F13" s="11">
        <f t="shared" si="0"/>
        <v>180</v>
      </c>
      <c r="G13" s="10"/>
      <c r="H13" s="10"/>
      <c r="I13" s="15"/>
      <c r="J13" s="16">
        <v>231</v>
      </c>
    </row>
    <row r="14" s="2" customFormat="1" ht="25" customHeight="1" spans="1:10">
      <c r="A14" s="9">
        <v>12</v>
      </c>
      <c r="B14" s="9" t="s">
        <v>64</v>
      </c>
      <c r="C14" s="10" t="s">
        <v>51</v>
      </c>
      <c r="D14" s="11">
        <v>306</v>
      </c>
      <c r="E14" s="12">
        <v>0.1</v>
      </c>
      <c r="F14" s="11">
        <f t="shared" si="0"/>
        <v>275.4</v>
      </c>
      <c r="G14" s="10"/>
      <c r="H14" s="10"/>
      <c r="I14" s="15"/>
      <c r="J14" s="16"/>
    </row>
    <row r="15" s="2" customFormat="1" ht="25" customHeight="1" spans="1:10">
      <c r="A15" s="9">
        <v>13</v>
      </c>
      <c r="B15" s="9" t="s">
        <v>65</v>
      </c>
      <c r="C15" s="10" t="s">
        <v>51</v>
      </c>
      <c r="D15" s="11">
        <f>1470*200/10000</f>
        <v>29.4</v>
      </c>
      <c r="E15" s="12">
        <v>0.03</v>
      </c>
      <c r="F15" s="11">
        <f t="shared" si="0"/>
        <v>28.518</v>
      </c>
      <c r="G15" s="10"/>
      <c r="H15" s="10"/>
      <c r="I15" s="15"/>
      <c r="J15" s="16"/>
    </row>
    <row r="16" s="2" customFormat="1" ht="25" customHeight="1" spans="1:10">
      <c r="A16" s="9">
        <v>14</v>
      </c>
      <c r="B16" s="9" t="s">
        <v>66</v>
      </c>
      <c r="C16" s="10" t="s">
        <v>51</v>
      </c>
      <c r="D16" s="11">
        <v>47.6</v>
      </c>
      <c r="E16" s="12">
        <v>0.1</v>
      </c>
      <c r="F16" s="11">
        <f t="shared" si="0"/>
        <v>42.84</v>
      </c>
      <c r="G16" s="10"/>
      <c r="H16" s="10"/>
      <c r="I16" s="15"/>
      <c r="J16" s="16"/>
    </row>
    <row r="17" s="2" customFormat="1" ht="25" customHeight="1" spans="1:10">
      <c r="A17" s="9">
        <v>15</v>
      </c>
      <c r="B17" s="9" t="s">
        <v>67</v>
      </c>
      <c r="C17" s="10" t="s">
        <v>51</v>
      </c>
      <c r="D17" s="11">
        <v>198</v>
      </c>
      <c r="E17" s="12">
        <v>0.03</v>
      </c>
      <c r="F17" s="11">
        <f t="shared" si="0"/>
        <v>192.06</v>
      </c>
      <c r="G17" s="10"/>
      <c r="H17" s="10"/>
      <c r="I17" s="15"/>
      <c r="J17" s="16"/>
    </row>
    <row r="18" s="2" customFormat="1" ht="21" customHeight="1" spans="1:10">
      <c r="A18" s="9">
        <v>16</v>
      </c>
      <c r="B18" s="9" t="s">
        <v>68</v>
      </c>
      <c r="C18" s="10" t="s">
        <v>51</v>
      </c>
      <c r="D18" s="11">
        <v>280</v>
      </c>
      <c r="E18" s="12">
        <v>0.03</v>
      </c>
      <c r="F18" s="11">
        <f t="shared" si="0"/>
        <v>271.6</v>
      </c>
      <c r="G18" s="10"/>
      <c r="H18" s="10"/>
      <c r="I18" s="15"/>
      <c r="J18" s="16"/>
    </row>
    <row r="19" s="2" customFormat="1" ht="21" customHeight="1" spans="1:10">
      <c r="A19" s="9">
        <v>17</v>
      </c>
      <c r="B19" s="9" t="s">
        <v>69</v>
      </c>
      <c r="C19" s="10" t="s">
        <v>51</v>
      </c>
      <c r="D19" s="11">
        <v>160</v>
      </c>
      <c r="E19" s="12">
        <v>0.05</v>
      </c>
      <c r="F19" s="11">
        <f t="shared" si="0"/>
        <v>152</v>
      </c>
      <c r="G19" s="10"/>
      <c r="H19" s="10"/>
      <c r="I19" s="15"/>
      <c r="J19" s="16"/>
    </row>
    <row r="20" s="2" customFormat="1" ht="21" customHeight="1" spans="1:10">
      <c r="A20" s="9">
        <v>18</v>
      </c>
      <c r="B20" s="9" t="s">
        <v>70</v>
      </c>
      <c r="C20" s="10" t="s">
        <v>51</v>
      </c>
      <c r="D20" s="11">
        <v>150</v>
      </c>
      <c r="E20" s="12">
        <v>0.1</v>
      </c>
      <c r="F20" s="11">
        <f t="shared" si="0"/>
        <v>135</v>
      </c>
      <c r="G20" s="10"/>
      <c r="H20" s="10"/>
      <c r="I20" s="15"/>
      <c r="J20" s="16"/>
    </row>
    <row r="21" s="2" customFormat="1" ht="33" customHeight="1" spans="1:12">
      <c r="A21" s="9"/>
      <c r="B21" s="9" t="s">
        <v>71</v>
      </c>
      <c r="C21" s="10"/>
      <c r="D21" s="11">
        <f>SUM(D3:D20)</f>
        <v>64737</v>
      </c>
      <c r="E21" s="11"/>
      <c r="F21" s="11">
        <f>SUM(F3:F20)</f>
        <v>60288.448</v>
      </c>
      <c r="G21" s="10"/>
      <c r="H21" s="10">
        <f>SUM(H3:H18)</f>
        <v>0</v>
      </c>
      <c r="I21" s="15"/>
      <c r="J21" s="16"/>
      <c r="K21" s="2">
        <f>160000*8/10000</f>
        <v>128</v>
      </c>
      <c r="L21" s="2">
        <f>150*0.97</f>
        <v>145.5</v>
      </c>
    </row>
    <row r="22" ht="129" customHeight="1" spans="1:9">
      <c r="A22" s="13" t="s">
        <v>72</v>
      </c>
      <c r="B22" s="14"/>
      <c r="C22" s="14"/>
      <c r="D22" s="14"/>
      <c r="E22" s="14"/>
      <c r="F22" s="14"/>
      <c r="G22" s="14"/>
      <c r="H22" s="14"/>
      <c r="I22" s="14"/>
    </row>
  </sheetData>
  <mergeCells count="2">
    <mergeCell ref="A1:I1"/>
    <mergeCell ref="A22:I2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编制说明</vt:lpstr>
      <vt:lpstr>汇总表</vt:lpstr>
      <vt:lpstr>专业工程暂定价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AA</cp:lastModifiedBy>
  <dcterms:created xsi:type="dcterms:W3CDTF">2023-03-29T06:19:00Z</dcterms:created>
  <dcterms:modified xsi:type="dcterms:W3CDTF">2023-04-14T08:57:54Z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B014F32B02A347F690DD1358E058597B_13</vt:lpwstr>
  </property>
  <property fmtid="{D5CDD505-2E9C-101B-9397-08002B2CF9AE}" pid="3" name="KSOProductBuildVer">
    <vt:lpwstr>2052-11.1.0.14036</vt:lpwstr>
  </property>
</Properties>
</file>