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56" yWindow="252" windowWidth="23256" windowHeight="11928" tabRatio="829" firstSheet="10" activeTab="16"/>
  </bookViews>
  <sheets>
    <sheet name="汇总" sheetId="1" r:id="rId1"/>
    <sheet name="材料检测" sheetId="20" r:id="rId2"/>
    <sheet name="钢结构检测" sheetId="2" r:id="rId3"/>
    <sheet name="道路检测" sheetId="3" r:id="rId4"/>
    <sheet name="排水工程检测" sheetId="4" r:id="rId5"/>
    <sheet name="消防检测 " sheetId="22" r:id="rId6"/>
    <sheet name="消防检测" sheetId="21" state="hidden" r:id="rId7"/>
    <sheet name="节能检测" sheetId="13" r:id="rId8"/>
    <sheet name="智能化建筑检测" sheetId="14" r:id="rId9"/>
    <sheet name="防雷检测 " sheetId="15" r:id="rId10"/>
    <sheet name="环境检测" sheetId="16" r:id="rId11"/>
    <sheet name="生活用水水质检测" sheetId="17" r:id="rId12"/>
    <sheet name="主体结构检测" sheetId="18" r:id="rId13"/>
    <sheet name="地基基础检测 " sheetId="23" r:id="rId14"/>
    <sheet name="主体沉降观测" sheetId="12" r:id="rId15"/>
    <sheet name="高支模监测" sheetId="24" r:id="rId16"/>
    <sheet name="基坑监测" sheetId="25" r:id="rId17"/>
  </sheets>
  <definedNames>
    <definedName name="_xlnm.Print_Area" localSheetId="11">生活用水水质检测!$A$1:$H$16</definedName>
  </definedNames>
  <calcPr calcId="144525"/>
</workbook>
</file>

<file path=xl/calcChain.xml><?xml version="1.0" encoding="utf-8"?>
<calcChain xmlns="http://schemas.openxmlformats.org/spreadsheetml/2006/main">
  <c r="P31" i="23" l="1"/>
  <c r="P30" i="23"/>
  <c r="P29" i="23"/>
  <c r="P28" i="23"/>
  <c r="P27" i="23"/>
  <c r="P26" i="23"/>
  <c r="P25" i="23"/>
  <c r="P24" i="23"/>
  <c r="P23" i="23"/>
  <c r="P22" i="23"/>
  <c r="P21" i="23"/>
  <c r="P20" i="23"/>
  <c r="P19" i="23"/>
  <c r="P18" i="23"/>
  <c r="P17" i="23"/>
  <c r="P16" i="23"/>
  <c r="P15" i="23"/>
  <c r="P14" i="23"/>
  <c r="P13" i="23"/>
  <c r="P12" i="23"/>
  <c r="P11" i="23"/>
  <c r="P10" i="23"/>
  <c r="P9" i="23"/>
  <c r="P8" i="23"/>
  <c r="P7" i="23"/>
  <c r="P6" i="23"/>
  <c r="P5" i="23"/>
  <c r="P4" i="23"/>
  <c r="P3" i="23"/>
  <c r="F92" i="18"/>
  <c r="F59" i="18"/>
  <c r="F48" i="18"/>
  <c r="F37" i="18"/>
  <c r="F27" i="18"/>
  <c r="H89" i="13"/>
  <c r="H56" i="13"/>
  <c r="H55" i="13"/>
  <c r="H53" i="13"/>
  <c r="H52" i="13"/>
  <c r="H51" i="13"/>
  <c r="H50" i="13"/>
  <c r="H49" i="13"/>
  <c r="H48" i="13"/>
  <c r="H22" i="13"/>
  <c r="J38" i="3"/>
  <c r="J37" i="3"/>
  <c r="J36" i="3"/>
  <c r="J35" i="3"/>
  <c r="J34" i="3"/>
  <c r="J32" i="3"/>
  <c r="J30" i="3"/>
  <c r="J27" i="3"/>
  <c r="J25" i="3"/>
  <c r="J24" i="3"/>
  <c r="J22" i="3"/>
  <c r="J21" i="3"/>
  <c r="J20" i="3"/>
  <c r="J18" i="3"/>
  <c r="J16" i="3"/>
  <c r="J15" i="3"/>
  <c r="J13" i="3"/>
  <c r="J11" i="3"/>
  <c r="J8" i="3"/>
  <c r="J7" i="3"/>
  <c r="J6" i="3"/>
  <c r="J5" i="3"/>
  <c r="E11" i="16" l="1"/>
  <c r="F5" i="17" l="1"/>
  <c r="G16" i="14"/>
  <c r="E10" i="12" l="1"/>
  <c r="E9" i="12"/>
  <c r="E6" i="12" l="1"/>
  <c r="E11" i="25" l="1"/>
  <c r="E7" i="25"/>
  <c r="E5" i="25"/>
  <c r="E11" i="24"/>
  <c r="E10" i="24"/>
  <c r="E9" i="24"/>
  <c r="E8" i="24"/>
  <c r="E11" i="12"/>
  <c r="C12" i="1"/>
  <c r="G15" i="16"/>
  <c r="F4" i="15"/>
  <c r="C10" i="1" s="1"/>
  <c r="E62" i="13"/>
  <c r="H248" i="21"/>
  <c r="H247" i="21"/>
  <c r="H246" i="21"/>
  <c r="H245" i="21"/>
  <c r="H244" i="21"/>
  <c r="H243" i="21"/>
  <c r="H242" i="21"/>
  <c r="H241" i="21"/>
  <c r="H240" i="21"/>
  <c r="H239" i="21"/>
  <c r="H238" i="21"/>
  <c r="H237" i="21"/>
  <c r="H236" i="21"/>
  <c r="H235" i="21"/>
  <c r="H234" i="21"/>
  <c r="H233" i="21"/>
  <c r="H232" i="21"/>
  <c r="H231" i="21"/>
  <c r="H230" i="21"/>
  <c r="H229" i="21"/>
  <c r="H228" i="21"/>
  <c r="H227" i="21"/>
  <c r="H226" i="21"/>
  <c r="H225" i="21"/>
  <c r="H224" i="21"/>
  <c r="H223" i="21"/>
  <c r="H222" i="21"/>
  <c r="H221" i="21"/>
  <c r="H220" i="21"/>
  <c r="H219" i="21"/>
  <c r="H218" i="21"/>
  <c r="H217" i="21"/>
  <c r="H216" i="21"/>
  <c r="H215" i="21"/>
  <c r="H214" i="21"/>
  <c r="H213" i="21"/>
  <c r="H212" i="21"/>
  <c r="H211" i="21"/>
  <c r="H210" i="21"/>
  <c r="H209" i="21"/>
  <c r="H208" i="21"/>
  <c r="H207" i="21"/>
  <c r="H206" i="21"/>
  <c r="H205" i="21"/>
  <c r="H204" i="21"/>
  <c r="H203" i="21"/>
  <c r="H202" i="21"/>
  <c r="H201" i="21"/>
  <c r="H200" i="21"/>
  <c r="H199" i="21"/>
  <c r="H198" i="21"/>
  <c r="H197" i="21"/>
  <c r="H196" i="21"/>
  <c r="H195" i="21"/>
  <c r="H194" i="21"/>
  <c r="H193" i="21"/>
  <c r="H192" i="21"/>
  <c r="H191" i="21"/>
  <c r="H190" i="21"/>
  <c r="H189" i="21"/>
  <c r="H188" i="21"/>
  <c r="H187" i="21"/>
  <c r="H186" i="21"/>
  <c r="H185" i="21"/>
  <c r="H184" i="21"/>
  <c r="H183" i="21"/>
  <c r="H182" i="21"/>
  <c r="H181" i="21"/>
  <c r="H180" i="21"/>
  <c r="H179" i="21"/>
  <c r="H178" i="21"/>
  <c r="H177" i="21"/>
  <c r="H176" i="21"/>
  <c r="H175" i="21"/>
  <c r="H174" i="21"/>
  <c r="H173" i="21"/>
  <c r="H172" i="21"/>
  <c r="H171" i="21"/>
  <c r="H170" i="21"/>
  <c r="H169" i="21"/>
  <c r="H168" i="21"/>
  <c r="H167" i="21"/>
  <c r="H166" i="21"/>
  <c r="H165" i="21"/>
  <c r="H164" i="21"/>
  <c r="H163" i="21"/>
  <c r="H162" i="21"/>
  <c r="H161" i="21"/>
  <c r="H160" i="21"/>
  <c r="H159" i="21"/>
  <c r="H158" i="21"/>
  <c r="H157" i="21"/>
  <c r="H156" i="21"/>
  <c r="H155" i="21"/>
  <c r="H154" i="21"/>
  <c r="H153" i="21"/>
  <c r="H152" i="21"/>
  <c r="H151" i="21"/>
  <c r="H150" i="21"/>
  <c r="H149" i="21"/>
  <c r="H148" i="21"/>
  <c r="H147" i="21"/>
  <c r="H146" i="21"/>
  <c r="H145" i="21"/>
  <c r="H144" i="21"/>
  <c r="H143" i="21"/>
  <c r="H142" i="21"/>
  <c r="H141" i="21"/>
  <c r="H140" i="21"/>
  <c r="H139" i="21"/>
  <c r="H138" i="21"/>
  <c r="H137" i="21"/>
  <c r="H136" i="21"/>
  <c r="H135" i="21"/>
  <c r="H134" i="21"/>
  <c r="H133" i="21"/>
  <c r="H132" i="21"/>
  <c r="H131" i="21"/>
  <c r="H130" i="21"/>
  <c r="H129" i="21"/>
  <c r="H128" i="21"/>
  <c r="H127" i="21"/>
  <c r="H126" i="21"/>
  <c r="H125" i="21"/>
  <c r="H124" i="21"/>
  <c r="H123" i="21"/>
  <c r="H122" i="21"/>
  <c r="H121" i="21"/>
  <c r="H120" i="21"/>
  <c r="H119" i="21"/>
  <c r="H118" i="21"/>
  <c r="H117" i="21"/>
  <c r="H116" i="21"/>
  <c r="H115" i="21"/>
  <c r="H114" i="21"/>
  <c r="H113" i="21"/>
  <c r="H112" i="21"/>
  <c r="H111" i="21"/>
  <c r="H110" i="21"/>
  <c r="H109" i="21"/>
  <c r="H108" i="21"/>
  <c r="H107" i="21"/>
  <c r="H106" i="21"/>
  <c r="H105" i="21"/>
  <c r="H104" i="21"/>
  <c r="H103" i="21"/>
  <c r="H102" i="21"/>
  <c r="H101" i="21"/>
  <c r="H100" i="21"/>
  <c r="H99" i="21"/>
  <c r="H98" i="21"/>
  <c r="H97" i="21"/>
  <c r="H96" i="21"/>
  <c r="H95" i="21"/>
  <c r="H94" i="21"/>
  <c r="H93" i="21"/>
  <c r="H92" i="21"/>
  <c r="H91" i="21"/>
  <c r="H90" i="21"/>
  <c r="H89" i="21"/>
  <c r="H88" i="21"/>
  <c r="H87" i="21"/>
  <c r="H86" i="21"/>
  <c r="H85" i="21"/>
  <c r="H84" i="21"/>
  <c r="H83" i="21"/>
  <c r="H82" i="21"/>
  <c r="H81" i="21"/>
  <c r="H80" i="21"/>
  <c r="H79" i="21"/>
  <c r="H78" i="21"/>
  <c r="H77" i="21"/>
  <c r="H76" i="21"/>
  <c r="H75" i="21"/>
  <c r="H74" i="21"/>
  <c r="H73" i="21"/>
  <c r="H72" i="21"/>
  <c r="H71" i="21"/>
  <c r="H70" i="21"/>
  <c r="H69" i="21"/>
  <c r="H68" i="21"/>
  <c r="H67" i="21"/>
  <c r="H66" i="21"/>
  <c r="H65" i="21"/>
  <c r="H64" i="21"/>
  <c r="H63" i="21"/>
  <c r="H62" i="21"/>
  <c r="H61" i="21"/>
  <c r="H60" i="21"/>
  <c r="H59" i="21"/>
  <c r="H58" i="21"/>
  <c r="H57" i="21"/>
  <c r="H56" i="21"/>
  <c r="H55" i="21"/>
  <c r="H54" i="21"/>
  <c r="H53" i="21"/>
  <c r="H52" i="21"/>
  <c r="H51" i="21"/>
  <c r="H50" i="21"/>
  <c r="H49" i="21"/>
  <c r="H48" i="21"/>
  <c r="H47" i="21"/>
  <c r="H46" i="21"/>
  <c r="H45" i="21"/>
  <c r="H44" i="21"/>
  <c r="H43" i="21"/>
  <c r="H42" i="21"/>
  <c r="H41" i="21"/>
  <c r="H40" i="21"/>
  <c r="H39" i="21"/>
  <c r="H38" i="21"/>
  <c r="H37" i="21"/>
  <c r="H36" i="21"/>
  <c r="H35" i="21"/>
  <c r="H34" i="21"/>
  <c r="H33" i="21"/>
  <c r="H32" i="21"/>
  <c r="H31" i="21"/>
  <c r="H30" i="21"/>
  <c r="H29" i="21"/>
  <c r="H28" i="21"/>
  <c r="H27" i="21"/>
  <c r="H26" i="21"/>
  <c r="H25" i="21"/>
  <c r="H24" i="21"/>
  <c r="H23" i="21"/>
  <c r="H22" i="21"/>
  <c r="H21" i="21"/>
  <c r="H20" i="21"/>
  <c r="H19" i="21"/>
  <c r="H18" i="21"/>
  <c r="H17" i="21"/>
  <c r="H16" i="21"/>
  <c r="H15" i="21"/>
  <c r="H14" i="21"/>
  <c r="H13" i="21"/>
  <c r="H12" i="21"/>
  <c r="H11" i="21"/>
  <c r="H10" i="21"/>
  <c r="H9" i="21"/>
  <c r="H8" i="21"/>
  <c r="H7" i="21"/>
  <c r="H6" i="21"/>
  <c r="H5" i="21"/>
  <c r="H4" i="21"/>
  <c r="H3" i="21"/>
  <c r="H249" i="21" s="1"/>
  <c r="C7" i="1"/>
  <c r="G20" i="4"/>
  <c r="G13" i="4"/>
  <c r="G30" i="3"/>
  <c r="G29" i="3"/>
  <c r="G23" i="3"/>
  <c r="G22" i="3"/>
  <c r="G4" i="3"/>
  <c r="C8" i="1" l="1"/>
  <c r="C5" i="1"/>
  <c r="G53" i="2"/>
  <c r="G121" i="20"/>
  <c r="C3" i="1" s="1"/>
  <c r="C11" i="1"/>
  <c r="E12" i="25"/>
  <c r="C14" i="1"/>
  <c r="C9" i="1"/>
  <c r="C6" i="1"/>
  <c r="C13" i="1"/>
  <c r="C16" i="1" l="1"/>
  <c r="C4" i="1"/>
  <c r="C15" i="1"/>
  <c r="C17" i="1" l="1"/>
  <c r="C18" i="1" s="1"/>
</calcChain>
</file>

<file path=xl/sharedStrings.xml><?xml version="1.0" encoding="utf-8"?>
<sst xmlns="http://schemas.openxmlformats.org/spreadsheetml/2006/main" count="2045" uniqueCount="576">
  <si>
    <t>序号</t>
  </si>
  <si>
    <t>检测项目</t>
  </si>
  <si>
    <t>总价（元）</t>
  </si>
  <si>
    <t>备注</t>
  </si>
  <si>
    <t>材料检测</t>
  </si>
  <si>
    <t>详见分项预算</t>
  </si>
  <si>
    <t>钢结构检测</t>
  </si>
  <si>
    <t>道路检测</t>
  </si>
  <si>
    <t>排水工程检测</t>
  </si>
  <si>
    <t>消防检测</t>
  </si>
  <si>
    <t>节能检测</t>
  </si>
  <si>
    <t>智能化建筑检测</t>
  </si>
  <si>
    <t>防雷检测</t>
  </si>
  <si>
    <t>环境检测</t>
  </si>
  <si>
    <t>生活用水水质检测</t>
  </si>
  <si>
    <t>主体结构检测</t>
  </si>
  <si>
    <t>地基基础检测</t>
  </si>
  <si>
    <t>主体沉降观测</t>
  </si>
  <si>
    <t>高支模监测</t>
  </si>
  <si>
    <t>基坑监测</t>
  </si>
  <si>
    <t>总价</t>
  </si>
  <si>
    <t>项目</t>
  </si>
  <si>
    <t>检测参数</t>
  </si>
  <si>
    <t>检测数量</t>
  </si>
  <si>
    <t>计量单位</t>
  </si>
  <si>
    <t>水泥</t>
  </si>
  <si>
    <t>凝结时间</t>
  </si>
  <si>
    <t>项</t>
  </si>
  <si>
    <t>标准稠度用水量</t>
  </si>
  <si>
    <t>安定性（沸煮法）</t>
  </si>
  <si>
    <t>胶砂强度</t>
  </si>
  <si>
    <t>细度</t>
  </si>
  <si>
    <t>比表面积</t>
  </si>
  <si>
    <t>密度</t>
  </si>
  <si>
    <t>砂</t>
  </si>
  <si>
    <t>筛分析（颗粒级配）</t>
  </si>
  <si>
    <t>表观密度</t>
  </si>
  <si>
    <t>堆积密度</t>
  </si>
  <si>
    <t>紧密密度</t>
  </si>
  <si>
    <t>含泥量</t>
  </si>
  <si>
    <t>泥块含量</t>
  </si>
  <si>
    <t>氯离子含量</t>
  </si>
  <si>
    <t>石</t>
  </si>
  <si>
    <t>针片状颗粒含量</t>
  </si>
  <si>
    <t>钢筋原材</t>
  </si>
  <si>
    <t>屈服强度、抗拉强度、弯曲强度、断后伸长率</t>
  </si>
  <si>
    <t>重量偏差</t>
  </si>
  <si>
    <t>强屈比/超屈比</t>
  </si>
  <si>
    <t>最大力下总伸长率</t>
  </si>
  <si>
    <t>反向弯曲</t>
  </si>
  <si>
    <t>钢筋焊接</t>
  </si>
  <si>
    <t>抗拉强度</t>
  </si>
  <si>
    <t>组</t>
  </si>
  <si>
    <t>钢筋机械连接</t>
  </si>
  <si>
    <t>残余变形</t>
  </si>
  <si>
    <t>混凝土</t>
  </si>
  <si>
    <t>配合比分析</t>
  </si>
  <si>
    <t>抗压强度</t>
  </si>
  <si>
    <t>抗渗</t>
  </si>
  <si>
    <t>氯离子含量（硬化后）</t>
  </si>
  <si>
    <t>氯离子含量（拌合物）</t>
  </si>
  <si>
    <t>砂浆</t>
  </si>
  <si>
    <t>砂浆配合比设计</t>
  </si>
  <si>
    <t>热镀锌钢管</t>
  </si>
  <si>
    <t>外观</t>
  </si>
  <si>
    <t>尺寸</t>
  </si>
  <si>
    <t>拉伸</t>
  </si>
  <si>
    <t>压扁弯曲</t>
  </si>
  <si>
    <t>镀锌层重量</t>
  </si>
  <si>
    <t>镀锌层均匀性</t>
  </si>
  <si>
    <t>掺合料</t>
  </si>
  <si>
    <t>含水量（率）</t>
  </si>
  <si>
    <t>需水量比</t>
  </si>
  <si>
    <t>流动度比</t>
  </si>
  <si>
    <t>烧失量</t>
  </si>
  <si>
    <t>三氧化硫含量</t>
  </si>
  <si>
    <t>槽钢</t>
  </si>
  <si>
    <t>拉伸性能</t>
  </si>
  <si>
    <t>弯曲性能</t>
  </si>
  <si>
    <t>外加剂</t>
  </si>
  <si>
    <t>井盖</t>
  </si>
  <si>
    <t>承载能力</t>
  </si>
  <si>
    <t>PVC-U排水管材、管件</t>
  </si>
  <si>
    <t>烘箱试验</t>
  </si>
  <si>
    <t>纵向回缩率</t>
  </si>
  <si>
    <t>维卡软化温度</t>
  </si>
  <si>
    <t>坠落试验</t>
  </si>
  <si>
    <t>HDPE双壁波纹管</t>
  </si>
  <si>
    <t>落锤冲击试验</t>
  </si>
  <si>
    <t>环柔性</t>
  </si>
  <si>
    <t>环刚度</t>
  </si>
  <si>
    <t>球墨铸铁管</t>
  </si>
  <si>
    <t>钢塑复合管</t>
  </si>
  <si>
    <t>结合强度</t>
  </si>
  <si>
    <t>压扁</t>
  </si>
  <si>
    <t>聚乙烯管件</t>
  </si>
  <si>
    <t>聚乙烯管材</t>
  </si>
  <si>
    <t>静液压试验</t>
  </si>
  <si>
    <t>断裂伸长率</t>
  </si>
  <si>
    <t>PPR给水管件</t>
  </si>
  <si>
    <t>PPR给水管材</t>
  </si>
  <si>
    <t>简支梁冲击试验</t>
  </si>
  <si>
    <t>阀门</t>
  </si>
  <si>
    <t>壳体试验</t>
  </si>
  <si>
    <t>密封试验</t>
  </si>
  <si>
    <t>上密封试验</t>
  </si>
  <si>
    <t>螺栓</t>
  </si>
  <si>
    <t>扭矩系数</t>
  </si>
  <si>
    <t>抗滑移系数</t>
  </si>
  <si>
    <t>硬度</t>
  </si>
  <si>
    <t>蒸压加气块</t>
  </si>
  <si>
    <t>干密度</t>
  </si>
  <si>
    <t>导热系数</t>
  </si>
  <si>
    <t>实心砖</t>
  </si>
  <si>
    <t>防水涂料</t>
  </si>
  <si>
    <t>固体含量</t>
  </si>
  <si>
    <t>不透水性</t>
  </si>
  <si>
    <t>低温弯折</t>
  </si>
  <si>
    <t>建筑涂料、腻子</t>
  </si>
  <si>
    <t>涂膜外观</t>
  </si>
  <si>
    <t>容器中状态</t>
  </si>
  <si>
    <t>施工性</t>
  </si>
  <si>
    <t>干燥时间</t>
  </si>
  <si>
    <t>附着力</t>
  </si>
  <si>
    <t>建筑龙骨</t>
  </si>
  <si>
    <t>镀锌层厚度</t>
  </si>
  <si>
    <t>涂层铅笔硬度</t>
  </si>
  <si>
    <t>防水卷材</t>
  </si>
  <si>
    <t>耐热度</t>
  </si>
  <si>
    <t>PVC-U胶粘剂</t>
  </si>
  <si>
    <t>粘度</t>
  </si>
  <si>
    <t>溶解性</t>
  </si>
  <si>
    <t>硅酮密封胶</t>
  </si>
  <si>
    <t>下垂度</t>
  </si>
  <si>
    <t>拉伸模量</t>
  </si>
  <si>
    <t>定伸粘结性</t>
  </si>
  <si>
    <t>弹性恢复率</t>
  </si>
  <si>
    <t>合计：</t>
  </si>
  <si>
    <t>检测部位</t>
  </si>
  <si>
    <t>一、联合厂房AB区</t>
  </si>
  <si>
    <t>钢柱、钢梁、吊车梁</t>
  </si>
  <si>
    <t>焊缝超声波探伤</t>
  </si>
  <si>
    <t>米</t>
  </si>
  <si>
    <t>抽检比例：一级100%，二级20%</t>
  </si>
  <si>
    <t>钢柱、钢梁</t>
  </si>
  <si>
    <t>防腐涂层厚度检测</t>
  </si>
  <si>
    <t>构件</t>
  </si>
  <si>
    <t>抽检比例10%</t>
  </si>
  <si>
    <t>防火涂层厚度检测</t>
  </si>
  <si>
    <t>连接节点</t>
  </si>
  <si>
    <t>高强螺栓终拧扭矩检测</t>
  </si>
  <si>
    <t>节点</t>
  </si>
  <si>
    <t>钢材、型材</t>
  </si>
  <si>
    <t>屈服强度、抗拉强度、伸长率、冷弯</t>
  </si>
  <si>
    <t>每180吨为1批，每种规格1组(需由委托方送检加工好的样品)</t>
  </si>
  <si>
    <t>金属化学元素分析(C、Si、Mn、P、S)</t>
  </si>
  <si>
    <t>冲击试验</t>
  </si>
  <si>
    <t>焊材</t>
  </si>
  <si>
    <t>熔敷金属试验</t>
  </si>
  <si>
    <t>每种规格、每60吨焊材做1组</t>
  </si>
  <si>
    <t>焊接工艺</t>
  </si>
  <si>
    <t>焊接工艺评定</t>
  </si>
  <si>
    <t>每种焊接方法做1组</t>
  </si>
  <si>
    <t>油漆</t>
  </si>
  <si>
    <t>状态、干燥时间、粘结强度、施工性</t>
  </si>
  <si>
    <t>扭剪型高强螺栓</t>
  </si>
  <si>
    <t>紧固轴力</t>
  </si>
  <si>
    <t>每3000副送一组</t>
  </si>
  <si>
    <t>三、中速试验机厂房</t>
  </si>
  <si>
    <t>四、低速试验机厂房</t>
  </si>
  <si>
    <t>总计(一+二+三+四)：</t>
  </si>
  <si>
    <t>工序名称</t>
  </si>
  <si>
    <t>检测频率</t>
  </si>
  <si>
    <t>单位</t>
  </si>
  <si>
    <t>单价</t>
  </si>
  <si>
    <t>合价</t>
  </si>
  <si>
    <t>压实度</t>
  </si>
  <si>
    <t>1000m2/组，每组2点</t>
  </si>
  <si>
    <t>点</t>
  </si>
  <si>
    <t>路基检测</t>
  </si>
  <si>
    <t>土基回弹模量</t>
  </si>
  <si>
    <t>5000m2/点</t>
  </si>
  <si>
    <t>弯沉</t>
  </si>
  <si>
    <t>每车道，每20m/点</t>
  </si>
  <si>
    <t>平整度</t>
  </si>
  <si>
    <t>每200m/处</t>
  </si>
  <si>
    <t>处</t>
  </si>
  <si>
    <t>底基层</t>
  </si>
  <si>
    <t>水稳配合比设计</t>
  </si>
  <si>
    <t>/</t>
  </si>
  <si>
    <t>1000m2/组，每组1点</t>
  </si>
  <si>
    <t>无侧限抗压强度</t>
  </si>
  <si>
    <t>每2000m²/组</t>
  </si>
  <si>
    <t>基层</t>
  </si>
  <si>
    <t>水稳集料</t>
  </si>
  <si>
    <t>碎石（筛分、含泥量、压碎值、针片状、表观密度、堆积密度）</t>
  </si>
  <si>
    <t>每400m2/组</t>
  </si>
  <si>
    <t>石屑（筛分、含泥量、表观密度、堆积密度）</t>
  </si>
  <si>
    <t>每台班送一组</t>
  </si>
  <si>
    <t>车辙试验</t>
  </si>
  <si>
    <t>检测一组</t>
  </si>
  <si>
    <t>马歇尔稳定度</t>
  </si>
  <si>
    <t>厚度</t>
  </si>
  <si>
    <t>沥青中面路面</t>
  </si>
  <si>
    <t>AC-16I配合比设计</t>
  </si>
  <si>
    <t>油石比及矿料级配</t>
  </si>
  <si>
    <t>沥青上面路面</t>
  </si>
  <si>
    <t>SMA-13配合比设计</t>
  </si>
  <si>
    <t>渗水试验</t>
  </si>
  <si>
    <t>每200m/处，每处3点</t>
  </si>
  <si>
    <t>摩擦系数</t>
  </si>
  <si>
    <t>沥青用原材</t>
  </si>
  <si>
    <t>碎石（筛分、含泥量、压碎值、针片状、表观密度、堆积密度、磨耗值）</t>
  </si>
  <si>
    <t>石屑（筛分、含泥量、表观密度、堆积密度、砂当量）</t>
  </si>
  <si>
    <t>矿粉（颗粒分析、密度、塑性指数、亲水系数）</t>
  </si>
  <si>
    <t>沥青（针入度、软化点、延度、密度）</t>
  </si>
  <si>
    <t>每50t/组</t>
  </si>
  <si>
    <t>乳化沥青（破乳速度、筛上残留物、蒸发残留物、与集料的粘附性）</t>
  </si>
  <si>
    <t>合计</t>
  </si>
  <si>
    <t>水池满水试验</t>
  </si>
  <si>
    <t>全检</t>
  </si>
  <si>
    <t>个/天</t>
  </si>
  <si>
    <t>每个调蓄池检测2天</t>
  </si>
  <si>
    <t>水池地基触探</t>
  </si>
  <si>
    <t>每200平不少于1点，且不少于10点</t>
  </si>
  <si>
    <t>检测楼地下水池满水试验</t>
  </si>
  <si>
    <t>冷热水池满水试验</t>
  </si>
  <si>
    <t>调蓄池</t>
  </si>
  <si>
    <t>满水试验</t>
  </si>
  <si>
    <t>全检测</t>
  </si>
  <si>
    <t>构筑/天</t>
  </si>
  <si>
    <t>地基承载力</t>
  </si>
  <si>
    <t>每20cm/层，每层不少于3点</t>
  </si>
  <si>
    <t>给水管</t>
  </si>
  <si>
    <t>击实（中粗砂）</t>
  </si>
  <si>
    <t>每井段/组，每组3点</t>
  </si>
  <si>
    <t>每20m/点</t>
  </si>
  <si>
    <t>污水、废水管道</t>
  </si>
  <si>
    <t>击实（级配碎石、石屑）</t>
  </si>
  <si>
    <t>CCTV检测</t>
  </si>
  <si>
    <t>雨水管道</t>
  </si>
  <si>
    <t>面积</t>
  </si>
  <si>
    <t>合计
（元）</t>
  </si>
  <si>
    <t>m2</t>
  </si>
  <si>
    <t>开闭所</t>
  </si>
  <si>
    <t>水泵房</t>
  </si>
  <si>
    <t>供油站</t>
  </si>
  <si>
    <t>油化库</t>
  </si>
  <si>
    <t>固废站</t>
  </si>
  <si>
    <t>门卫</t>
  </si>
  <si>
    <t>广柴高端装备二期项目 消防设施检测报价</t>
  </si>
  <si>
    <t>区域</t>
  </si>
  <si>
    <t>消防设施系统</t>
  </si>
  <si>
    <t>联合厂房</t>
  </si>
  <si>
    <t>自动报警系统</t>
  </si>
  <si>
    <t>火灾报警控制设备（安装、配线、供电、自检、记忆、显示、打印、故障报警、消音、复位、主备电源转换、火警优先）</t>
  </si>
  <si>
    <t>套</t>
  </si>
  <si>
    <t>CRT（UPS供电、显示检查每一保护区平面图的设置）</t>
  </si>
  <si>
    <t>区域显示器或重复显示器（接线、报警、显示、消音、复位、二次报警功能）</t>
  </si>
  <si>
    <t>联动控制器（自动、手动控制功能、反馈信号、主备电自动切换、功能标志）</t>
  </si>
  <si>
    <t>台</t>
  </si>
  <si>
    <t>联动设备点</t>
  </si>
  <si>
    <t>区</t>
  </si>
  <si>
    <t>手动报警按钮（警铃、报警、反馈及联动）</t>
  </si>
  <si>
    <t>只</t>
  </si>
  <si>
    <t>消防广播联动功能（背景音乐与消防广播的转切功能、各楼层广播音响）</t>
  </si>
  <si>
    <t>电话插孔与电话机配备</t>
  </si>
  <si>
    <t>电梯手动、自动迫降</t>
  </si>
  <si>
    <t>布线、穿管（线、管、盒配置与规范，明敷管防火处理）</t>
  </si>
  <si>
    <t>火灾探测器（安装、分布、离梁、墙风口距离、报警功能、编码、信号反馈</t>
  </si>
  <si>
    <t>备用发电机</t>
  </si>
  <si>
    <t>消防供电与末端配电箱切换</t>
  </si>
  <si>
    <t>应急灯、疏散指示标志（安装、配置、指向、掉电保持时间）</t>
  </si>
  <si>
    <t>漏电火灾报警监控主机</t>
  </si>
  <si>
    <t>漏电监控终端显示CRT</t>
  </si>
  <si>
    <t>漏电监控探测器</t>
  </si>
  <si>
    <t>漏电监控现场布线检查测试</t>
  </si>
  <si>
    <t>防火门、防火卷帘</t>
  </si>
  <si>
    <t>防火卷帘（手动、自动控制、信号反馈、关闭速度及时间、安装质量）</t>
  </si>
  <si>
    <t>㎡</t>
  </si>
  <si>
    <t>防火门</t>
  </si>
  <si>
    <t>水喷淋灭火系统</t>
  </si>
  <si>
    <t>水喷淋系统（喷头、管网、水流指示、闸阀、湿式报警阀、放水、压力、泵房、水泵、控制箱、联动）</t>
  </si>
  <si>
    <t>消火栓系统</t>
  </si>
  <si>
    <t>消火栓泵房与泵组（泵安装、规格、手动、自动、远动、启动、反馈、主备切换、配管、控制箱功能）</t>
  </si>
  <si>
    <t>消火栓（安装尺寸、水枪、水带、卷盘配置、临高供水者，设直接启破玻按钮）</t>
  </si>
  <si>
    <t>消火栓按钮（报警、信号反馈、启泵）</t>
  </si>
  <si>
    <t>消火栓充实水柱及压力（最不利点压力和充实水柱、栓口静水压、出水压）</t>
  </si>
  <si>
    <t>每支水枪</t>
  </si>
  <si>
    <t>水泵接合器（安装位置、标志、数量与水池、室外消火栓、门、窗洞、地面距离、试水开通功能）</t>
  </si>
  <si>
    <t>气体灭火系统</t>
  </si>
  <si>
    <t>防排烟系统</t>
  </si>
  <si>
    <t>正压送风机与控制设备（专用消防供电、末级自动切换、火灾时自动启动、手动启动、信号反馈、安装容量）</t>
  </si>
  <si>
    <t>正压送风口与送风阀（梯间2-3层，前室每层设送风口、阀一个，手动、自动、开启、手动复位、信号反馈、安装位置）</t>
  </si>
  <si>
    <t>正压送风风速与余压测试（送风口风速≤7m/s、前室、合前室余压20-30Pa、楼梯间余压40-50 Pa）</t>
  </si>
  <si>
    <t>排烟风机与控制设备（配电与末端切换、安装位置、控制箱手动、自动启动、信号反馈）</t>
  </si>
  <si>
    <t>排烟口设置与功能（设置位置及其与安全出口、排烟区内最远点距离，平时关闭、设手动、自动开启装置，开启、复位、反馈正常、风速≤10m/s）</t>
  </si>
  <si>
    <t>排烟及通风空调防火阀设置与功能（设置部位、平时开启、手动、自动关闭、信号反馈、手动复位）</t>
  </si>
  <si>
    <t>建筑灭火器</t>
  </si>
  <si>
    <t>手提式灭火器</t>
  </si>
  <si>
    <t>具</t>
  </si>
  <si>
    <t>泡沫灭火系统</t>
  </si>
  <si>
    <t>混合器型号、安装功能</t>
  </si>
  <si>
    <t>泡沫发生器型号、安装、功能</t>
  </si>
  <si>
    <t>泡沫消火栓（设置、功能、组件）</t>
  </si>
  <si>
    <t>泡沫罐规格、安装</t>
  </si>
  <si>
    <t>泡沫（喷头设置、安装）</t>
  </si>
  <si>
    <t>电磁（动）阀安装、功能</t>
  </si>
  <si>
    <t>泵运转(启、停、控制、工作、故障显示）</t>
  </si>
  <si>
    <t>系统联动（密封、水压、手动、自动、启动、停止、联动、报警、信号反馈）</t>
  </si>
  <si>
    <t>系统</t>
  </si>
  <si>
    <t>门卫室</t>
  </si>
  <si>
    <t>检测
数量</t>
  </si>
  <si>
    <t>说明</t>
  </si>
  <si>
    <t>屋面工程检测</t>
  </si>
  <si>
    <t>保温隔热材料：玻璃棉</t>
  </si>
  <si>
    <t>DBJ15-65-2021第12.2.3条：同厂家、同品种产品，扣除天窗、采光屋面后的屋面面积在1000m2以内时应复验1次；面积每增加1000m2应增加复验1次。同工程项目、同施工单位且同期施工的多个单位工程，可合并计算抽检面积。</t>
  </si>
  <si>
    <t>联合厂房A\B</t>
  </si>
  <si>
    <t>抗压强度/压缩强度</t>
  </si>
  <si>
    <t>燃烧性能B1级</t>
  </si>
  <si>
    <t>保温隔热材料：挤塑聚苯板</t>
  </si>
  <si>
    <t>开闭所、水泵房、供油站、固废站各1组</t>
  </si>
  <si>
    <t>外墙饰面材料
（热反射隔热涂料）</t>
  </si>
  <si>
    <t>太阳辐射吸收系数</t>
  </si>
  <si>
    <t>同上</t>
  </si>
  <si>
    <t>墙面工程检测</t>
  </si>
  <si>
    <t>蒸压加气混凝土砌块</t>
  </si>
  <si>
    <t>导热系数、密度、抗压强度</t>
  </si>
  <si>
    <t>DBJ15-65-2021:第6.2.2条：
同一厂家同一品种的产品，保温墙面面积所使用的材料用量，在5000m2以下应复验1次，面积每增加5000m2增加1次。同工项目、同施工单位且同期施工的多个单位工程可合并抽检面积。</t>
  </si>
  <si>
    <t>燃烧性能A级</t>
  </si>
  <si>
    <t>玻化微珠保温砂浆</t>
  </si>
  <si>
    <t>检测楼内墙</t>
  </si>
  <si>
    <t>建筑幕墙门窗检测-联合厂房A\B</t>
  </si>
  <si>
    <t xml:space="preserve"> 建筑门窗</t>
  </si>
  <si>
    <t>门窗气密性能</t>
  </si>
  <si>
    <t>按同厂家、同材质、同开启方式、同型材系列产品各抽查一次。抽检数不少于一组3樘。同工程项目、同施工单位且同期施工的多个单位工程，可合并计算抽检数量（DBJ15-65-2021)8.2.3
规格3.0m*3.0m以内，3件为1组</t>
  </si>
  <si>
    <t>门窗水密性能</t>
  </si>
  <si>
    <t>门窗抗风压性能</t>
  </si>
  <si>
    <t xml:space="preserve">  建筑门窗</t>
  </si>
  <si>
    <t>遮阳系数、可见光透射比、传热系数</t>
  </si>
  <si>
    <t>单片玻璃</t>
  </si>
  <si>
    <t>遮蔽系数、可见光透射比、传热系数</t>
  </si>
  <si>
    <t>同一厂家同一品种同一类型的产品各抽查不少于1组</t>
  </si>
  <si>
    <t>中空玻璃</t>
  </si>
  <si>
    <t>遮阳系数、可见光透射比
传热系数、遮阳系数</t>
  </si>
  <si>
    <t>同一厂家的同材质、类型和型号的门窗每200樘划分为一个检验批</t>
  </si>
  <si>
    <t>中空玻璃密封性能</t>
  </si>
  <si>
    <t>现场节能工程检测</t>
  </si>
  <si>
    <t>外墙节能构造钻芯</t>
  </si>
  <si>
    <t>保温层厚度</t>
  </si>
  <si>
    <t>DBJ15-65-2021:第23.1.5-1条：每种节能构造的外墙检验不得少于3处（1组），每处1个检查点。</t>
  </si>
  <si>
    <t>墙体传热系数</t>
  </si>
  <si>
    <t>传热系数</t>
  </si>
  <si>
    <t>每栋楼检测4组(东西南北)</t>
  </si>
  <si>
    <t>装修及电气材料检测</t>
  </si>
  <si>
    <t>外墙陶瓷砖及装饰砖</t>
  </si>
  <si>
    <t>放射性核素</t>
  </si>
  <si>
    <t>室内陶瓷砖及装饰砖</t>
  </si>
  <si>
    <t>人造模板游离甲醛</t>
  </si>
  <si>
    <t>游离甲醛</t>
  </si>
  <si>
    <t>同一品种、类别、等级、同一供货批的板材为一批</t>
  </si>
  <si>
    <t>涂料</t>
  </si>
  <si>
    <t>游离甲醛、VOC</t>
  </si>
  <si>
    <t>面板开关</t>
  </si>
  <si>
    <t>标志检验、电气间隙、爬电距离、防触电保护、接地措施、温升、耐潮、工频耐压、绝缘电阻、结构、耐热、灼热丝试验</t>
  </si>
  <si>
    <t>插座</t>
  </si>
  <si>
    <t>标志检验、电气间隙和爬电距离、防触电保护、接地措施、温升、耐潮、绝缘电阻、耐漏电起痕试验、灼热丝试验</t>
  </si>
  <si>
    <t>材料总数量(个数)在100个及以下取样一组；100个以上按照每100个取样一组，不少于二组</t>
  </si>
  <si>
    <t>断路器</t>
  </si>
  <si>
    <t>标志、电气间隙、爬电距离、在剩余电流条件下验证动作特性、时间-（过）电流特性试验、温升、耐潮、瞬时脱扣试验 、工频耐压</t>
  </si>
  <si>
    <t>同一型号同规格同厂家≤100个为一批</t>
  </si>
  <si>
    <t>漏电（开关）断路器</t>
  </si>
  <si>
    <t>常检项目</t>
  </si>
  <si>
    <t>电线电缆</t>
  </si>
  <si>
    <t>标志、结构尺寸、导体电阻、绝缘电阻、电压试验</t>
  </si>
  <si>
    <t>按每一芯计算（最多5芯），导体标称截面&gt;50mm2时，每组加收250元；同厂家各种规格总数的10%，且不少于2个规格</t>
  </si>
  <si>
    <t>照明灯具</t>
  </si>
  <si>
    <t>初始光效、能效、效率、功率因数、谐波含量</t>
  </si>
  <si>
    <t>DBJ15-65-2021第16.2.2条：数量在200套及以下抽检2套；数量200~2000套抽检3套；数量在2000套以上时，每增加1000套增加抽检1套，同工程项目同施工单位同工期的多个单位工程可合并计算</t>
  </si>
  <si>
    <t>标记、结构、外部接线、内部接线、防触电保护、绝缘电阻、电气强度、爬电距离、电气间隙、耐热耐火</t>
  </si>
  <si>
    <t>通风与空调检测</t>
  </si>
  <si>
    <t>系统总风量</t>
  </si>
  <si>
    <t>风量</t>
  </si>
  <si>
    <t>联合厂房（A）</t>
  </si>
  <si>
    <t>风管漏风量及变形量</t>
  </si>
  <si>
    <t>风道系统单位风量耗功率</t>
  </si>
  <si>
    <t>联合厂房（B）</t>
  </si>
  <si>
    <t>照明检测-广汽联合厂房</t>
  </si>
  <si>
    <t xml:space="preserve">
照明质量</t>
  </si>
  <si>
    <t>照明照度</t>
  </si>
  <si>
    <t>每个典型功能区不少于2处，且均匀分布</t>
  </si>
  <si>
    <t>功率密度</t>
  </si>
  <si>
    <t>每个功能区不少于两处</t>
  </si>
  <si>
    <t>照度均匀度</t>
  </si>
  <si>
    <t>自然间</t>
  </si>
  <si>
    <t>面积&gt;100m2=(800-s)*10</t>
  </si>
  <si>
    <t>显色指数</t>
  </si>
  <si>
    <t>统一眩光值</t>
  </si>
  <si>
    <t>照明检测-开闭所</t>
  </si>
  <si>
    <t>照明检测-水泵房</t>
  </si>
  <si>
    <t>照明检测-供油站</t>
  </si>
  <si>
    <t>照明检测-油化库</t>
  </si>
  <si>
    <t>照明检测-门卫</t>
  </si>
  <si>
    <t>电能质量检测-广汽联合厂房</t>
  </si>
  <si>
    <t>电能质量</t>
  </si>
  <si>
    <t>供电电压偏差、三相电压不平衡度、公共电网谐波电压、公共电网谐波电流</t>
  </si>
  <si>
    <t>DBJ15-65-2021第16.2.5条
受电端全检，末端按表3.4.3最小抽样数量抽检</t>
  </si>
  <si>
    <t>功率因数</t>
  </si>
  <si>
    <t>电能质量检测-开闭所</t>
  </si>
  <si>
    <t>总计</t>
  </si>
  <si>
    <t>综合布线系统</t>
  </si>
  <si>
    <t>光纤</t>
  </si>
  <si>
    <t>长度、损耗</t>
  </si>
  <si>
    <t>六类双绞线</t>
  </si>
  <si>
    <t>双绞线特性</t>
  </si>
  <si>
    <t>芯</t>
  </si>
  <si>
    <t>10%抽检</t>
  </si>
  <si>
    <t>安防视频监控系统</t>
  </si>
  <si>
    <t>数字视频管理平台软件</t>
  </si>
  <si>
    <t>摄像机</t>
  </si>
  <si>
    <t>抽检30%，少于3台全检</t>
  </si>
  <si>
    <t>出入口控制（门禁）系统</t>
  </si>
  <si>
    <t>管理功能</t>
  </si>
  <si>
    <t>探测器</t>
  </si>
  <si>
    <t>停车场管理系统</t>
  </si>
  <si>
    <t>系统软件设备</t>
  </si>
  <si>
    <t>入口设备</t>
  </si>
  <si>
    <t>出口设备</t>
  </si>
  <si>
    <t>机房工程</t>
  </si>
  <si>
    <t>系统功能</t>
  </si>
  <si>
    <t>防雷与接地</t>
  </si>
  <si>
    <t>电源系统</t>
  </si>
  <si>
    <t>UPS</t>
  </si>
  <si>
    <t>检测类别</t>
  </si>
  <si>
    <t>检测数量（点）</t>
  </si>
  <si>
    <t>室内空气质量</t>
  </si>
  <si>
    <t>氡</t>
  </si>
  <si>
    <t>苯</t>
  </si>
  <si>
    <t>甲醛</t>
  </si>
  <si>
    <t>氨</t>
  </si>
  <si>
    <t>TVOC</t>
  </si>
  <si>
    <t>甲苯</t>
  </si>
  <si>
    <t>二甲苯</t>
  </si>
  <si>
    <t>土壤氡浓度检测</t>
  </si>
  <si>
    <t>氡浓度</t>
  </si>
  <si>
    <t>应以间距10m作网格，各网格点作为检测点，当遇较大石块时，可偏离±2m，但布点数不应少于16个，布点位置应覆盖基础工程范围。</t>
  </si>
  <si>
    <t>合计（元）</t>
  </si>
  <si>
    <t>水质检测</t>
  </si>
  <si>
    <t>PH值、浊度、总大肠菌群、色度、一氯胺（总氯）、臭和味、菌落总数、耗氧量、锌、铅、锑、镍、铁</t>
  </si>
  <si>
    <t>取样进退场费</t>
  </si>
  <si>
    <t>次</t>
  </si>
  <si>
    <t>中速机试验厂房</t>
  </si>
  <si>
    <t>数量（个）</t>
  </si>
  <si>
    <t>钻芯</t>
  </si>
  <si>
    <t>氯离子</t>
  </si>
  <si>
    <t>钢筋配置</t>
  </si>
  <si>
    <t>混凝土保护层厚度</t>
  </si>
  <si>
    <t>截面尺寸</t>
  </si>
  <si>
    <t>辅机房二</t>
  </si>
  <si>
    <t>砂浆粘结强度</t>
  </si>
  <si>
    <t>植筋抗拔</t>
  </si>
  <si>
    <t>检测楼</t>
  </si>
  <si>
    <t>饰面砖粘结强度</t>
  </si>
  <si>
    <t>总计：</t>
  </si>
  <si>
    <t>部位</t>
  </si>
  <si>
    <t>桩型</t>
  </si>
  <si>
    <t>总桩数
（根）</t>
  </si>
  <si>
    <t>承台数（个）</t>
  </si>
  <si>
    <t>桩径（mm）</t>
  </si>
  <si>
    <t>桩长
（m）</t>
  </si>
  <si>
    <t>单桩承载力特征值（kN）</t>
  </si>
  <si>
    <t>最大试验荷载（kN）</t>
  </si>
  <si>
    <t>A区工程桩</t>
  </si>
  <si>
    <t>管桩</t>
  </si>
  <si>
    <t xml:space="preserve">  /       </t>
  </si>
  <si>
    <t>低应变法</t>
  </si>
  <si>
    <t>不少于总桩数的30%，且不少于20根，且每个承台下不少于1根</t>
  </si>
  <si>
    <t>根</t>
  </si>
  <si>
    <t>单桩竖向抗压静载试验</t>
  </si>
  <si>
    <t>不少于总桩数的1%，且不少于3根</t>
  </si>
  <si>
    <t>⑴Q为实际加载最大值；
⑵只测1个参数；时，收费标准维持不变；
⑶试坑开挖、桩头处理、加荷体、吊装运输、锚桩及焊接费另计。</t>
  </si>
  <si>
    <t>3000/2600/2200</t>
  </si>
  <si>
    <t>单桩竖向抗拔静载试验</t>
  </si>
  <si>
    <t>B区工程桩</t>
  </si>
  <si>
    <t>厂区室外工程</t>
  </si>
  <si>
    <t>3300/4300</t>
  </si>
  <si>
    <t>试验桩</t>
  </si>
  <si>
    <t>项目内容</t>
  </si>
  <si>
    <t>工程量</t>
  </si>
  <si>
    <t>数量</t>
  </si>
  <si>
    <t>一</t>
  </si>
  <si>
    <t>埋设费用</t>
  </si>
  <si>
    <t>沉降基准点埋设</t>
  </si>
  <si>
    <t>沉降观测点埋设</t>
  </si>
  <si>
    <t>小计</t>
  </si>
  <si>
    <t>二</t>
  </si>
  <si>
    <t>观测费用</t>
  </si>
  <si>
    <t>基准网复核</t>
  </si>
  <si>
    <t>km/次</t>
  </si>
  <si>
    <t>沉降观测</t>
  </si>
  <si>
    <t>点次</t>
  </si>
  <si>
    <t>A区联合厂房</t>
  </si>
  <si>
    <t>B区联合厂房</t>
  </si>
  <si>
    <t>辅房</t>
  </si>
  <si>
    <t>四</t>
  </si>
  <si>
    <t>监测类别</t>
  </si>
  <si>
    <t>项目类别</t>
  </si>
  <si>
    <t xml:space="preserve">合价（元）
</t>
  </si>
  <si>
    <t>高支模监测点埋设费</t>
  </si>
  <si>
    <t>模板沉降</t>
  </si>
  <si>
    <t>立杆轴力</t>
  </si>
  <si>
    <t>立杆倾角</t>
  </si>
  <si>
    <t>支架水平位移</t>
  </si>
  <si>
    <t>小计①</t>
  </si>
  <si>
    <t>高支模实时监测费</t>
  </si>
  <si>
    <t>点·次</t>
  </si>
  <si>
    <t>小计②</t>
  </si>
  <si>
    <t>=①+②</t>
  </si>
  <si>
    <t xml:space="preserve">观测次数（B) </t>
  </si>
  <si>
    <t>全费用综合单价（C)     （元）</t>
  </si>
  <si>
    <t>基准点</t>
  </si>
  <si>
    <t>\</t>
  </si>
  <si>
    <t>墙顶水平位移、沉降</t>
  </si>
  <si>
    <t>道路沉降及建筑物</t>
  </si>
  <si>
    <t>地下水位</t>
  </si>
  <si>
    <t>墙顶水平位移</t>
  </si>
  <si>
    <t>墙顶沉降</t>
  </si>
  <si>
    <t>埋设费+观测费合价（元）</t>
  </si>
  <si>
    <t>一+二</t>
  </si>
  <si>
    <t>合计（元）</t>
    <phoneticPr fontId="27" type="noConversion"/>
  </si>
  <si>
    <t>全费用
综合单价
（元）</t>
    <phoneticPr fontId="27" type="noConversion"/>
  </si>
  <si>
    <t>全费用
综合单价
（元）</t>
    <phoneticPr fontId="27" type="noConversion"/>
  </si>
  <si>
    <t>全费用综合单价
（元）</t>
    <phoneticPr fontId="27" type="noConversion"/>
  </si>
  <si>
    <t>全费用综合单价（元）</t>
  </si>
  <si>
    <t>全费用综合单价（元）</t>
    <phoneticPr fontId="27" type="noConversion"/>
  </si>
  <si>
    <t>合计(元)</t>
  </si>
  <si>
    <t>合计(元)</t>
    <phoneticPr fontId="27" type="noConversion"/>
  </si>
  <si>
    <t>\</t>
    <phoneticPr fontId="27" type="noConversion"/>
  </si>
  <si>
    <t>点（A)</t>
    <phoneticPr fontId="27" type="noConversion"/>
  </si>
  <si>
    <t>次数（B)</t>
    <phoneticPr fontId="27" type="noConversion"/>
  </si>
  <si>
    <t>全费用综合单价（元）（C)</t>
    <phoneticPr fontId="27" type="noConversion"/>
  </si>
  <si>
    <t>合价（元）  A*B*C</t>
    <phoneticPr fontId="27" type="noConversion"/>
  </si>
  <si>
    <t>合价
（元） A*B*C</t>
    <phoneticPr fontId="27" type="noConversion"/>
  </si>
  <si>
    <t>广州工控大湾区现代高端装备研发生产基地项目（二期）报价汇总表</t>
    <phoneticPr fontId="27" type="noConversion"/>
  </si>
  <si>
    <t>材料检测报价清单</t>
    <phoneticPr fontId="27" type="noConversion"/>
  </si>
  <si>
    <t>钢结构检测工作量清单</t>
    <phoneticPr fontId="27" type="noConversion"/>
  </si>
  <si>
    <t>道路检测清单</t>
    <phoneticPr fontId="27" type="noConversion"/>
  </si>
  <si>
    <t>排水检测清单</t>
    <phoneticPr fontId="27" type="noConversion"/>
  </si>
  <si>
    <t xml:space="preserve"> 消防检测</t>
    <phoneticPr fontId="27" type="noConversion"/>
  </si>
  <si>
    <t xml:space="preserve"> 节能检测</t>
    <phoneticPr fontId="27" type="noConversion"/>
  </si>
  <si>
    <t>智能化建筑检测</t>
    <phoneticPr fontId="27" type="noConversion"/>
  </si>
  <si>
    <t xml:space="preserve"> 防雷检测</t>
    <phoneticPr fontId="27" type="noConversion"/>
  </si>
  <si>
    <t>环境检测</t>
    <phoneticPr fontId="27" type="noConversion"/>
  </si>
  <si>
    <t xml:space="preserve"> 生活用水水质检测</t>
    <phoneticPr fontId="27" type="noConversion"/>
  </si>
  <si>
    <t xml:space="preserve"> 主体结构检测</t>
    <phoneticPr fontId="27" type="noConversion"/>
  </si>
  <si>
    <t>高支模监测</t>
    <phoneticPr fontId="27" type="noConversion"/>
  </si>
  <si>
    <t xml:space="preserve">沉降观测                                                              </t>
    <phoneticPr fontId="27" type="noConversion"/>
  </si>
  <si>
    <t xml:space="preserve">不得少于房间总数的5%，每个建筑单体不得少于3间，当房间总数少于3间时，应全数检测。
</t>
    <phoneticPr fontId="27" type="noConversion"/>
  </si>
  <si>
    <t>地面平整</t>
    <phoneticPr fontId="27" type="noConversion"/>
  </si>
  <si>
    <r>
      <t>200t/</t>
    </r>
    <r>
      <rPr>
        <sz val="14"/>
        <rFont val="宋体"/>
        <family val="3"/>
        <charset val="134"/>
      </rPr>
      <t>组</t>
    </r>
  </si>
  <si>
    <r>
      <t>放射性</t>
    </r>
    <r>
      <rPr>
        <sz val="14"/>
        <rFont val="宋体"/>
        <family val="3"/>
        <charset val="134"/>
      </rPr>
      <t>：天然花岗岩石材或瓷砖使用面积大于200m2时应抽查复验。同一产地、同一品种每5000m2为一批，抽样1份</t>
    </r>
  </si>
  <si>
    <r>
      <t>材料总数量</t>
    </r>
    <r>
      <rPr>
        <sz val="14"/>
        <rFont val="Times New Roman"/>
        <family val="1"/>
      </rPr>
      <t>(</t>
    </r>
    <r>
      <rPr>
        <sz val="14"/>
        <rFont val="宋体"/>
        <family val="3"/>
        <charset val="134"/>
      </rPr>
      <t>个数</t>
    </r>
    <r>
      <rPr>
        <sz val="14"/>
        <rFont val="Times New Roman"/>
        <family val="1"/>
      </rPr>
      <t>)</t>
    </r>
    <r>
      <rPr>
        <sz val="14"/>
        <rFont val="宋体"/>
        <family val="3"/>
        <charset val="134"/>
      </rPr>
      <t>在</t>
    </r>
    <r>
      <rPr>
        <sz val="14"/>
        <rFont val="Times New Roman"/>
        <family val="1"/>
      </rPr>
      <t>100</t>
    </r>
    <r>
      <rPr>
        <sz val="14"/>
        <rFont val="宋体"/>
        <family val="3"/>
        <charset val="134"/>
      </rPr>
      <t>个及以下取样一组；</t>
    </r>
    <r>
      <rPr>
        <sz val="14"/>
        <rFont val="Times New Roman"/>
        <family val="1"/>
      </rPr>
      <t>100</t>
    </r>
    <r>
      <rPr>
        <sz val="14"/>
        <rFont val="宋体"/>
        <family val="3"/>
        <charset val="134"/>
      </rPr>
      <t>个以上按照每</t>
    </r>
    <r>
      <rPr>
        <sz val="14"/>
        <rFont val="Times New Roman"/>
        <family val="1"/>
      </rPr>
      <t>100</t>
    </r>
    <r>
      <rPr>
        <sz val="14"/>
        <rFont val="宋体"/>
        <family val="3"/>
        <charset val="134"/>
      </rPr>
      <t>个取样一组，不少于二组</t>
    </r>
  </si>
  <si>
    <r>
      <t>41</t>
    </r>
    <r>
      <rPr>
        <sz val="10"/>
        <rFont val="Microsoft YaHei"/>
        <charset val="134"/>
      </rPr>
      <t>~</t>
    </r>
    <r>
      <rPr>
        <sz val="10"/>
        <rFont val="宋体"/>
        <family val="3"/>
        <charset val="134"/>
        <scheme val="minor"/>
      </rPr>
      <t>60</t>
    </r>
  </si>
  <si>
    <r>
      <t>一</t>
    </r>
    <r>
      <rPr>
        <b/>
        <sz val="16"/>
        <rFont val="Times New Roman"/>
        <family val="1"/>
      </rPr>
      <t>+</t>
    </r>
    <r>
      <rPr>
        <b/>
        <sz val="16"/>
        <rFont val="宋体"/>
        <family val="3"/>
        <charset val="134"/>
      </rPr>
      <t>二</t>
    </r>
  </si>
  <si>
    <t>埋设点数   （A)</t>
    <phoneticPr fontId="27" type="noConversion"/>
  </si>
  <si>
    <t>计量单位</t>
    <phoneticPr fontId="27" type="noConversion"/>
  </si>
  <si>
    <t>二、辅助机房</t>
    <phoneticPr fontId="27" type="noConversion"/>
  </si>
  <si>
    <t>单位</t>
    <phoneticPr fontId="27" type="noConversion"/>
  </si>
  <si>
    <t>点</t>
    <phoneticPr fontId="27" type="noConversion"/>
  </si>
  <si>
    <t>全费用综合单价最高限价（元）</t>
    <phoneticPr fontId="27" type="noConversion"/>
  </si>
  <si>
    <t>全费用综合单价最高限价（元）</t>
    <phoneticPr fontId="27" type="noConversion"/>
  </si>
  <si>
    <t>全费用综合单价最高限价（元）</t>
    <phoneticPr fontId="27" type="noConversion"/>
  </si>
  <si>
    <t>全费用综合单价最高限价（元）</t>
    <phoneticPr fontId="27" type="noConversion"/>
  </si>
  <si>
    <t>全费用综合单价最高限价（元）</t>
    <phoneticPr fontId="27" type="noConversion"/>
  </si>
  <si>
    <t>一、埋设费小计</t>
    <phoneticPr fontId="27" type="noConversion"/>
  </si>
  <si>
    <t>二、观测费小计（元）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</si>
</sst>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 "/>
    <numFmt numFmtId="177" formatCode="0.00_ "/>
    <numFmt numFmtId="178" formatCode="[DBNum2][$RMB]General;[Red][DBNum2][$RMB]General"/>
    <numFmt numFmtId="179" formatCode="0.00_);[Red]\(0.00\)"/>
    <numFmt numFmtId="180" formatCode="0_);[Red]\(0\)"/>
  </numFmts>
  <fonts count="36">
    <font>
      <sz val="11"/>
      <color theme="1"/>
      <name val="宋体"/>
      <charset val="134"/>
      <scheme val="minor"/>
    </font>
    <font>
      <b/>
      <sz val="22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b/>
      <sz val="20"/>
      <name val="宋体"/>
      <family val="3"/>
      <charset val="134"/>
    </font>
    <font>
      <b/>
      <sz val="14"/>
      <name val="宋体"/>
      <family val="3"/>
      <charset val="134"/>
      <scheme val="major"/>
    </font>
    <font>
      <sz val="14"/>
      <name val="宋体"/>
      <family val="3"/>
      <charset val="134"/>
      <scheme val="major"/>
    </font>
    <font>
      <sz val="14"/>
      <name val="Times New Roman"/>
      <family val="1"/>
    </font>
    <font>
      <b/>
      <sz val="14"/>
      <name val="Times New Roman"/>
      <family val="1"/>
    </font>
    <font>
      <sz val="14"/>
      <color rgb="FF000000"/>
      <name val="宋体"/>
      <family val="3"/>
      <charset val="134"/>
    </font>
    <font>
      <b/>
      <sz val="14"/>
      <name val="宋体"/>
      <family val="3"/>
      <charset val="134"/>
    </font>
    <font>
      <b/>
      <sz val="16"/>
      <name val="Times New Roman"/>
      <family val="1"/>
    </font>
    <font>
      <sz val="14"/>
      <name val="宋体"/>
      <family val="3"/>
      <charset val="134"/>
    </font>
    <font>
      <sz val="2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b/>
      <sz val="24"/>
      <name val="宋体"/>
      <family val="3"/>
      <charset val="134"/>
    </font>
    <font>
      <sz val="11"/>
      <name val="宋体"/>
      <family val="3"/>
      <charset val="134"/>
    </font>
    <font>
      <sz val="14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b/>
      <sz val="20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24"/>
      <name val="Times New Roman"/>
      <family val="1"/>
    </font>
    <font>
      <b/>
      <sz val="14"/>
      <name val="宋体"/>
      <family val="3"/>
      <charset val="134"/>
      <scheme val="minor"/>
    </font>
    <font>
      <sz val="24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Microsoft YaHe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>
      <alignment vertical="center"/>
    </xf>
    <xf numFmtId="0" fontId="25" fillId="0" borderId="0">
      <alignment vertical="center"/>
    </xf>
    <xf numFmtId="0" fontId="26" fillId="0" borderId="0"/>
    <xf numFmtId="0" fontId="26" fillId="0" borderId="0">
      <alignment vertical="center"/>
    </xf>
    <xf numFmtId="0" fontId="25" fillId="0" borderId="0">
      <alignment vertical="center"/>
    </xf>
  </cellStyleXfs>
  <cellXfs count="240">
    <xf numFmtId="0" fontId="0" fillId="0" borderId="0" xfId="0">
      <alignment vertical="center"/>
    </xf>
    <xf numFmtId="0" fontId="4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6" fontId="12" fillId="0" borderId="9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vertical="center" wrapText="1"/>
    </xf>
    <xf numFmtId="177" fontId="12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4" fillId="0" borderId="0" xfId="0" applyFont="1" applyFill="1">
      <alignment vertical="center"/>
    </xf>
    <xf numFmtId="177" fontId="12" fillId="0" borderId="1" xfId="0" applyNumberFormat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80" fontId="14" fillId="0" borderId="1" xfId="0" applyNumberFormat="1" applyFont="1" applyFill="1" applyBorder="1" applyAlignment="1">
      <alignment horizontal="center" vertical="center" wrapText="1"/>
    </xf>
    <xf numFmtId="180" fontId="14" fillId="0" borderId="4" xfId="0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0" fontId="22" fillId="0" borderId="0" xfId="0" applyFont="1">
      <alignment vertical="center"/>
    </xf>
    <xf numFmtId="0" fontId="23" fillId="3" borderId="1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177" fontId="23" fillId="3" borderId="4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177" fontId="19" fillId="3" borderId="1" xfId="0" applyNumberFormat="1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14" fillId="0" borderId="1" xfId="2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179" fontId="14" fillId="0" borderId="7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4" fillId="0" borderId="0" xfId="0" applyFont="1">
      <alignment vertical="center"/>
    </xf>
    <xf numFmtId="177" fontId="4" fillId="0" borderId="1" xfId="2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4" fillId="0" borderId="1" xfId="0" applyFont="1" applyBorder="1">
      <alignment vertical="center"/>
    </xf>
    <xf numFmtId="0" fontId="24" fillId="0" borderId="0" xfId="0" applyFont="1" applyFill="1">
      <alignment vertical="center"/>
    </xf>
    <xf numFmtId="0" fontId="14" fillId="0" borderId="1" xfId="0" applyFont="1" applyFill="1" applyBorder="1" applyAlignment="1">
      <alignment vertical="center" wrapText="1"/>
    </xf>
    <xf numFmtId="0" fontId="12" fillId="0" borderId="1" xfId="3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0" fontId="9" fillId="0" borderId="1" xfId="3" applyNumberFormat="1" applyFont="1" applyFill="1" applyBorder="1" applyAlignment="1">
      <alignment horizontal="center" vertical="center" wrapText="1"/>
    </xf>
    <xf numFmtId="0" fontId="14" fillId="0" borderId="1" xfId="2" applyNumberFormat="1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177" fontId="20" fillId="0" borderId="1" xfId="0" applyNumberFormat="1" applyFont="1" applyFill="1" applyBorder="1" applyAlignment="1">
      <alignment horizontal="center" vertical="center"/>
    </xf>
    <xf numFmtId="177" fontId="30" fillId="0" borderId="1" xfId="0" applyNumberFormat="1" applyFont="1" applyFill="1" applyBorder="1" applyAlignment="1">
      <alignment horizontal="center" vertical="center"/>
    </xf>
    <xf numFmtId="177" fontId="24" fillId="0" borderId="0" xfId="0" applyNumberFormat="1" applyFont="1" applyFill="1">
      <alignment vertical="center"/>
    </xf>
    <xf numFmtId="9" fontId="20" fillId="0" borderId="1" xfId="0" applyNumberFormat="1" applyFont="1" applyFill="1" applyBorder="1" applyAlignment="1">
      <alignment horizontal="center" vertical="center" wrapText="1"/>
    </xf>
    <xf numFmtId="0" fontId="32" fillId="0" borderId="0" xfId="0" applyFont="1" applyFill="1" applyAlignment="1">
      <alignment vertical="center" wrapText="1"/>
    </xf>
    <xf numFmtId="0" fontId="32" fillId="0" borderId="1" xfId="0" applyFont="1" applyFill="1" applyBorder="1" applyAlignment="1">
      <alignment horizontal="center" vertical="center"/>
    </xf>
    <xf numFmtId="177" fontId="3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177" fontId="25" fillId="0" borderId="1" xfId="0" applyNumberFormat="1" applyFont="1" applyFill="1" applyBorder="1" applyAlignment="1">
      <alignment horizontal="center" vertical="center"/>
    </xf>
    <xf numFmtId="179" fontId="25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25" fillId="0" borderId="1" xfId="0" applyFont="1" applyFill="1" applyBorder="1">
      <alignment vertical="center"/>
    </xf>
    <xf numFmtId="177" fontId="28" fillId="0" borderId="1" xfId="0" applyNumberFormat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0" fontId="24" fillId="3" borderId="1" xfId="0" applyFont="1" applyFill="1" applyBorder="1">
      <alignment vertical="center"/>
    </xf>
    <xf numFmtId="0" fontId="34" fillId="0" borderId="0" xfId="0" applyFont="1" applyFill="1" applyAlignment="1">
      <alignment horizontal="center" vertical="center" wrapText="1"/>
    </xf>
    <xf numFmtId="0" fontId="33" fillId="0" borderId="0" xfId="0" applyFont="1" applyFill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0" fontId="14" fillId="0" borderId="1" xfId="4" applyFont="1" applyFill="1" applyBorder="1" applyAlignment="1">
      <alignment horizontal="center" vertical="center" wrapText="1"/>
    </xf>
    <xf numFmtId="4" fontId="9" fillId="0" borderId="1" xfId="4" applyNumberFormat="1" applyFont="1" applyFill="1" applyBorder="1" applyAlignment="1">
      <alignment horizontal="center" vertical="center" wrapText="1"/>
    </xf>
    <xf numFmtId="0" fontId="9" fillId="0" borderId="1" xfId="4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Border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10" xfId="0" applyFont="1" applyFill="1" applyBorder="1" applyAlignment="1">
      <alignment horizontal="center" vertical="center" wrapText="1"/>
    </xf>
    <xf numFmtId="177" fontId="22" fillId="3" borderId="10" xfId="0" applyNumberFormat="1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179" fontId="18" fillId="0" borderId="2" xfId="0" applyNumberFormat="1" applyFont="1" applyFill="1" applyBorder="1" applyAlignment="1">
      <alignment horizontal="center" vertical="center" wrapText="1"/>
    </xf>
    <xf numFmtId="179" fontId="18" fillId="0" borderId="13" xfId="0" applyNumberFormat="1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179" fontId="18" fillId="0" borderId="3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180" fontId="14" fillId="0" borderId="3" xfId="0" applyNumberFormat="1" applyFont="1" applyFill="1" applyBorder="1" applyAlignment="1">
      <alignment horizontal="center" vertical="center" wrapText="1"/>
    </xf>
    <xf numFmtId="180" fontId="14" fillId="0" borderId="12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8" fillId="0" borderId="1" xfId="2" applyFont="1" applyFill="1" applyBorder="1" applyAlignment="1">
      <alignment horizontal="center" vertical="center" wrapText="1"/>
    </xf>
    <xf numFmtId="0" fontId="29" fillId="0" borderId="1" xfId="2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0" fontId="14" fillId="0" borderId="9" xfId="3" applyFont="1" applyFill="1" applyBorder="1" applyAlignment="1">
      <alignment horizontal="center" vertical="center" wrapText="1"/>
    </xf>
    <xf numFmtId="0" fontId="14" fillId="0" borderId="11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0" fontId="14" fillId="0" borderId="4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 wrapText="1"/>
    </xf>
    <xf numFmtId="0" fontId="14" fillId="0" borderId="7" xfId="3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/>
    </xf>
    <xf numFmtId="0" fontId="30" fillId="0" borderId="1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177" fontId="18" fillId="0" borderId="10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7" fontId="14" fillId="0" borderId="4" xfId="0" applyNumberFormat="1" applyFont="1" applyFill="1" applyBorder="1" applyAlignment="1">
      <alignment horizontal="center" vertical="center" wrapText="1"/>
    </xf>
    <xf numFmtId="177" fontId="14" fillId="0" borderId="8" xfId="0" applyNumberFormat="1" applyFont="1" applyFill="1" applyBorder="1" applyAlignment="1">
      <alignment horizontal="center" vertical="center" wrapText="1"/>
    </xf>
    <xf numFmtId="177" fontId="14" fillId="0" borderId="7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179" fontId="14" fillId="0" borderId="4" xfId="0" applyNumberFormat="1" applyFont="1" applyFill="1" applyBorder="1" applyAlignment="1">
      <alignment horizontal="center" vertical="center" wrapText="1"/>
    </xf>
    <xf numFmtId="179" fontId="14" fillId="0" borderId="8" xfId="0" applyNumberFormat="1" applyFont="1" applyFill="1" applyBorder="1" applyAlignment="1">
      <alignment horizontal="center" vertical="center" wrapText="1"/>
    </xf>
    <xf numFmtId="179" fontId="14" fillId="0" borderId="7" xfId="0" applyNumberFormat="1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justify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/>
    </xf>
    <xf numFmtId="0" fontId="31" fillId="3" borderId="0" xfId="0" applyFont="1" applyFill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0" fontId="31" fillId="0" borderId="0" xfId="0" applyFont="1" applyFill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left" vertical="top" wrapText="1"/>
    </xf>
    <xf numFmtId="0" fontId="34" fillId="0" borderId="0" xfId="0" applyFont="1" applyFill="1" applyAlignment="1">
      <alignment horizontal="center" vertical="top" wrapText="1"/>
    </xf>
    <xf numFmtId="0" fontId="9" fillId="0" borderId="1" xfId="4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4" xfId="4" applyFont="1" applyFill="1" applyBorder="1" applyAlignment="1">
      <alignment horizontal="center" vertical="center" wrapText="1"/>
    </xf>
    <xf numFmtId="0" fontId="8" fillId="0" borderId="8" xfId="4" applyFont="1" applyFill="1" applyBorder="1" applyAlignment="1">
      <alignment horizontal="center" vertical="center" wrapText="1"/>
    </xf>
    <xf numFmtId="0" fontId="8" fillId="0" borderId="7" xfId="4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4" xfId="4" applyFont="1" applyFill="1" applyBorder="1" applyAlignment="1">
      <alignment horizontal="center" vertical="center" wrapText="1"/>
    </xf>
    <xf numFmtId="0" fontId="7" fillId="0" borderId="7" xfId="4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5">
    <cellStyle name="常规" xfId="0" builtinId="0"/>
    <cellStyle name="常规 2" xfId="2"/>
    <cellStyle name="常规 2 2 2" xfId="1"/>
    <cellStyle name="常规 3" xfId="3"/>
    <cellStyle name="常规_Sheet1" xfId="4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view="pageBreakPreview" zoomScaleNormal="100" zoomScaleSheetLayoutView="100" workbookViewId="0">
      <selection activeCell="A18" sqref="A18:XFD18"/>
    </sheetView>
  </sheetViews>
  <sheetFormatPr defaultColWidth="9" defaultRowHeight="14.4"/>
  <cols>
    <col min="1" max="1" width="13.44140625" customWidth="1"/>
    <col min="2" max="2" width="25.77734375" customWidth="1"/>
    <col min="3" max="3" width="18.88671875" style="35" customWidth="1"/>
    <col min="4" max="4" width="24.77734375" customWidth="1"/>
  </cols>
  <sheetData>
    <row r="1" spans="1:5" ht="58.5" customHeight="1">
      <c r="A1" s="118" t="s">
        <v>543</v>
      </c>
      <c r="B1" s="119"/>
      <c r="C1" s="120"/>
      <c r="D1" s="121"/>
      <c r="E1" s="36"/>
    </row>
    <row r="2" spans="1:5" ht="30" customHeight="1">
      <c r="A2" s="37" t="s">
        <v>0</v>
      </c>
      <c r="B2" s="38" t="s">
        <v>1</v>
      </c>
      <c r="C2" s="39" t="s">
        <v>2</v>
      </c>
      <c r="D2" s="37" t="s">
        <v>3</v>
      </c>
    </row>
    <row r="3" spans="1:5" ht="30" customHeight="1">
      <c r="A3" s="40">
        <v>1</v>
      </c>
      <c r="B3" s="14" t="s">
        <v>4</v>
      </c>
      <c r="C3" s="41">
        <f>材料检测!G121</f>
        <v>0</v>
      </c>
      <c r="D3" s="40" t="s">
        <v>5</v>
      </c>
    </row>
    <row r="4" spans="1:5" ht="30" customHeight="1">
      <c r="A4" s="40">
        <v>2</v>
      </c>
      <c r="B4" s="42" t="s">
        <v>6</v>
      </c>
      <c r="C4" s="43">
        <f>钢结构检测!G53</f>
        <v>0</v>
      </c>
      <c r="D4" s="40" t="s">
        <v>5</v>
      </c>
    </row>
    <row r="5" spans="1:5" ht="30" customHeight="1">
      <c r="A5" s="40">
        <v>3</v>
      </c>
      <c r="B5" s="42" t="s">
        <v>7</v>
      </c>
      <c r="C5" s="43">
        <f>道路检测!I39</f>
        <v>0</v>
      </c>
      <c r="D5" s="40" t="s">
        <v>5</v>
      </c>
    </row>
    <row r="6" spans="1:5" ht="30" customHeight="1">
      <c r="A6" s="40">
        <v>4</v>
      </c>
      <c r="B6" s="42" t="s">
        <v>8</v>
      </c>
      <c r="C6" s="43">
        <f>排水工程检测!I23</f>
        <v>0</v>
      </c>
      <c r="D6" s="40" t="s">
        <v>5</v>
      </c>
    </row>
    <row r="7" spans="1:5" ht="30" customHeight="1">
      <c r="A7" s="40">
        <v>5</v>
      </c>
      <c r="B7" s="14" t="s">
        <v>9</v>
      </c>
      <c r="C7" s="41">
        <f>'消防检测 '!F4</f>
        <v>0</v>
      </c>
      <c r="D7" s="40" t="s">
        <v>5</v>
      </c>
    </row>
    <row r="8" spans="1:5" ht="30" customHeight="1">
      <c r="A8" s="40">
        <v>6</v>
      </c>
      <c r="B8" s="42" t="s">
        <v>10</v>
      </c>
      <c r="C8" s="43">
        <f>节能检测!G94</f>
        <v>0</v>
      </c>
      <c r="D8" s="40" t="s">
        <v>5</v>
      </c>
    </row>
    <row r="9" spans="1:5" ht="30" customHeight="1">
      <c r="A9" s="40">
        <v>7</v>
      </c>
      <c r="B9" s="42" t="s">
        <v>11</v>
      </c>
      <c r="C9" s="43">
        <f>智能化建筑检测!G16</f>
        <v>0</v>
      </c>
      <c r="D9" s="40" t="s">
        <v>5</v>
      </c>
    </row>
    <row r="10" spans="1:5" ht="30" customHeight="1">
      <c r="A10" s="40">
        <v>8</v>
      </c>
      <c r="B10" s="42" t="s">
        <v>12</v>
      </c>
      <c r="C10" s="43">
        <f>'防雷检测 '!F4</f>
        <v>0</v>
      </c>
      <c r="D10" s="40" t="s">
        <v>5</v>
      </c>
    </row>
    <row r="11" spans="1:5" ht="30" customHeight="1">
      <c r="A11" s="40">
        <v>9</v>
      </c>
      <c r="B11" s="42" t="s">
        <v>13</v>
      </c>
      <c r="C11" s="43">
        <f>环境检测!G15</f>
        <v>0</v>
      </c>
      <c r="D11" s="40" t="s">
        <v>5</v>
      </c>
    </row>
    <row r="12" spans="1:5" ht="30" customHeight="1">
      <c r="A12" s="40">
        <v>10</v>
      </c>
      <c r="B12" s="42" t="s">
        <v>14</v>
      </c>
      <c r="C12" s="43">
        <f>生活用水水质检测!F5</f>
        <v>0</v>
      </c>
      <c r="D12" s="40" t="s">
        <v>5</v>
      </c>
    </row>
    <row r="13" spans="1:5" ht="30" customHeight="1">
      <c r="A13" s="40">
        <v>11</v>
      </c>
      <c r="B13" s="14" t="s">
        <v>15</v>
      </c>
      <c r="C13" s="41">
        <f>主体结构检测!E95</f>
        <v>0</v>
      </c>
      <c r="D13" s="40" t="s">
        <v>5</v>
      </c>
    </row>
    <row r="14" spans="1:5" ht="30" customHeight="1">
      <c r="A14" s="40">
        <v>12</v>
      </c>
      <c r="B14" s="14" t="s">
        <v>16</v>
      </c>
      <c r="C14" s="41">
        <f>'地基基础检测 '!O32</f>
        <v>0</v>
      </c>
      <c r="D14" s="40" t="s">
        <v>5</v>
      </c>
    </row>
    <row r="15" spans="1:5" ht="30" customHeight="1">
      <c r="A15" s="40">
        <v>13</v>
      </c>
      <c r="B15" s="42" t="s">
        <v>17</v>
      </c>
      <c r="C15" s="43">
        <f>主体沉降观测!H20</f>
        <v>0</v>
      </c>
      <c r="D15" s="40" t="s">
        <v>5</v>
      </c>
    </row>
    <row r="16" spans="1:5" ht="30" customHeight="1">
      <c r="A16" s="40">
        <v>14</v>
      </c>
      <c r="B16" s="14" t="s">
        <v>18</v>
      </c>
      <c r="C16" s="41">
        <f>高支模监测!G13</f>
        <v>0</v>
      </c>
      <c r="D16" s="40" t="s">
        <v>5</v>
      </c>
    </row>
    <row r="17" spans="1:4" ht="30" customHeight="1">
      <c r="A17" s="40">
        <v>15</v>
      </c>
      <c r="B17" s="14" t="s">
        <v>19</v>
      </c>
      <c r="C17" s="41">
        <f>基坑监测!H14</f>
        <v>0</v>
      </c>
      <c r="D17" s="40" t="s">
        <v>5</v>
      </c>
    </row>
    <row r="18" spans="1:4" ht="30" customHeight="1">
      <c r="A18" s="122" t="s">
        <v>20</v>
      </c>
      <c r="B18" s="122"/>
      <c r="C18" s="44">
        <f>SUM(C3:C17)</f>
        <v>0</v>
      </c>
      <c r="D18" s="15"/>
    </row>
  </sheetData>
  <mergeCells count="2">
    <mergeCell ref="A1:D1"/>
    <mergeCell ref="A18:B18"/>
  </mergeCells>
  <phoneticPr fontId="27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view="pageBreakPreview" zoomScaleNormal="100" zoomScaleSheetLayoutView="100" workbookViewId="0">
      <selection activeCell="G3" sqref="G3"/>
    </sheetView>
  </sheetViews>
  <sheetFormatPr defaultColWidth="9" defaultRowHeight="14.4"/>
  <cols>
    <col min="1" max="1" width="9" style="65"/>
    <col min="2" max="2" width="16" style="65" customWidth="1"/>
    <col min="3" max="3" width="14.6640625" style="65" customWidth="1"/>
    <col min="4" max="4" width="16.77734375" style="65" customWidth="1"/>
    <col min="5" max="5" width="13.44140625" style="65" customWidth="1"/>
    <col min="6" max="6" width="16.33203125" style="82" customWidth="1"/>
    <col min="7" max="7" width="10.21875" style="65" bestFit="1" customWidth="1"/>
    <col min="8" max="8" width="20.77734375" style="65" customWidth="1"/>
    <col min="9" max="16384" width="9" style="65"/>
  </cols>
  <sheetData>
    <row r="1" spans="1:8" s="78" customFormat="1" ht="45" customHeight="1">
      <c r="A1" s="154" t="s">
        <v>551</v>
      </c>
      <c r="B1" s="155"/>
      <c r="C1" s="155"/>
      <c r="D1" s="155"/>
      <c r="E1" s="155"/>
      <c r="F1" s="174"/>
      <c r="G1" s="155"/>
      <c r="H1" s="156"/>
    </row>
    <row r="2" spans="1:8" s="84" customFormat="1" ht="45" customHeight="1">
      <c r="A2" s="47" t="s">
        <v>0</v>
      </c>
      <c r="B2" s="47" t="s">
        <v>1</v>
      </c>
      <c r="C2" s="47" t="s">
        <v>173</v>
      </c>
      <c r="D2" s="47" t="s">
        <v>241</v>
      </c>
      <c r="E2" s="47" t="s">
        <v>534</v>
      </c>
      <c r="F2" s="47" t="s">
        <v>536</v>
      </c>
      <c r="G2" s="47" t="s">
        <v>570</v>
      </c>
      <c r="H2" s="47" t="s">
        <v>3</v>
      </c>
    </row>
    <row r="3" spans="1:8" s="78" customFormat="1" ht="45" customHeight="1">
      <c r="A3" s="85">
        <v>1</v>
      </c>
      <c r="B3" s="85" t="s">
        <v>12</v>
      </c>
      <c r="C3" s="85" t="s">
        <v>243</v>
      </c>
      <c r="D3" s="85">
        <v>72355.17</v>
      </c>
      <c r="E3" s="85"/>
      <c r="F3" s="86"/>
      <c r="G3" s="85">
        <v>1</v>
      </c>
      <c r="H3" s="85"/>
    </row>
    <row r="4" spans="1:8" s="78" customFormat="1" ht="45" customHeight="1">
      <c r="A4" s="79"/>
      <c r="B4" s="79"/>
      <c r="C4" s="79"/>
      <c r="D4" s="157" t="s">
        <v>137</v>
      </c>
      <c r="E4" s="158"/>
      <c r="F4" s="81">
        <f>SUM(F3:F3)</f>
        <v>0</v>
      </c>
      <c r="G4" s="79"/>
      <c r="H4" s="79"/>
    </row>
  </sheetData>
  <mergeCells count="2">
    <mergeCell ref="A1:H1"/>
    <mergeCell ref="D4:E4"/>
  </mergeCells>
  <phoneticPr fontId="27" type="noConversion"/>
  <pageMargins left="0.75" right="0.75" top="1" bottom="1" header="0.5" footer="0.5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view="pageBreakPreview" zoomScale="85" zoomScaleNormal="100" zoomScaleSheetLayoutView="85" workbookViewId="0">
      <pane ySplit="3" topLeftCell="A10" activePane="bottomLeft" state="frozen"/>
      <selection pane="bottomLeft" activeCell="H4" sqref="H4:H10"/>
    </sheetView>
  </sheetViews>
  <sheetFormatPr defaultColWidth="9" defaultRowHeight="14.4"/>
  <cols>
    <col min="1" max="1" width="7" style="65" customWidth="1"/>
    <col min="2" max="2" width="11.109375" style="65" customWidth="1"/>
    <col min="3" max="4" width="15.21875" style="65" customWidth="1"/>
    <col min="5" max="5" width="12.88671875" style="65" customWidth="1"/>
    <col min="6" max="6" width="16.6640625" style="65" customWidth="1"/>
    <col min="7" max="7" width="15.21875" style="65" customWidth="1"/>
    <col min="8" max="8" width="21" style="65" bestFit="1" customWidth="1"/>
    <col min="9" max="9" width="31.88671875" style="65" customWidth="1"/>
    <col min="10" max="16384" width="9" style="65"/>
  </cols>
  <sheetData>
    <row r="1" spans="1:10" ht="21.9" customHeight="1">
      <c r="A1" s="179" t="s">
        <v>552</v>
      </c>
      <c r="B1" s="179"/>
      <c r="C1" s="179"/>
      <c r="D1" s="179"/>
      <c r="E1" s="179"/>
      <c r="F1" s="179"/>
      <c r="G1" s="179"/>
      <c r="H1" s="179"/>
      <c r="I1" s="179"/>
      <c r="J1" s="19"/>
    </row>
    <row r="2" spans="1:10" ht="21" customHeight="1">
      <c r="A2" s="179"/>
      <c r="B2" s="179"/>
      <c r="C2" s="179"/>
      <c r="D2" s="179"/>
      <c r="E2" s="179"/>
      <c r="F2" s="179"/>
      <c r="G2" s="179"/>
      <c r="H2" s="179"/>
      <c r="I2" s="179"/>
      <c r="J2" s="19"/>
    </row>
    <row r="3" spans="1:10" ht="45" customHeight="1">
      <c r="A3" s="51" t="s">
        <v>0</v>
      </c>
      <c r="B3" s="51" t="s">
        <v>433</v>
      </c>
      <c r="C3" s="51" t="s">
        <v>22</v>
      </c>
      <c r="D3" s="111" t="s">
        <v>567</v>
      </c>
      <c r="E3" s="51" t="s">
        <v>434</v>
      </c>
      <c r="F3" s="51" t="s">
        <v>534</v>
      </c>
      <c r="G3" s="51" t="s">
        <v>536</v>
      </c>
      <c r="H3" s="51" t="s">
        <v>570</v>
      </c>
      <c r="I3" s="51" t="s">
        <v>3</v>
      </c>
      <c r="J3" s="20"/>
    </row>
    <row r="4" spans="1:10" ht="29.1" customHeight="1">
      <c r="A4" s="132">
        <v>1</v>
      </c>
      <c r="B4" s="132" t="s">
        <v>435</v>
      </c>
      <c r="C4" s="50" t="s">
        <v>436</v>
      </c>
      <c r="D4" s="133" t="s">
        <v>568</v>
      </c>
      <c r="E4" s="133">
        <v>44</v>
      </c>
      <c r="F4" s="176"/>
      <c r="G4" s="180"/>
      <c r="H4" s="180">
        <v>1100</v>
      </c>
      <c r="I4" s="183" t="s">
        <v>557</v>
      </c>
    </row>
    <row r="5" spans="1:10" ht="27" customHeight="1">
      <c r="A5" s="132"/>
      <c r="B5" s="132"/>
      <c r="C5" s="50" t="s">
        <v>437</v>
      </c>
      <c r="D5" s="134"/>
      <c r="E5" s="134"/>
      <c r="F5" s="177"/>
      <c r="G5" s="181"/>
      <c r="H5" s="181"/>
      <c r="I5" s="184"/>
    </row>
    <row r="6" spans="1:10" ht="33" customHeight="1">
      <c r="A6" s="132"/>
      <c r="B6" s="132"/>
      <c r="C6" s="50" t="s">
        <v>438</v>
      </c>
      <c r="D6" s="134"/>
      <c r="E6" s="134"/>
      <c r="F6" s="177"/>
      <c r="G6" s="181"/>
      <c r="H6" s="181"/>
      <c r="I6" s="184"/>
    </row>
    <row r="7" spans="1:10" ht="30" customHeight="1">
      <c r="A7" s="132"/>
      <c r="B7" s="132"/>
      <c r="C7" s="50" t="s">
        <v>439</v>
      </c>
      <c r="D7" s="134"/>
      <c r="E7" s="134"/>
      <c r="F7" s="177"/>
      <c r="G7" s="181"/>
      <c r="H7" s="181"/>
      <c r="I7" s="184"/>
    </row>
    <row r="8" spans="1:10" ht="33.9" customHeight="1">
      <c r="A8" s="132"/>
      <c r="B8" s="132"/>
      <c r="C8" s="56" t="s">
        <v>440</v>
      </c>
      <c r="D8" s="134"/>
      <c r="E8" s="134"/>
      <c r="F8" s="177"/>
      <c r="G8" s="181"/>
      <c r="H8" s="181"/>
      <c r="I8" s="184"/>
    </row>
    <row r="9" spans="1:10" ht="33" customHeight="1">
      <c r="A9" s="132"/>
      <c r="B9" s="132"/>
      <c r="C9" s="50" t="s">
        <v>441</v>
      </c>
      <c r="D9" s="134"/>
      <c r="E9" s="134"/>
      <c r="F9" s="177"/>
      <c r="G9" s="181"/>
      <c r="H9" s="181"/>
      <c r="I9" s="184"/>
    </row>
    <row r="10" spans="1:10" ht="33" customHeight="1">
      <c r="A10" s="132"/>
      <c r="B10" s="132"/>
      <c r="C10" s="50" t="s">
        <v>442</v>
      </c>
      <c r="D10" s="135"/>
      <c r="E10" s="135"/>
      <c r="F10" s="178"/>
      <c r="G10" s="182"/>
      <c r="H10" s="182"/>
      <c r="I10" s="185"/>
    </row>
    <row r="11" spans="1:10" ht="45" customHeight="1">
      <c r="A11" s="133">
        <v>2</v>
      </c>
      <c r="B11" s="132" t="s">
        <v>443</v>
      </c>
      <c r="C11" s="132" t="s">
        <v>444</v>
      </c>
      <c r="D11" s="133" t="s">
        <v>568</v>
      </c>
      <c r="E11" s="132">
        <f>34*24</f>
        <v>816</v>
      </c>
      <c r="F11" s="133"/>
      <c r="G11" s="180"/>
      <c r="H11" s="180">
        <v>145</v>
      </c>
      <c r="I11" s="186" t="s">
        <v>445</v>
      </c>
    </row>
    <row r="12" spans="1:10" ht="45" customHeight="1">
      <c r="A12" s="134"/>
      <c r="B12" s="132"/>
      <c r="C12" s="132"/>
      <c r="D12" s="134"/>
      <c r="E12" s="132"/>
      <c r="F12" s="134"/>
      <c r="G12" s="181"/>
      <c r="H12" s="181"/>
      <c r="I12" s="186"/>
      <c r="J12" s="21"/>
    </row>
    <row r="13" spans="1:10" ht="45" customHeight="1">
      <c r="A13" s="135"/>
      <c r="B13" s="132"/>
      <c r="C13" s="132"/>
      <c r="D13" s="135"/>
      <c r="E13" s="132"/>
      <c r="F13" s="135"/>
      <c r="G13" s="182"/>
      <c r="H13" s="182"/>
      <c r="I13" s="186"/>
    </row>
    <row r="14" spans="1:10" ht="45" customHeight="1">
      <c r="A14" s="46"/>
      <c r="B14" s="50"/>
      <c r="C14" s="50"/>
      <c r="D14" s="113"/>
      <c r="E14" s="50">
        <v>100000</v>
      </c>
      <c r="F14" s="49"/>
      <c r="G14" s="54"/>
      <c r="H14" s="54"/>
      <c r="I14" s="55"/>
    </row>
    <row r="15" spans="1:10" ht="45" customHeight="1">
      <c r="A15" s="16"/>
      <c r="B15" s="17"/>
      <c r="C15" s="17"/>
      <c r="D15" s="17"/>
      <c r="E15" s="175" t="s">
        <v>529</v>
      </c>
      <c r="F15" s="175"/>
      <c r="G15" s="18">
        <f>SUM(G4:G13)</f>
        <v>0</v>
      </c>
      <c r="H15" s="18"/>
      <c r="I15" s="79"/>
    </row>
  </sheetData>
  <mergeCells count="19">
    <mergeCell ref="A1:I2"/>
    <mergeCell ref="G4:G10"/>
    <mergeCell ref="G11:G13"/>
    <mergeCell ref="I4:I10"/>
    <mergeCell ref="I11:I13"/>
    <mergeCell ref="H4:H10"/>
    <mergeCell ref="H11:H13"/>
    <mergeCell ref="E15:F15"/>
    <mergeCell ref="A4:A10"/>
    <mergeCell ref="A11:A13"/>
    <mergeCell ref="B4:B10"/>
    <mergeCell ref="B11:B13"/>
    <mergeCell ref="C11:C13"/>
    <mergeCell ref="E4:E10"/>
    <mergeCell ref="E11:E13"/>
    <mergeCell ref="F4:F10"/>
    <mergeCell ref="F11:F13"/>
    <mergeCell ref="D4:D10"/>
    <mergeCell ref="D11:D13"/>
  </mergeCells>
  <phoneticPr fontId="27" type="noConversion"/>
  <pageMargins left="0.35433070866141736" right="0.35433070866141736" top="0.98425196850393704" bottom="0.98425196850393704" header="0.51181102362204722" footer="0.5118110236220472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view="pageBreakPreview" zoomScaleNormal="100" zoomScaleSheetLayoutView="100" workbookViewId="0">
      <selection activeCell="E3" sqref="E3:F4"/>
    </sheetView>
  </sheetViews>
  <sheetFormatPr defaultColWidth="9" defaultRowHeight="14.4"/>
  <cols>
    <col min="1" max="1" width="7.21875" style="65" customWidth="1"/>
    <col min="2" max="2" width="13.21875" style="65" customWidth="1"/>
    <col min="3" max="3" width="12.109375" style="65" customWidth="1"/>
    <col min="4" max="4" width="6.88671875" style="65" customWidth="1"/>
    <col min="5" max="5" width="13.21875" style="65" customWidth="1"/>
    <col min="6" max="6" width="12.6640625" style="65" customWidth="1"/>
    <col min="7" max="7" width="10.21875" style="65" bestFit="1" customWidth="1"/>
    <col min="8" max="8" width="19.33203125" style="65" customWidth="1"/>
    <col min="9" max="16384" width="9" style="65"/>
  </cols>
  <sheetData>
    <row r="1" spans="1:8" ht="30.6">
      <c r="A1" s="187" t="s">
        <v>553</v>
      </c>
      <c r="B1" s="187"/>
      <c r="C1" s="187"/>
      <c r="D1" s="187"/>
      <c r="E1" s="187"/>
      <c r="F1" s="187"/>
      <c r="G1" s="187"/>
      <c r="H1" s="187"/>
    </row>
    <row r="2" spans="1:8" ht="45" customHeight="1">
      <c r="A2" s="87" t="s">
        <v>0</v>
      </c>
      <c r="B2" s="87" t="s">
        <v>1</v>
      </c>
      <c r="C2" s="87" t="s">
        <v>23</v>
      </c>
      <c r="D2" s="87" t="s">
        <v>173</v>
      </c>
      <c r="E2" s="87" t="s">
        <v>532</v>
      </c>
      <c r="F2" s="87" t="s">
        <v>242</v>
      </c>
      <c r="G2" s="87" t="s">
        <v>570</v>
      </c>
      <c r="H2" s="87" t="s">
        <v>3</v>
      </c>
    </row>
    <row r="3" spans="1:8" ht="75" customHeight="1">
      <c r="A3" s="88">
        <v>1</v>
      </c>
      <c r="B3" s="89" t="s">
        <v>447</v>
      </c>
      <c r="C3" s="88">
        <v>3</v>
      </c>
      <c r="D3" s="88" t="s">
        <v>178</v>
      </c>
      <c r="E3" s="90"/>
      <c r="F3" s="91"/>
      <c r="G3" s="91">
        <v>150</v>
      </c>
      <c r="H3" s="50" t="s">
        <v>448</v>
      </c>
    </row>
    <row r="4" spans="1:8" ht="54.9" customHeight="1">
      <c r="A4" s="88">
        <v>2</v>
      </c>
      <c r="B4" s="89" t="s">
        <v>449</v>
      </c>
      <c r="C4" s="88">
        <v>3</v>
      </c>
      <c r="D4" s="88" t="s">
        <v>450</v>
      </c>
      <c r="E4" s="90"/>
      <c r="F4" s="91"/>
      <c r="G4" s="91">
        <v>200</v>
      </c>
      <c r="H4" s="92"/>
    </row>
    <row r="5" spans="1:8" ht="57" customHeight="1">
      <c r="A5" s="88">
        <v>3</v>
      </c>
      <c r="B5" s="93"/>
      <c r="C5" s="93"/>
      <c r="D5" s="188" t="s">
        <v>446</v>
      </c>
      <c r="E5" s="189"/>
      <c r="F5" s="94">
        <f>SUM(F3:F4)</f>
        <v>0</v>
      </c>
      <c r="G5" s="94"/>
      <c r="H5" s="50"/>
    </row>
  </sheetData>
  <mergeCells count="2">
    <mergeCell ref="A1:H1"/>
    <mergeCell ref="D5:E5"/>
  </mergeCells>
  <phoneticPr fontId="27" type="noConversion"/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view="pageBreakPreview" topLeftCell="A89" zoomScaleNormal="100" zoomScaleSheetLayoutView="100" workbookViewId="0">
      <selection activeCell="E95" sqref="E95"/>
    </sheetView>
  </sheetViews>
  <sheetFormatPr defaultColWidth="9" defaultRowHeight="14.4"/>
  <cols>
    <col min="1" max="1" width="8.44140625" style="61" customWidth="1"/>
    <col min="2" max="2" width="18" style="61" customWidth="1"/>
    <col min="3" max="3" width="12.6640625" style="61" customWidth="1"/>
    <col min="4" max="4" width="12.21875" style="61" customWidth="1"/>
    <col min="5" max="5" width="14.6640625" style="61" customWidth="1"/>
    <col min="6" max="6" width="14.109375" style="61" bestFit="1" customWidth="1"/>
    <col min="7" max="7" width="20.6640625" style="61" customWidth="1"/>
    <col min="8" max="16384" width="9" style="61"/>
  </cols>
  <sheetData>
    <row r="1" spans="1:7" ht="35.1" customHeight="1">
      <c r="A1" s="190" t="s">
        <v>554</v>
      </c>
      <c r="B1" s="190"/>
      <c r="C1" s="190"/>
      <c r="D1" s="190"/>
      <c r="E1" s="190"/>
      <c r="F1" s="190"/>
      <c r="G1" s="190"/>
    </row>
    <row r="2" spans="1:7" ht="35.1" customHeight="1">
      <c r="A2" s="191" t="s">
        <v>451</v>
      </c>
      <c r="B2" s="191"/>
      <c r="C2" s="191"/>
      <c r="D2" s="191"/>
      <c r="E2" s="191"/>
      <c r="F2" s="191"/>
      <c r="G2" s="191"/>
    </row>
    <row r="3" spans="1:7" ht="35.1" customHeight="1">
      <c r="A3" s="42" t="s">
        <v>0</v>
      </c>
      <c r="B3" s="42" t="s">
        <v>1</v>
      </c>
      <c r="C3" s="42" t="s">
        <v>452</v>
      </c>
      <c r="D3" s="96" t="s">
        <v>531</v>
      </c>
      <c r="E3" s="96" t="s">
        <v>242</v>
      </c>
      <c r="F3" s="96" t="s">
        <v>570</v>
      </c>
      <c r="G3" s="42" t="s">
        <v>3</v>
      </c>
    </row>
    <row r="4" spans="1:7" ht="35.1" customHeight="1">
      <c r="A4" s="42">
        <v>1</v>
      </c>
      <c r="B4" s="42" t="s">
        <v>453</v>
      </c>
      <c r="C4" s="42">
        <v>2</v>
      </c>
      <c r="D4" s="42"/>
      <c r="E4" s="42"/>
      <c r="F4" s="42">
        <v>300</v>
      </c>
      <c r="G4" s="42"/>
    </row>
    <row r="5" spans="1:7" ht="35.1" customHeight="1">
      <c r="A5" s="42">
        <v>2</v>
      </c>
      <c r="B5" s="42" t="s">
        <v>454</v>
      </c>
      <c r="C5" s="42">
        <v>2</v>
      </c>
      <c r="D5" s="42"/>
      <c r="E5" s="42"/>
      <c r="F5" s="42">
        <v>800</v>
      </c>
      <c r="G5" s="42"/>
    </row>
    <row r="6" spans="1:7" ht="35.1" customHeight="1">
      <c r="A6" s="42">
        <v>3</v>
      </c>
      <c r="B6" s="42" t="s">
        <v>455</v>
      </c>
      <c r="C6" s="42">
        <v>10</v>
      </c>
      <c r="D6" s="42"/>
      <c r="E6" s="42"/>
      <c r="F6" s="42">
        <v>150</v>
      </c>
      <c r="G6" s="42"/>
    </row>
    <row r="7" spans="1:7" ht="35.1" customHeight="1">
      <c r="A7" s="42">
        <v>4</v>
      </c>
      <c r="B7" s="42" t="s">
        <v>456</v>
      </c>
      <c r="C7" s="42">
        <v>10</v>
      </c>
      <c r="D7" s="42"/>
      <c r="E7" s="42"/>
      <c r="F7" s="42">
        <v>210</v>
      </c>
      <c r="G7" s="42"/>
    </row>
    <row r="8" spans="1:7" ht="35.1" customHeight="1">
      <c r="A8" s="42">
        <v>5</v>
      </c>
      <c r="B8" s="42" t="s">
        <v>457</v>
      </c>
      <c r="C8" s="42">
        <v>9</v>
      </c>
      <c r="D8" s="42"/>
      <c r="E8" s="42"/>
      <c r="F8" s="42">
        <v>90</v>
      </c>
      <c r="G8" s="42"/>
    </row>
    <row r="9" spans="1:7" ht="35.1" customHeight="1">
      <c r="A9" s="191" t="s">
        <v>137</v>
      </c>
      <c r="B9" s="191"/>
      <c r="C9" s="191"/>
      <c r="D9" s="191"/>
      <c r="E9" s="42"/>
      <c r="F9" s="42"/>
      <c r="G9" s="42"/>
    </row>
    <row r="10" spans="1:7" ht="35.1" customHeight="1">
      <c r="A10" s="191" t="s">
        <v>458</v>
      </c>
      <c r="B10" s="191"/>
      <c r="C10" s="191"/>
      <c r="D10" s="191"/>
      <c r="E10" s="191"/>
      <c r="F10" s="191"/>
      <c r="G10" s="191"/>
    </row>
    <row r="11" spans="1:7" ht="35.1" customHeight="1">
      <c r="A11" s="42" t="s">
        <v>0</v>
      </c>
      <c r="B11" s="42" t="s">
        <v>1</v>
      </c>
      <c r="C11" s="42" t="s">
        <v>452</v>
      </c>
      <c r="D11" s="96" t="s">
        <v>531</v>
      </c>
      <c r="E11" s="96" t="s">
        <v>242</v>
      </c>
      <c r="F11" s="96" t="s">
        <v>571</v>
      </c>
      <c r="G11" s="42" t="s">
        <v>3</v>
      </c>
    </row>
    <row r="12" spans="1:7" ht="35.1" customHeight="1">
      <c r="A12" s="42">
        <v>1</v>
      </c>
      <c r="B12" s="42" t="s">
        <v>453</v>
      </c>
      <c r="C12" s="42">
        <v>4</v>
      </c>
      <c r="D12" s="42"/>
      <c r="E12" s="42"/>
      <c r="F12" s="42">
        <v>300</v>
      </c>
      <c r="G12" s="42"/>
    </row>
    <row r="13" spans="1:7" ht="35.1" customHeight="1">
      <c r="A13" s="42">
        <v>2</v>
      </c>
      <c r="B13" s="42" t="s">
        <v>454</v>
      </c>
      <c r="C13" s="42">
        <v>4</v>
      </c>
      <c r="D13" s="42"/>
      <c r="E13" s="42"/>
      <c r="F13" s="42">
        <v>800</v>
      </c>
      <c r="G13" s="42"/>
    </row>
    <row r="14" spans="1:7" ht="35.1" customHeight="1">
      <c r="A14" s="42">
        <v>3</v>
      </c>
      <c r="B14" s="42" t="s">
        <v>455</v>
      </c>
      <c r="C14" s="42">
        <v>31</v>
      </c>
      <c r="D14" s="42"/>
      <c r="E14" s="42"/>
      <c r="F14" s="42">
        <v>150</v>
      </c>
      <c r="G14" s="42"/>
    </row>
    <row r="15" spans="1:7" ht="35.1" customHeight="1">
      <c r="A15" s="42">
        <v>4</v>
      </c>
      <c r="B15" s="42" t="s">
        <v>456</v>
      </c>
      <c r="C15" s="42">
        <v>31</v>
      </c>
      <c r="D15" s="42"/>
      <c r="E15" s="42"/>
      <c r="F15" s="42">
        <v>210</v>
      </c>
      <c r="G15" s="42"/>
    </row>
    <row r="16" spans="1:7" ht="35.1" customHeight="1">
      <c r="A16" s="42">
        <v>5</v>
      </c>
      <c r="B16" s="42" t="s">
        <v>457</v>
      </c>
      <c r="C16" s="42">
        <v>17</v>
      </c>
      <c r="D16" s="42"/>
      <c r="E16" s="42"/>
      <c r="F16" s="42">
        <v>90</v>
      </c>
      <c r="G16" s="42"/>
    </row>
    <row r="17" spans="1:7" ht="35.1" customHeight="1">
      <c r="A17" s="42">
        <v>6</v>
      </c>
      <c r="B17" s="42" t="s">
        <v>459</v>
      </c>
      <c r="C17" s="42">
        <v>1</v>
      </c>
      <c r="D17" s="42"/>
      <c r="E17" s="42"/>
      <c r="F17" s="42">
        <v>1500</v>
      </c>
      <c r="G17" s="42"/>
    </row>
    <row r="18" spans="1:7" ht="35.1" customHeight="1">
      <c r="A18" s="42">
        <v>7</v>
      </c>
      <c r="B18" s="42" t="s">
        <v>460</v>
      </c>
      <c r="C18" s="42">
        <v>5</v>
      </c>
      <c r="D18" s="42"/>
      <c r="E18" s="42"/>
      <c r="F18" s="42">
        <v>510</v>
      </c>
      <c r="G18" s="42"/>
    </row>
    <row r="19" spans="1:7" ht="35.1" customHeight="1">
      <c r="A19" s="191" t="s">
        <v>137</v>
      </c>
      <c r="B19" s="191"/>
      <c r="C19" s="191"/>
      <c r="D19" s="191"/>
      <c r="E19" s="42"/>
      <c r="F19" s="42"/>
      <c r="G19" s="42"/>
    </row>
    <row r="20" spans="1:7" ht="35.1" customHeight="1">
      <c r="A20" s="191" t="s">
        <v>461</v>
      </c>
      <c r="B20" s="191"/>
      <c r="C20" s="191"/>
      <c r="D20" s="191"/>
      <c r="E20" s="191"/>
      <c r="F20" s="191"/>
      <c r="G20" s="191"/>
    </row>
    <row r="21" spans="1:7" ht="35.1" customHeight="1">
      <c r="A21" s="42" t="s">
        <v>0</v>
      </c>
      <c r="B21" s="42" t="s">
        <v>1</v>
      </c>
      <c r="C21" s="42" t="s">
        <v>452</v>
      </c>
      <c r="D21" s="96" t="s">
        <v>531</v>
      </c>
      <c r="E21" s="96" t="s">
        <v>242</v>
      </c>
      <c r="F21" s="96" t="s">
        <v>571</v>
      </c>
      <c r="G21" s="42" t="s">
        <v>3</v>
      </c>
    </row>
    <row r="22" spans="1:7" ht="35.1" customHeight="1">
      <c r="A22" s="42">
        <v>1</v>
      </c>
      <c r="B22" s="42" t="s">
        <v>453</v>
      </c>
      <c r="C22" s="42">
        <v>7</v>
      </c>
      <c r="D22" s="42"/>
      <c r="E22" s="42"/>
      <c r="F22" s="95">
        <v>300</v>
      </c>
      <c r="G22" s="42"/>
    </row>
    <row r="23" spans="1:7" ht="35.1" customHeight="1">
      <c r="A23" s="42">
        <v>2</v>
      </c>
      <c r="B23" s="42" t="s">
        <v>454</v>
      </c>
      <c r="C23" s="42">
        <v>7</v>
      </c>
      <c r="D23" s="42"/>
      <c r="E23" s="42"/>
      <c r="F23" s="95">
        <v>800</v>
      </c>
      <c r="G23" s="42"/>
    </row>
    <row r="24" spans="1:7" ht="35.1" customHeight="1">
      <c r="A24" s="42">
        <v>3</v>
      </c>
      <c r="B24" s="42" t="s">
        <v>455</v>
      </c>
      <c r="C24" s="42">
        <v>51</v>
      </c>
      <c r="D24" s="42"/>
      <c r="E24" s="42"/>
      <c r="F24" s="95">
        <v>150</v>
      </c>
      <c r="G24" s="42"/>
    </row>
    <row r="25" spans="1:7" ht="35.1" customHeight="1">
      <c r="A25" s="42">
        <v>4</v>
      </c>
      <c r="B25" s="42" t="s">
        <v>456</v>
      </c>
      <c r="C25" s="42">
        <v>15</v>
      </c>
      <c r="D25" s="42"/>
      <c r="E25" s="42"/>
      <c r="F25" s="95">
        <v>210</v>
      </c>
      <c r="G25" s="42"/>
    </row>
    <row r="26" spans="1:7" ht="35.1" customHeight="1">
      <c r="A26" s="42">
        <v>5</v>
      </c>
      <c r="B26" s="42" t="s">
        <v>457</v>
      </c>
      <c r="C26" s="42">
        <v>14</v>
      </c>
      <c r="D26" s="42"/>
      <c r="E26" s="42"/>
      <c r="F26" s="95">
        <v>90</v>
      </c>
      <c r="G26" s="42"/>
    </row>
    <row r="27" spans="1:7" ht="35.1" customHeight="1">
      <c r="A27" s="42">
        <v>6</v>
      </c>
      <c r="B27" s="42" t="s">
        <v>459</v>
      </c>
      <c r="C27" s="42">
        <v>1</v>
      </c>
      <c r="D27" s="42"/>
      <c r="E27" s="42"/>
      <c r="F27" s="95">
        <f>2500*0.6</f>
        <v>1500</v>
      </c>
      <c r="G27" s="42"/>
    </row>
    <row r="28" spans="1:7" ht="35.1" customHeight="1">
      <c r="A28" s="42">
        <v>7</v>
      </c>
      <c r="B28" s="42" t="s">
        <v>460</v>
      </c>
      <c r="C28" s="42">
        <v>5</v>
      </c>
      <c r="D28" s="42"/>
      <c r="E28" s="42"/>
      <c r="F28" s="95">
        <v>510</v>
      </c>
      <c r="G28" s="42"/>
    </row>
    <row r="29" spans="1:7" ht="35.1" customHeight="1">
      <c r="A29" s="191" t="s">
        <v>137</v>
      </c>
      <c r="B29" s="191"/>
      <c r="C29" s="191"/>
      <c r="D29" s="191"/>
      <c r="E29" s="42"/>
      <c r="F29" s="42"/>
      <c r="G29" s="42"/>
    </row>
    <row r="30" spans="1:7" ht="35.1" customHeight="1">
      <c r="A30" s="191" t="s">
        <v>246</v>
      </c>
      <c r="B30" s="191"/>
      <c r="C30" s="191"/>
      <c r="D30" s="191"/>
      <c r="E30" s="191"/>
      <c r="F30" s="191"/>
      <c r="G30" s="191"/>
    </row>
    <row r="31" spans="1:7" ht="35.1" customHeight="1">
      <c r="A31" s="42" t="s">
        <v>0</v>
      </c>
      <c r="B31" s="42" t="s">
        <v>1</v>
      </c>
      <c r="C31" s="42" t="s">
        <v>452</v>
      </c>
      <c r="D31" s="96" t="s">
        <v>531</v>
      </c>
      <c r="E31" s="96" t="s">
        <v>242</v>
      </c>
      <c r="F31" s="96" t="s">
        <v>570</v>
      </c>
      <c r="G31" s="42" t="s">
        <v>3</v>
      </c>
    </row>
    <row r="32" spans="1:7" ht="35.1" customHeight="1">
      <c r="A32" s="42">
        <v>1</v>
      </c>
      <c r="B32" s="42" t="s">
        <v>453</v>
      </c>
      <c r="C32" s="42">
        <v>2</v>
      </c>
      <c r="D32" s="42"/>
      <c r="E32" s="42"/>
      <c r="F32" s="95">
        <v>300</v>
      </c>
      <c r="G32" s="42"/>
    </row>
    <row r="33" spans="1:7" ht="35.1" customHeight="1">
      <c r="A33" s="42">
        <v>2</v>
      </c>
      <c r="B33" s="42" t="s">
        <v>454</v>
      </c>
      <c r="C33" s="42">
        <v>2</v>
      </c>
      <c r="D33" s="42"/>
      <c r="E33" s="42"/>
      <c r="F33" s="95">
        <v>800</v>
      </c>
      <c r="G33" s="42"/>
    </row>
    <row r="34" spans="1:7" ht="35.1" customHeight="1">
      <c r="A34" s="42">
        <v>3</v>
      </c>
      <c r="B34" s="42" t="s">
        <v>455</v>
      </c>
      <c r="C34" s="42">
        <v>11</v>
      </c>
      <c r="D34" s="42"/>
      <c r="E34" s="42"/>
      <c r="F34" s="95">
        <v>150</v>
      </c>
      <c r="G34" s="42"/>
    </row>
    <row r="35" spans="1:7" ht="35.1" customHeight="1">
      <c r="A35" s="42">
        <v>4</v>
      </c>
      <c r="B35" s="42" t="s">
        <v>456</v>
      </c>
      <c r="C35" s="42">
        <v>11</v>
      </c>
      <c r="D35" s="42"/>
      <c r="E35" s="42"/>
      <c r="F35" s="95">
        <v>210</v>
      </c>
      <c r="G35" s="42"/>
    </row>
    <row r="36" spans="1:7" ht="35.1" customHeight="1">
      <c r="A36" s="42">
        <v>5</v>
      </c>
      <c r="B36" s="42" t="s">
        <v>457</v>
      </c>
      <c r="C36" s="42">
        <v>9</v>
      </c>
      <c r="D36" s="42"/>
      <c r="E36" s="42"/>
      <c r="F36" s="95">
        <v>90</v>
      </c>
      <c r="G36" s="42"/>
    </row>
    <row r="37" spans="1:7" ht="35.1" customHeight="1">
      <c r="A37" s="42">
        <v>6</v>
      </c>
      <c r="B37" s="42" t="s">
        <v>459</v>
      </c>
      <c r="C37" s="42">
        <v>1</v>
      </c>
      <c r="D37" s="42"/>
      <c r="E37" s="42"/>
      <c r="F37" s="95">
        <f>2500*0.6</f>
        <v>1500</v>
      </c>
      <c r="G37" s="42"/>
    </row>
    <row r="38" spans="1:7" ht="35.1" customHeight="1">
      <c r="A38" s="42">
        <v>7</v>
      </c>
      <c r="B38" s="42" t="s">
        <v>462</v>
      </c>
      <c r="C38" s="42">
        <v>1</v>
      </c>
      <c r="D38" s="42"/>
      <c r="E38" s="42"/>
      <c r="F38" s="95">
        <v>600</v>
      </c>
      <c r="G38" s="42"/>
    </row>
    <row r="39" spans="1:7" ht="35.1" customHeight="1">
      <c r="A39" s="42">
        <v>8</v>
      </c>
      <c r="B39" s="42" t="s">
        <v>460</v>
      </c>
      <c r="C39" s="42">
        <v>3</v>
      </c>
      <c r="D39" s="42"/>
      <c r="E39" s="42"/>
      <c r="F39" s="95">
        <v>510</v>
      </c>
      <c r="G39" s="42"/>
    </row>
    <row r="40" spans="1:7" ht="35.1" customHeight="1">
      <c r="A40" s="191" t="s">
        <v>137</v>
      </c>
      <c r="B40" s="191"/>
      <c r="C40" s="191"/>
      <c r="D40" s="191"/>
      <c r="E40" s="42"/>
      <c r="F40" s="42"/>
      <c r="G40" s="42"/>
    </row>
    <row r="41" spans="1:7" ht="35.1" customHeight="1">
      <c r="A41" s="191" t="s">
        <v>244</v>
      </c>
      <c r="B41" s="191"/>
      <c r="C41" s="191"/>
      <c r="D41" s="191"/>
      <c r="E41" s="191"/>
      <c r="F41" s="191"/>
      <c r="G41" s="191"/>
    </row>
    <row r="42" spans="1:7" ht="35.1" customHeight="1">
      <c r="A42" s="42" t="s">
        <v>0</v>
      </c>
      <c r="B42" s="42" t="s">
        <v>1</v>
      </c>
      <c r="C42" s="42" t="s">
        <v>452</v>
      </c>
      <c r="D42" s="96" t="s">
        <v>531</v>
      </c>
      <c r="E42" s="96" t="s">
        <v>242</v>
      </c>
      <c r="F42" s="96" t="s">
        <v>571</v>
      </c>
      <c r="G42" s="42" t="s">
        <v>3</v>
      </c>
    </row>
    <row r="43" spans="1:7" ht="35.1" customHeight="1">
      <c r="A43" s="42">
        <v>1</v>
      </c>
      <c r="B43" s="42" t="s">
        <v>453</v>
      </c>
      <c r="C43" s="42">
        <v>2</v>
      </c>
      <c r="D43" s="42"/>
      <c r="E43" s="42"/>
      <c r="F43" s="95">
        <v>300</v>
      </c>
      <c r="G43" s="42"/>
    </row>
    <row r="44" spans="1:7" ht="35.1" customHeight="1">
      <c r="A44" s="42">
        <v>2</v>
      </c>
      <c r="B44" s="42" t="s">
        <v>454</v>
      </c>
      <c r="C44" s="42">
        <v>2</v>
      </c>
      <c r="D44" s="42"/>
      <c r="E44" s="42"/>
      <c r="F44" s="95">
        <v>800</v>
      </c>
      <c r="G44" s="42"/>
    </row>
    <row r="45" spans="1:7" ht="35.1" customHeight="1">
      <c r="A45" s="42">
        <v>3</v>
      </c>
      <c r="B45" s="42" t="s">
        <v>455</v>
      </c>
      <c r="C45" s="42">
        <v>14</v>
      </c>
      <c r="D45" s="42"/>
      <c r="E45" s="42"/>
      <c r="F45" s="95">
        <v>150</v>
      </c>
      <c r="G45" s="42"/>
    </row>
    <row r="46" spans="1:7" ht="35.1" customHeight="1">
      <c r="A46" s="42">
        <v>4</v>
      </c>
      <c r="B46" s="42" t="s">
        <v>456</v>
      </c>
      <c r="C46" s="42">
        <v>14</v>
      </c>
      <c r="D46" s="42"/>
      <c r="E46" s="42"/>
      <c r="F46" s="95">
        <v>210</v>
      </c>
      <c r="G46" s="42"/>
    </row>
    <row r="47" spans="1:7" ht="35.1" customHeight="1">
      <c r="A47" s="42">
        <v>5</v>
      </c>
      <c r="B47" s="42" t="s">
        <v>457</v>
      </c>
      <c r="C47" s="42">
        <v>9</v>
      </c>
      <c r="D47" s="42"/>
      <c r="E47" s="42"/>
      <c r="F47" s="95">
        <v>90</v>
      </c>
      <c r="G47" s="42"/>
    </row>
    <row r="48" spans="1:7" ht="35.1" customHeight="1">
      <c r="A48" s="42">
        <v>6</v>
      </c>
      <c r="B48" s="42" t="s">
        <v>459</v>
      </c>
      <c r="C48" s="42">
        <v>1</v>
      </c>
      <c r="D48" s="42"/>
      <c r="E48" s="42"/>
      <c r="F48" s="95">
        <f>2500*0.6</f>
        <v>1500</v>
      </c>
      <c r="G48" s="42"/>
    </row>
    <row r="49" spans="1:7" ht="35.1" customHeight="1">
      <c r="A49" s="42">
        <v>7</v>
      </c>
      <c r="B49" s="42" t="s">
        <v>462</v>
      </c>
      <c r="C49" s="42">
        <v>1</v>
      </c>
      <c r="D49" s="42"/>
      <c r="E49" s="42"/>
      <c r="F49" s="95">
        <v>600</v>
      </c>
      <c r="G49" s="42"/>
    </row>
    <row r="50" spans="1:7" ht="35.1" customHeight="1">
      <c r="A50" s="42">
        <v>8</v>
      </c>
      <c r="B50" s="42" t="s">
        <v>460</v>
      </c>
      <c r="C50" s="42">
        <v>3</v>
      </c>
      <c r="D50" s="42"/>
      <c r="E50" s="42"/>
      <c r="F50" s="95">
        <v>510</v>
      </c>
      <c r="G50" s="42"/>
    </row>
    <row r="51" spans="1:7" ht="35.1" customHeight="1">
      <c r="A51" s="191" t="s">
        <v>137</v>
      </c>
      <c r="B51" s="191"/>
      <c r="C51" s="191"/>
      <c r="D51" s="191"/>
      <c r="E51" s="42"/>
      <c r="F51" s="42"/>
      <c r="G51" s="42"/>
    </row>
    <row r="52" spans="1:7" ht="35.1" customHeight="1">
      <c r="A52" s="191" t="s">
        <v>245</v>
      </c>
      <c r="B52" s="191"/>
      <c r="C52" s="191"/>
      <c r="D52" s="191"/>
      <c r="E52" s="191"/>
      <c r="F52" s="191"/>
      <c r="G52" s="191"/>
    </row>
    <row r="53" spans="1:7" ht="35.1" customHeight="1">
      <c r="A53" s="42" t="s">
        <v>0</v>
      </c>
      <c r="B53" s="42" t="s">
        <v>1</v>
      </c>
      <c r="C53" s="42" t="s">
        <v>452</v>
      </c>
      <c r="D53" s="96" t="s">
        <v>531</v>
      </c>
      <c r="E53" s="96" t="s">
        <v>242</v>
      </c>
      <c r="F53" s="96" t="s">
        <v>571</v>
      </c>
      <c r="G53" s="42" t="s">
        <v>3</v>
      </c>
    </row>
    <row r="54" spans="1:7" ht="35.1" customHeight="1">
      <c r="A54" s="42">
        <v>1</v>
      </c>
      <c r="B54" s="42" t="s">
        <v>453</v>
      </c>
      <c r="C54" s="42">
        <v>2</v>
      </c>
      <c r="D54" s="42"/>
      <c r="E54" s="42"/>
      <c r="F54" s="95">
        <v>300</v>
      </c>
      <c r="G54" s="42"/>
    </row>
    <row r="55" spans="1:7" ht="35.1" customHeight="1">
      <c r="A55" s="42">
        <v>2</v>
      </c>
      <c r="B55" s="42" t="s">
        <v>454</v>
      </c>
      <c r="C55" s="42">
        <v>2</v>
      </c>
      <c r="D55" s="42"/>
      <c r="E55" s="42"/>
      <c r="F55" s="95">
        <v>800</v>
      </c>
      <c r="G55" s="42"/>
    </row>
    <row r="56" spans="1:7" ht="35.1" customHeight="1">
      <c r="A56" s="42">
        <v>3</v>
      </c>
      <c r="B56" s="42" t="s">
        <v>455</v>
      </c>
      <c r="C56" s="42">
        <v>19</v>
      </c>
      <c r="D56" s="42"/>
      <c r="E56" s="42"/>
      <c r="F56" s="95">
        <v>150</v>
      </c>
      <c r="G56" s="42"/>
    </row>
    <row r="57" spans="1:7" ht="35.1" customHeight="1">
      <c r="A57" s="42">
        <v>4</v>
      </c>
      <c r="B57" s="42" t="s">
        <v>456</v>
      </c>
      <c r="C57" s="42">
        <v>19</v>
      </c>
      <c r="D57" s="42"/>
      <c r="E57" s="42"/>
      <c r="F57" s="95">
        <v>210</v>
      </c>
      <c r="G57" s="42"/>
    </row>
    <row r="58" spans="1:7" ht="35.1" customHeight="1">
      <c r="A58" s="42">
        <v>5</v>
      </c>
      <c r="B58" s="42" t="s">
        <v>457</v>
      </c>
      <c r="C58" s="42">
        <v>9</v>
      </c>
      <c r="D58" s="42"/>
      <c r="E58" s="42"/>
      <c r="F58" s="95">
        <v>90</v>
      </c>
      <c r="G58" s="42"/>
    </row>
    <row r="59" spans="1:7" ht="35.1" customHeight="1">
      <c r="A59" s="42">
        <v>6</v>
      </c>
      <c r="B59" s="42" t="s">
        <v>459</v>
      </c>
      <c r="C59" s="42">
        <v>1</v>
      </c>
      <c r="D59" s="42"/>
      <c r="E59" s="42"/>
      <c r="F59" s="95">
        <f>2500*0.6</f>
        <v>1500</v>
      </c>
      <c r="G59" s="42"/>
    </row>
    <row r="60" spans="1:7" ht="35.1" customHeight="1">
      <c r="A60" s="42">
        <v>7</v>
      </c>
      <c r="B60" s="42" t="s">
        <v>462</v>
      </c>
      <c r="C60" s="42">
        <v>1</v>
      </c>
      <c r="D60" s="42"/>
      <c r="E60" s="42"/>
      <c r="F60" s="95">
        <v>600</v>
      </c>
      <c r="G60" s="42"/>
    </row>
    <row r="61" spans="1:7" ht="35.1" customHeight="1">
      <c r="A61" s="42">
        <v>8</v>
      </c>
      <c r="B61" s="42" t="s">
        <v>460</v>
      </c>
      <c r="C61" s="42">
        <v>3</v>
      </c>
      <c r="D61" s="42"/>
      <c r="E61" s="42"/>
      <c r="F61" s="95">
        <v>510</v>
      </c>
      <c r="G61" s="42"/>
    </row>
    <row r="62" spans="1:7" ht="35.1" customHeight="1">
      <c r="A62" s="191" t="s">
        <v>137</v>
      </c>
      <c r="B62" s="191"/>
      <c r="C62" s="191"/>
      <c r="D62" s="191"/>
      <c r="E62" s="42"/>
      <c r="F62" s="42"/>
      <c r="G62" s="42"/>
    </row>
    <row r="63" spans="1:7" ht="35.1" customHeight="1">
      <c r="A63" s="191" t="s">
        <v>247</v>
      </c>
      <c r="B63" s="191"/>
      <c r="C63" s="191"/>
      <c r="D63" s="191"/>
      <c r="E63" s="191"/>
      <c r="F63" s="191"/>
      <c r="G63" s="191"/>
    </row>
    <row r="64" spans="1:7" ht="35.1" customHeight="1">
      <c r="A64" s="42" t="s">
        <v>0</v>
      </c>
      <c r="B64" s="42" t="s">
        <v>1</v>
      </c>
      <c r="C64" s="42" t="s">
        <v>452</v>
      </c>
      <c r="D64" s="96" t="s">
        <v>531</v>
      </c>
      <c r="E64" s="96" t="s">
        <v>242</v>
      </c>
      <c r="F64" s="96" t="s">
        <v>571</v>
      </c>
      <c r="G64" s="42" t="s">
        <v>3</v>
      </c>
    </row>
    <row r="65" spans="1:7" ht="35.1" customHeight="1">
      <c r="A65" s="42">
        <v>1</v>
      </c>
      <c r="B65" s="42" t="s">
        <v>453</v>
      </c>
      <c r="C65" s="42">
        <v>2</v>
      </c>
      <c r="D65" s="42"/>
      <c r="E65" s="42"/>
      <c r="F65" s="42">
        <v>300</v>
      </c>
      <c r="G65" s="42"/>
    </row>
    <row r="66" spans="1:7" ht="35.1" customHeight="1">
      <c r="A66" s="42">
        <v>2</v>
      </c>
      <c r="B66" s="42" t="s">
        <v>454</v>
      </c>
      <c r="C66" s="42">
        <v>2</v>
      </c>
      <c r="D66" s="42"/>
      <c r="E66" s="42"/>
      <c r="F66" s="42">
        <v>800</v>
      </c>
      <c r="G66" s="42"/>
    </row>
    <row r="67" spans="1:7" ht="35.1" customHeight="1">
      <c r="A67" s="42">
        <v>3</v>
      </c>
      <c r="B67" s="42" t="s">
        <v>455</v>
      </c>
      <c r="C67" s="42">
        <v>5</v>
      </c>
      <c r="D67" s="42"/>
      <c r="E67" s="42"/>
      <c r="F67" s="42">
        <v>150</v>
      </c>
      <c r="G67" s="42"/>
    </row>
    <row r="68" spans="1:7" ht="35.1" customHeight="1">
      <c r="A68" s="42">
        <v>4</v>
      </c>
      <c r="B68" s="42" t="s">
        <v>456</v>
      </c>
      <c r="C68" s="42">
        <v>5</v>
      </c>
      <c r="D68" s="42"/>
      <c r="E68" s="42"/>
      <c r="F68" s="42">
        <v>210</v>
      </c>
      <c r="G68" s="42"/>
    </row>
    <row r="69" spans="1:7" ht="35.1" customHeight="1">
      <c r="A69" s="42">
        <v>5</v>
      </c>
      <c r="B69" s="42" t="s">
        <v>457</v>
      </c>
      <c r="C69" s="42">
        <v>6</v>
      </c>
      <c r="D69" s="42"/>
      <c r="E69" s="42"/>
      <c r="F69" s="42">
        <v>90</v>
      </c>
      <c r="G69" s="42"/>
    </row>
    <row r="70" spans="1:7" ht="35.1" customHeight="1">
      <c r="A70" s="42">
        <v>6</v>
      </c>
      <c r="B70" s="42" t="s">
        <v>459</v>
      </c>
      <c r="C70" s="42">
        <v>1</v>
      </c>
      <c r="D70" s="42"/>
      <c r="E70" s="42"/>
      <c r="F70" s="42">
        <v>1500</v>
      </c>
      <c r="G70" s="42"/>
    </row>
    <row r="71" spans="1:7" ht="35.1" customHeight="1">
      <c r="A71" s="42">
        <v>7</v>
      </c>
      <c r="B71" s="42" t="s">
        <v>462</v>
      </c>
      <c r="C71" s="42">
        <v>1</v>
      </c>
      <c r="D71" s="42"/>
      <c r="E71" s="42"/>
      <c r="F71" s="42">
        <v>600</v>
      </c>
      <c r="G71" s="42"/>
    </row>
    <row r="72" spans="1:7" ht="35.1" customHeight="1">
      <c r="A72" s="42">
        <v>8</v>
      </c>
      <c r="B72" s="42" t="s">
        <v>460</v>
      </c>
      <c r="C72" s="42">
        <v>3</v>
      </c>
      <c r="D72" s="42"/>
      <c r="E72" s="42"/>
      <c r="F72" s="42">
        <v>510</v>
      </c>
      <c r="G72" s="42"/>
    </row>
    <row r="73" spans="1:7" ht="35.1" customHeight="1">
      <c r="A73" s="191" t="s">
        <v>137</v>
      </c>
      <c r="B73" s="191"/>
      <c r="C73" s="191"/>
      <c r="D73" s="191"/>
      <c r="E73" s="42"/>
      <c r="F73" s="42"/>
      <c r="G73" s="42"/>
    </row>
    <row r="74" spans="1:7" ht="35.1" customHeight="1">
      <c r="A74" s="191" t="s">
        <v>248</v>
      </c>
      <c r="B74" s="191"/>
      <c r="C74" s="191"/>
      <c r="D74" s="191"/>
      <c r="E74" s="191"/>
      <c r="F74" s="191"/>
      <c r="G74" s="191"/>
    </row>
    <row r="75" spans="1:7" ht="35.1" customHeight="1">
      <c r="A75" s="42" t="s">
        <v>0</v>
      </c>
      <c r="B75" s="42" t="s">
        <v>1</v>
      </c>
      <c r="C75" s="42" t="s">
        <v>452</v>
      </c>
      <c r="D75" s="96" t="s">
        <v>531</v>
      </c>
      <c r="E75" s="96" t="s">
        <v>242</v>
      </c>
      <c r="F75" s="96" t="s">
        <v>571</v>
      </c>
      <c r="G75" s="42" t="s">
        <v>3</v>
      </c>
    </row>
    <row r="76" spans="1:7" ht="35.1" customHeight="1">
      <c r="A76" s="42">
        <v>1</v>
      </c>
      <c r="B76" s="42" t="s">
        <v>453</v>
      </c>
      <c r="C76" s="42">
        <v>2</v>
      </c>
      <c r="D76" s="42"/>
      <c r="E76" s="42"/>
      <c r="F76" s="42">
        <v>300</v>
      </c>
      <c r="G76" s="42"/>
    </row>
    <row r="77" spans="1:7" ht="35.1" customHeight="1">
      <c r="A77" s="42">
        <v>2</v>
      </c>
      <c r="B77" s="42" t="s">
        <v>454</v>
      </c>
      <c r="C77" s="42">
        <v>2</v>
      </c>
      <c r="D77" s="42"/>
      <c r="E77" s="42"/>
      <c r="F77" s="42">
        <v>800</v>
      </c>
      <c r="G77" s="42"/>
    </row>
    <row r="78" spans="1:7" ht="35.1" customHeight="1">
      <c r="A78" s="42">
        <v>3</v>
      </c>
      <c r="B78" s="42" t="s">
        <v>455</v>
      </c>
      <c r="C78" s="42">
        <v>14</v>
      </c>
      <c r="D78" s="42"/>
      <c r="E78" s="42"/>
      <c r="F78" s="42">
        <v>150</v>
      </c>
      <c r="G78" s="42"/>
    </row>
    <row r="79" spans="1:7" ht="35.1" customHeight="1">
      <c r="A79" s="42">
        <v>4</v>
      </c>
      <c r="B79" s="42" t="s">
        <v>456</v>
      </c>
      <c r="C79" s="42">
        <v>14</v>
      </c>
      <c r="D79" s="42"/>
      <c r="E79" s="42"/>
      <c r="F79" s="42">
        <v>210</v>
      </c>
      <c r="G79" s="42"/>
    </row>
    <row r="80" spans="1:7" ht="35.1" customHeight="1">
      <c r="A80" s="42">
        <v>5</v>
      </c>
      <c r="B80" s="42" t="s">
        <v>457</v>
      </c>
      <c r="C80" s="42">
        <v>9</v>
      </c>
      <c r="D80" s="42"/>
      <c r="E80" s="42"/>
      <c r="F80" s="42">
        <v>90</v>
      </c>
      <c r="G80" s="42"/>
    </row>
    <row r="81" spans="1:7" ht="35.1" customHeight="1">
      <c r="A81" s="42">
        <v>6</v>
      </c>
      <c r="B81" s="42" t="s">
        <v>459</v>
      </c>
      <c r="C81" s="42">
        <v>1</v>
      </c>
      <c r="D81" s="42"/>
      <c r="E81" s="42"/>
      <c r="F81" s="42">
        <v>1500</v>
      </c>
      <c r="G81" s="42"/>
    </row>
    <row r="82" spans="1:7" ht="35.1" customHeight="1">
      <c r="A82" s="42">
        <v>7</v>
      </c>
      <c r="B82" s="42" t="s">
        <v>462</v>
      </c>
      <c r="C82" s="42">
        <v>1</v>
      </c>
      <c r="D82" s="42"/>
      <c r="E82" s="42"/>
      <c r="F82" s="42">
        <v>600</v>
      </c>
      <c r="G82" s="42"/>
    </row>
    <row r="83" spans="1:7" ht="35.1" customHeight="1">
      <c r="A83" s="42">
        <v>8</v>
      </c>
      <c r="B83" s="42" t="s">
        <v>460</v>
      </c>
      <c r="C83" s="42">
        <v>3</v>
      </c>
      <c r="D83" s="42"/>
      <c r="E83" s="42"/>
      <c r="F83" s="42">
        <v>510</v>
      </c>
      <c r="G83" s="42"/>
    </row>
    <row r="84" spans="1:7" ht="35.1" customHeight="1">
      <c r="A84" s="191" t="s">
        <v>137</v>
      </c>
      <c r="B84" s="191"/>
      <c r="C84" s="191"/>
      <c r="D84" s="191"/>
      <c r="E84" s="42"/>
      <c r="F84" s="42"/>
      <c r="G84" s="42"/>
    </row>
    <row r="85" spans="1:7" ht="35.1" customHeight="1">
      <c r="A85" s="191" t="s">
        <v>311</v>
      </c>
      <c r="B85" s="191"/>
      <c r="C85" s="191"/>
      <c r="D85" s="191"/>
      <c r="E85" s="191"/>
      <c r="F85" s="191"/>
      <c r="G85" s="191"/>
    </row>
    <row r="86" spans="1:7" ht="35.1" customHeight="1">
      <c r="A86" s="42" t="s">
        <v>0</v>
      </c>
      <c r="B86" s="42" t="s">
        <v>1</v>
      </c>
      <c r="C86" s="42" t="s">
        <v>452</v>
      </c>
      <c r="D86" s="96" t="s">
        <v>531</v>
      </c>
      <c r="E86" s="96" t="s">
        <v>242</v>
      </c>
      <c r="F86" s="96" t="s">
        <v>572</v>
      </c>
      <c r="G86" s="42" t="s">
        <v>3</v>
      </c>
    </row>
    <row r="87" spans="1:7" ht="35.1" customHeight="1">
      <c r="A87" s="42">
        <v>1</v>
      </c>
      <c r="B87" s="42" t="s">
        <v>453</v>
      </c>
      <c r="C87" s="42">
        <v>2</v>
      </c>
      <c r="D87" s="42"/>
      <c r="E87" s="42"/>
      <c r="F87" s="95">
        <v>300</v>
      </c>
      <c r="G87" s="42"/>
    </row>
    <row r="88" spans="1:7" ht="35.1" customHeight="1">
      <c r="A88" s="42">
        <v>2</v>
      </c>
      <c r="B88" s="42" t="s">
        <v>454</v>
      </c>
      <c r="C88" s="42">
        <v>2</v>
      </c>
      <c r="D88" s="42"/>
      <c r="E88" s="42"/>
      <c r="F88" s="95">
        <v>800</v>
      </c>
      <c r="G88" s="42"/>
    </row>
    <row r="89" spans="1:7" ht="35.1" customHeight="1">
      <c r="A89" s="42">
        <v>3</v>
      </c>
      <c r="B89" s="42" t="s">
        <v>455</v>
      </c>
      <c r="C89" s="42">
        <v>12</v>
      </c>
      <c r="D89" s="42"/>
      <c r="E89" s="42"/>
      <c r="F89" s="95">
        <v>150</v>
      </c>
      <c r="G89" s="42"/>
    </row>
    <row r="90" spans="1:7" ht="35.1" customHeight="1">
      <c r="A90" s="42">
        <v>4</v>
      </c>
      <c r="B90" s="42" t="s">
        <v>456</v>
      </c>
      <c r="C90" s="42">
        <v>12</v>
      </c>
      <c r="D90" s="42"/>
      <c r="E90" s="42"/>
      <c r="F90" s="95">
        <v>210</v>
      </c>
      <c r="G90" s="42"/>
    </row>
    <row r="91" spans="1:7" ht="35.1" customHeight="1">
      <c r="A91" s="42">
        <v>5</v>
      </c>
      <c r="B91" s="42" t="s">
        <v>457</v>
      </c>
      <c r="C91" s="42">
        <v>9</v>
      </c>
      <c r="D91" s="42"/>
      <c r="E91" s="42"/>
      <c r="F91" s="95">
        <v>90</v>
      </c>
      <c r="G91" s="42"/>
    </row>
    <row r="92" spans="1:7" ht="35.1" customHeight="1">
      <c r="A92" s="42">
        <v>6</v>
      </c>
      <c r="B92" s="42" t="s">
        <v>459</v>
      </c>
      <c r="C92" s="42">
        <v>1</v>
      </c>
      <c r="D92" s="42"/>
      <c r="E92" s="42"/>
      <c r="F92" s="95">
        <f>2500*0.6</f>
        <v>1500</v>
      </c>
      <c r="G92" s="42"/>
    </row>
    <row r="93" spans="1:7" ht="35.1" customHeight="1">
      <c r="A93" s="42">
        <v>7</v>
      </c>
      <c r="B93" s="42" t="s">
        <v>460</v>
      </c>
      <c r="C93" s="42">
        <v>3</v>
      </c>
      <c r="D93" s="42"/>
      <c r="E93" s="42"/>
      <c r="F93" s="95">
        <v>510</v>
      </c>
      <c r="G93" s="42"/>
    </row>
    <row r="94" spans="1:7" ht="35.1" customHeight="1">
      <c r="A94" s="191" t="s">
        <v>137</v>
      </c>
      <c r="B94" s="191"/>
      <c r="C94" s="191"/>
      <c r="D94" s="191"/>
      <c r="E94" s="42"/>
      <c r="F94" s="42"/>
      <c r="G94" s="42"/>
    </row>
    <row r="95" spans="1:7" ht="39.9" customHeight="1">
      <c r="A95" s="192" t="s">
        <v>463</v>
      </c>
      <c r="B95" s="192"/>
      <c r="C95" s="192"/>
      <c r="D95" s="192"/>
      <c r="E95" s="42"/>
      <c r="F95" s="42"/>
      <c r="G95" s="97"/>
    </row>
  </sheetData>
  <mergeCells count="20">
    <mergeCell ref="A74:G74"/>
    <mergeCell ref="A84:D84"/>
    <mergeCell ref="A85:G85"/>
    <mergeCell ref="A94:D94"/>
    <mergeCell ref="A95:D95"/>
    <mergeCell ref="A51:D51"/>
    <mergeCell ref="A52:G52"/>
    <mergeCell ref="A62:D62"/>
    <mergeCell ref="A63:G63"/>
    <mergeCell ref="A73:D73"/>
    <mergeCell ref="A20:G20"/>
    <mergeCell ref="A29:D29"/>
    <mergeCell ref="A30:G30"/>
    <mergeCell ref="A40:D40"/>
    <mergeCell ref="A41:G41"/>
    <mergeCell ref="A1:G1"/>
    <mergeCell ref="A2:G2"/>
    <mergeCell ref="A9:D9"/>
    <mergeCell ref="A10:G10"/>
    <mergeCell ref="A19:D19"/>
  </mergeCells>
  <phoneticPr fontId="27" type="noConversion"/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A33"/>
  <sheetViews>
    <sheetView topLeftCell="G1" zoomScale="90" zoomScaleNormal="90" workbookViewId="0">
      <pane ySplit="2" topLeftCell="A24" activePane="bottomLeft" state="frozen"/>
      <selection pane="bottomLeft" activeCell="O32" sqref="O32"/>
    </sheetView>
  </sheetViews>
  <sheetFormatPr defaultColWidth="8.88671875" defaultRowHeight="14.4"/>
  <cols>
    <col min="1" max="1" width="6.109375" style="98" customWidth="1"/>
    <col min="2" max="2" width="9.21875" style="98" customWidth="1"/>
    <col min="3" max="3" width="8.44140625" style="98" customWidth="1"/>
    <col min="4" max="4" width="9.109375" style="98" customWidth="1"/>
    <col min="5" max="5" width="8.88671875" style="98" hidden="1" customWidth="1"/>
    <col min="6" max="9" width="8.88671875" style="98"/>
    <col min="10" max="10" width="12.77734375" style="98" customWidth="1"/>
    <col min="11" max="11" width="18.44140625" style="98" customWidth="1"/>
    <col min="12" max="12" width="5.44140625" style="98" customWidth="1"/>
    <col min="13" max="13" width="8.88671875" style="98"/>
    <col min="14" max="14" width="14.21875" style="98" customWidth="1"/>
    <col min="15" max="15" width="11.109375" style="98" customWidth="1"/>
    <col min="16" max="16" width="10.88671875" style="98" bestFit="1" customWidth="1"/>
    <col min="17" max="17" width="40.21875" style="98" customWidth="1"/>
    <col min="18" max="16381" width="8.88671875" style="98"/>
    <col min="16382" max="16384" width="8.88671875" style="65"/>
  </cols>
  <sheetData>
    <row r="1" spans="1:18" ht="43.95" customHeight="1">
      <c r="A1" s="193" t="s">
        <v>16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</row>
    <row r="2" spans="1:18" s="99" customFormat="1" ht="36" customHeight="1">
      <c r="A2" s="96" t="s">
        <v>0</v>
      </c>
      <c r="B2" s="96" t="s">
        <v>464</v>
      </c>
      <c r="C2" s="96" t="s">
        <v>465</v>
      </c>
      <c r="D2" s="96" t="s">
        <v>466</v>
      </c>
      <c r="E2" s="96" t="s">
        <v>467</v>
      </c>
      <c r="F2" s="96" t="s">
        <v>468</v>
      </c>
      <c r="G2" s="96" t="s">
        <v>469</v>
      </c>
      <c r="H2" s="96" t="s">
        <v>470</v>
      </c>
      <c r="I2" s="96" t="s">
        <v>471</v>
      </c>
      <c r="J2" s="96" t="s">
        <v>1</v>
      </c>
      <c r="K2" s="96" t="s">
        <v>172</v>
      </c>
      <c r="L2" s="96" t="s">
        <v>173</v>
      </c>
      <c r="M2" s="96" t="s">
        <v>23</v>
      </c>
      <c r="N2" s="96" t="s">
        <v>531</v>
      </c>
      <c r="O2" s="96" t="s">
        <v>242</v>
      </c>
      <c r="P2" s="96" t="s">
        <v>570</v>
      </c>
      <c r="Q2" s="96" t="s">
        <v>3</v>
      </c>
      <c r="R2" s="96" t="s">
        <v>313</v>
      </c>
    </row>
    <row r="3" spans="1:18" s="98" customFormat="1" ht="35.1" customHeight="1">
      <c r="A3" s="194">
        <v>1</v>
      </c>
      <c r="B3" s="194" t="s">
        <v>472</v>
      </c>
      <c r="C3" s="194" t="s">
        <v>473</v>
      </c>
      <c r="D3" s="194">
        <v>831</v>
      </c>
      <c r="E3" s="194">
        <v>49</v>
      </c>
      <c r="F3" s="194">
        <v>600</v>
      </c>
      <c r="G3" s="194" t="s">
        <v>562</v>
      </c>
      <c r="H3" s="194" t="s">
        <v>189</v>
      </c>
      <c r="I3" s="100" t="s">
        <v>474</v>
      </c>
      <c r="J3" s="100" t="s">
        <v>475</v>
      </c>
      <c r="K3" s="100" t="s">
        <v>476</v>
      </c>
      <c r="L3" s="100" t="s">
        <v>477</v>
      </c>
      <c r="M3" s="100">
        <v>250</v>
      </c>
      <c r="N3" s="100"/>
      <c r="O3" s="100"/>
      <c r="P3" s="100">
        <f>300*0.6</f>
        <v>180</v>
      </c>
      <c r="Q3" s="100" t="s">
        <v>189</v>
      </c>
      <c r="R3" s="194"/>
    </row>
    <row r="4" spans="1:18" s="98" customFormat="1" ht="35.1" customHeight="1">
      <c r="A4" s="194"/>
      <c r="B4" s="194"/>
      <c r="C4" s="194"/>
      <c r="D4" s="194"/>
      <c r="E4" s="194"/>
      <c r="F4" s="194"/>
      <c r="G4" s="194"/>
      <c r="H4" s="194"/>
      <c r="I4" s="100">
        <v>3400</v>
      </c>
      <c r="J4" s="100" t="s">
        <v>478</v>
      </c>
      <c r="K4" s="100" t="s">
        <v>479</v>
      </c>
      <c r="L4" s="100" t="s">
        <v>477</v>
      </c>
      <c r="M4" s="100">
        <v>3</v>
      </c>
      <c r="N4" s="100"/>
      <c r="O4" s="100"/>
      <c r="P4" s="100">
        <f>25000*1.22*0.6</f>
        <v>18300</v>
      </c>
      <c r="Q4" s="194" t="s">
        <v>480</v>
      </c>
      <c r="R4" s="194"/>
    </row>
    <row r="5" spans="1:18" s="98" customFormat="1" ht="35.1" customHeight="1">
      <c r="A5" s="194"/>
      <c r="B5" s="194"/>
      <c r="C5" s="194"/>
      <c r="D5" s="194"/>
      <c r="E5" s="100"/>
      <c r="F5" s="194"/>
      <c r="G5" s="194"/>
      <c r="H5" s="194"/>
      <c r="I5" s="100" t="s">
        <v>481</v>
      </c>
      <c r="J5" s="100" t="s">
        <v>478</v>
      </c>
      <c r="K5" s="100" t="s">
        <v>479</v>
      </c>
      <c r="L5" s="100" t="s">
        <v>477</v>
      </c>
      <c r="M5" s="100">
        <v>3</v>
      </c>
      <c r="N5" s="100"/>
      <c r="O5" s="100"/>
      <c r="P5" s="100">
        <f>15000*1.22*0.6</f>
        <v>10980</v>
      </c>
      <c r="Q5" s="194"/>
      <c r="R5" s="194"/>
    </row>
    <row r="6" spans="1:18" s="98" customFormat="1" ht="35.1" customHeight="1">
      <c r="A6" s="194"/>
      <c r="B6" s="194"/>
      <c r="C6" s="194"/>
      <c r="D6" s="194"/>
      <c r="E6" s="100"/>
      <c r="F6" s="194"/>
      <c r="G6" s="194"/>
      <c r="H6" s="194"/>
      <c r="I6" s="100">
        <v>400</v>
      </c>
      <c r="J6" s="100" t="s">
        <v>482</v>
      </c>
      <c r="K6" s="100" t="s">
        <v>479</v>
      </c>
      <c r="L6" s="100" t="s">
        <v>477</v>
      </c>
      <c r="M6" s="100">
        <v>3</v>
      </c>
      <c r="N6" s="100"/>
      <c r="O6" s="100"/>
      <c r="P6" s="100">
        <f>6400*1.22*0.6</f>
        <v>4684.8</v>
      </c>
      <c r="Q6" s="194"/>
      <c r="R6" s="194"/>
    </row>
    <row r="7" spans="1:18" s="98" customFormat="1" ht="35.1" customHeight="1">
      <c r="A7" s="194">
        <v>2</v>
      </c>
      <c r="B7" s="194" t="s">
        <v>483</v>
      </c>
      <c r="C7" s="194"/>
      <c r="D7" s="194">
        <v>518</v>
      </c>
      <c r="E7" s="194">
        <v>126</v>
      </c>
      <c r="F7" s="194"/>
      <c r="G7" s="194"/>
      <c r="H7" s="194"/>
      <c r="I7" s="100" t="s">
        <v>189</v>
      </c>
      <c r="J7" s="100" t="s">
        <v>475</v>
      </c>
      <c r="K7" s="100" t="s">
        <v>476</v>
      </c>
      <c r="L7" s="100" t="s">
        <v>477</v>
      </c>
      <c r="M7" s="100">
        <v>156</v>
      </c>
      <c r="N7" s="100"/>
      <c r="O7" s="100"/>
      <c r="P7" s="100">
        <f>300*0.6</f>
        <v>180</v>
      </c>
      <c r="Q7" s="100" t="s">
        <v>189</v>
      </c>
      <c r="R7" s="194"/>
    </row>
    <row r="8" spans="1:18" s="98" customFormat="1" ht="35.1" customHeight="1">
      <c r="A8" s="194"/>
      <c r="B8" s="194"/>
      <c r="C8" s="194"/>
      <c r="D8" s="194"/>
      <c r="E8" s="194"/>
      <c r="F8" s="194"/>
      <c r="G8" s="194"/>
      <c r="H8" s="194"/>
      <c r="I8" s="100">
        <v>3400</v>
      </c>
      <c r="J8" s="100" t="s">
        <v>478</v>
      </c>
      <c r="K8" s="100" t="s">
        <v>479</v>
      </c>
      <c r="L8" s="100" t="s">
        <v>477</v>
      </c>
      <c r="M8" s="100">
        <v>6</v>
      </c>
      <c r="N8" s="100"/>
      <c r="O8" s="100"/>
      <c r="P8" s="100">
        <f>25000*1.22*0.6</f>
        <v>18300</v>
      </c>
      <c r="Q8" s="194" t="s">
        <v>480</v>
      </c>
      <c r="R8" s="194"/>
    </row>
    <row r="9" spans="1:18" s="98" customFormat="1" ht="35.1" customHeight="1">
      <c r="A9" s="194"/>
      <c r="B9" s="194"/>
      <c r="C9" s="194"/>
      <c r="D9" s="194"/>
      <c r="E9" s="194"/>
      <c r="F9" s="194"/>
      <c r="G9" s="194"/>
      <c r="H9" s="194"/>
      <c r="I9" s="100" t="s">
        <v>481</v>
      </c>
      <c r="J9" s="100" t="s">
        <v>478</v>
      </c>
      <c r="K9" s="100" t="s">
        <v>479</v>
      </c>
      <c r="L9" s="100" t="s">
        <v>477</v>
      </c>
      <c r="M9" s="100">
        <v>3</v>
      </c>
      <c r="N9" s="100"/>
      <c r="O9" s="100"/>
      <c r="P9" s="100">
        <f>15000*1.22*0.6</f>
        <v>10980</v>
      </c>
      <c r="Q9" s="194"/>
      <c r="R9" s="194"/>
    </row>
    <row r="10" spans="1:18" s="98" customFormat="1" ht="35.1" customHeight="1">
      <c r="A10" s="194"/>
      <c r="B10" s="194"/>
      <c r="C10" s="194"/>
      <c r="D10" s="194"/>
      <c r="E10" s="194"/>
      <c r="F10" s="194"/>
      <c r="G10" s="194"/>
      <c r="H10" s="194"/>
      <c r="I10" s="100">
        <v>400</v>
      </c>
      <c r="J10" s="100" t="s">
        <v>482</v>
      </c>
      <c r="K10" s="100" t="s">
        <v>479</v>
      </c>
      <c r="L10" s="100" t="s">
        <v>477</v>
      </c>
      <c r="M10" s="100">
        <v>6</v>
      </c>
      <c r="N10" s="100"/>
      <c r="O10" s="100"/>
      <c r="P10" s="100">
        <f>6400*1.22*0.6</f>
        <v>4684.8</v>
      </c>
      <c r="Q10" s="194"/>
      <c r="R10" s="194"/>
    </row>
    <row r="11" spans="1:18" s="98" customFormat="1" ht="35.1" customHeight="1">
      <c r="A11" s="194">
        <v>3</v>
      </c>
      <c r="B11" s="194" t="s">
        <v>461</v>
      </c>
      <c r="C11" s="194"/>
      <c r="D11" s="194">
        <v>228</v>
      </c>
      <c r="E11" s="100"/>
      <c r="F11" s="194"/>
      <c r="G11" s="194"/>
      <c r="H11" s="194"/>
      <c r="I11" s="100" t="s">
        <v>189</v>
      </c>
      <c r="J11" s="100" t="s">
        <v>475</v>
      </c>
      <c r="K11" s="100" t="s">
        <v>476</v>
      </c>
      <c r="L11" s="100" t="s">
        <v>477</v>
      </c>
      <c r="M11" s="100">
        <v>69</v>
      </c>
      <c r="N11" s="100"/>
      <c r="O11" s="100"/>
      <c r="P11" s="100">
        <f>300*0.6</f>
        <v>180</v>
      </c>
      <c r="Q11" s="100"/>
      <c r="R11" s="194"/>
    </row>
    <row r="12" spans="1:18" s="98" customFormat="1" ht="35.1" customHeight="1">
      <c r="A12" s="194"/>
      <c r="B12" s="194"/>
      <c r="C12" s="194"/>
      <c r="D12" s="194"/>
      <c r="E12" s="100"/>
      <c r="F12" s="194"/>
      <c r="G12" s="194"/>
      <c r="H12" s="194"/>
      <c r="I12" s="100">
        <v>3400</v>
      </c>
      <c r="J12" s="100" t="s">
        <v>478</v>
      </c>
      <c r="K12" s="100" t="s">
        <v>479</v>
      </c>
      <c r="L12" s="100" t="s">
        <v>477</v>
      </c>
      <c r="M12" s="100">
        <v>3</v>
      </c>
      <c r="N12" s="100"/>
      <c r="O12" s="100"/>
      <c r="P12" s="100">
        <f>25000*1.22*0.6</f>
        <v>18300</v>
      </c>
      <c r="Q12" s="194" t="s">
        <v>480</v>
      </c>
      <c r="R12" s="194"/>
    </row>
    <row r="13" spans="1:18" s="98" customFormat="1" ht="35.1" customHeight="1">
      <c r="A13" s="194"/>
      <c r="B13" s="194"/>
      <c r="C13" s="194"/>
      <c r="D13" s="194"/>
      <c r="E13" s="100"/>
      <c r="F13" s="194"/>
      <c r="G13" s="194"/>
      <c r="H13" s="194"/>
      <c r="I13" s="100">
        <v>400</v>
      </c>
      <c r="J13" s="100" t="s">
        <v>482</v>
      </c>
      <c r="K13" s="100" t="s">
        <v>479</v>
      </c>
      <c r="L13" s="100" t="s">
        <v>477</v>
      </c>
      <c r="M13" s="100">
        <v>3</v>
      </c>
      <c r="N13" s="100"/>
      <c r="O13" s="100"/>
      <c r="P13" s="100">
        <f>6400*1.22*0.6</f>
        <v>4684.8</v>
      </c>
      <c r="Q13" s="194"/>
      <c r="R13" s="194"/>
    </row>
    <row r="14" spans="1:18" s="98" customFormat="1" ht="35.1" customHeight="1">
      <c r="A14" s="194">
        <v>4</v>
      </c>
      <c r="B14" s="194" t="s">
        <v>244</v>
      </c>
      <c r="C14" s="194"/>
      <c r="D14" s="194">
        <v>25</v>
      </c>
      <c r="E14" s="100"/>
      <c r="F14" s="194"/>
      <c r="G14" s="194"/>
      <c r="H14" s="194"/>
      <c r="I14" s="100" t="s">
        <v>189</v>
      </c>
      <c r="J14" s="100" t="s">
        <v>475</v>
      </c>
      <c r="K14" s="100" t="s">
        <v>476</v>
      </c>
      <c r="L14" s="100" t="s">
        <v>477</v>
      </c>
      <c r="M14" s="100">
        <v>20</v>
      </c>
      <c r="N14" s="100"/>
      <c r="O14" s="100"/>
      <c r="P14" s="100">
        <f>300*0.6</f>
        <v>180</v>
      </c>
      <c r="Q14" s="100"/>
      <c r="R14" s="194"/>
    </row>
    <row r="15" spans="1:18" s="98" customFormat="1" ht="46.5" customHeight="1">
      <c r="A15" s="194"/>
      <c r="B15" s="194"/>
      <c r="C15" s="194"/>
      <c r="D15" s="194"/>
      <c r="E15" s="100"/>
      <c r="F15" s="194"/>
      <c r="G15" s="194"/>
      <c r="H15" s="194"/>
      <c r="I15" s="100">
        <v>3180</v>
      </c>
      <c r="J15" s="100" t="s">
        <v>478</v>
      </c>
      <c r="K15" s="100" t="s">
        <v>479</v>
      </c>
      <c r="L15" s="100" t="s">
        <v>477</v>
      </c>
      <c r="M15" s="100">
        <v>2</v>
      </c>
      <c r="N15" s="100"/>
      <c r="O15" s="100"/>
      <c r="P15" s="100">
        <f>25000*1.22*0.6</f>
        <v>18300</v>
      </c>
      <c r="Q15" s="100" t="s">
        <v>480</v>
      </c>
      <c r="R15" s="194"/>
    </row>
    <row r="16" spans="1:18" s="98" customFormat="1" ht="35.1" customHeight="1">
      <c r="A16" s="194">
        <v>5</v>
      </c>
      <c r="B16" s="194" t="s">
        <v>245</v>
      </c>
      <c r="C16" s="194"/>
      <c r="D16" s="194">
        <v>136</v>
      </c>
      <c r="E16" s="100"/>
      <c r="F16" s="194"/>
      <c r="G16" s="194"/>
      <c r="H16" s="194"/>
      <c r="I16" s="100" t="s">
        <v>189</v>
      </c>
      <c r="J16" s="100" t="s">
        <v>475</v>
      </c>
      <c r="K16" s="100" t="s">
        <v>476</v>
      </c>
      <c r="L16" s="100" t="s">
        <v>477</v>
      </c>
      <c r="M16" s="100">
        <v>41</v>
      </c>
      <c r="N16" s="100"/>
      <c r="O16" s="100"/>
      <c r="P16" s="100">
        <f>300*0.6</f>
        <v>180</v>
      </c>
      <c r="Q16" s="100"/>
      <c r="R16" s="194"/>
    </row>
    <row r="17" spans="1:18" s="98" customFormat="1" ht="35.1" customHeight="1">
      <c r="A17" s="194"/>
      <c r="B17" s="194"/>
      <c r="C17" s="194"/>
      <c r="D17" s="194"/>
      <c r="E17" s="100"/>
      <c r="F17" s="194"/>
      <c r="G17" s="194"/>
      <c r="H17" s="194"/>
      <c r="I17" s="100">
        <v>2660</v>
      </c>
      <c r="J17" s="100" t="s">
        <v>478</v>
      </c>
      <c r="K17" s="100" t="s">
        <v>479</v>
      </c>
      <c r="L17" s="100" t="s">
        <v>477</v>
      </c>
      <c r="M17" s="100">
        <v>3</v>
      </c>
      <c r="N17" s="100"/>
      <c r="O17" s="100"/>
      <c r="P17" s="100">
        <f>15000*1.22*0.6</f>
        <v>10980</v>
      </c>
      <c r="Q17" s="194" t="s">
        <v>480</v>
      </c>
      <c r="R17" s="194"/>
    </row>
    <row r="18" spans="1:18" s="98" customFormat="1" ht="35.1" customHeight="1">
      <c r="A18" s="194"/>
      <c r="B18" s="194"/>
      <c r="C18" s="194"/>
      <c r="D18" s="194"/>
      <c r="E18" s="100"/>
      <c r="F18" s="194"/>
      <c r="G18" s="194"/>
      <c r="H18" s="194"/>
      <c r="I18" s="100">
        <v>340</v>
      </c>
      <c r="J18" s="100" t="s">
        <v>482</v>
      </c>
      <c r="K18" s="100" t="s">
        <v>479</v>
      </c>
      <c r="L18" s="100" t="s">
        <v>477</v>
      </c>
      <c r="M18" s="100">
        <v>3</v>
      </c>
      <c r="N18" s="100"/>
      <c r="O18" s="100"/>
      <c r="P18" s="100">
        <f>6400*1.22*0.6</f>
        <v>4684.8</v>
      </c>
      <c r="Q18" s="194"/>
      <c r="R18" s="194"/>
    </row>
    <row r="19" spans="1:18" s="98" customFormat="1" ht="35.1" customHeight="1">
      <c r="A19" s="194">
        <v>6</v>
      </c>
      <c r="B19" s="194" t="s">
        <v>246</v>
      </c>
      <c r="C19" s="194"/>
      <c r="D19" s="194">
        <v>21</v>
      </c>
      <c r="E19" s="100"/>
      <c r="F19" s="194"/>
      <c r="G19" s="194"/>
      <c r="H19" s="194"/>
      <c r="I19" s="100" t="s">
        <v>189</v>
      </c>
      <c r="J19" s="100" t="s">
        <v>475</v>
      </c>
      <c r="K19" s="100" t="s">
        <v>476</v>
      </c>
      <c r="L19" s="100" t="s">
        <v>477</v>
      </c>
      <c r="M19" s="100">
        <v>10</v>
      </c>
      <c r="N19" s="100"/>
      <c r="O19" s="100"/>
      <c r="P19" s="100">
        <f>300*0.6</f>
        <v>180</v>
      </c>
      <c r="Q19" s="100"/>
      <c r="R19" s="194"/>
    </row>
    <row r="20" spans="1:18" s="98" customFormat="1" ht="35.1" customHeight="1">
      <c r="A20" s="194"/>
      <c r="B20" s="194"/>
      <c r="C20" s="194"/>
      <c r="D20" s="194"/>
      <c r="E20" s="100"/>
      <c r="F20" s="194"/>
      <c r="G20" s="194"/>
      <c r="H20" s="194"/>
      <c r="I20" s="100">
        <v>2800</v>
      </c>
      <c r="J20" s="100" t="s">
        <v>478</v>
      </c>
      <c r="K20" s="100" t="s">
        <v>479</v>
      </c>
      <c r="L20" s="100" t="s">
        <v>477</v>
      </c>
      <c r="M20" s="100">
        <v>2</v>
      </c>
      <c r="N20" s="100"/>
      <c r="O20" s="100"/>
      <c r="P20" s="100">
        <f>15000*1.22*0.6</f>
        <v>10980</v>
      </c>
      <c r="Q20" s="100" t="s">
        <v>480</v>
      </c>
      <c r="R20" s="194"/>
    </row>
    <row r="21" spans="1:18" s="98" customFormat="1" ht="35.1" customHeight="1">
      <c r="A21" s="194">
        <v>7</v>
      </c>
      <c r="B21" s="194" t="s">
        <v>247</v>
      </c>
      <c r="C21" s="194"/>
      <c r="D21" s="194">
        <v>12</v>
      </c>
      <c r="E21" s="100"/>
      <c r="F21" s="194"/>
      <c r="G21" s="194"/>
      <c r="H21" s="194"/>
      <c r="I21" s="100" t="s">
        <v>189</v>
      </c>
      <c r="J21" s="100" t="s">
        <v>475</v>
      </c>
      <c r="K21" s="100" t="s">
        <v>476</v>
      </c>
      <c r="L21" s="100" t="s">
        <v>477</v>
      </c>
      <c r="M21" s="100">
        <v>4</v>
      </c>
      <c r="N21" s="100"/>
      <c r="O21" s="100"/>
      <c r="P21" s="100">
        <f>300*0.6</f>
        <v>180</v>
      </c>
      <c r="Q21" s="100"/>
      <c r="R21" s="194"/>
    </row>
    <row r="22" spans="1:18" s="98" customFormat="1" ht="35.1" customHeight="1">
      <c r="A22" s="194"/>
      <c r="B22" s="194"/>
      <c r="C22" s="194"/>
      <c r="D22" s="194"/>
      <c r="E22" s="100"/>
      <c r="F22" s="194"/>
      <c r="G22" s="194"/>
      <c r="H22" s="194"/>
      <c r="I22" s="100">
        <v>2800</v>
      </c>
      <c r="J22" s="100" t="s">
        <v>478</v>
      </c>
      <c r="K22" s="100" t="s">
        <v>479</v>
      </c>
      <c r="L22" s="100" t="s">
        <v>477</v>
      </c>
      <c r="M22" s="100">
        <v>2</v>
      </c>
      <c r="N22" s="100"/>
      <c r="O22" s="100"/>
      <c r="P22" s="100">
        <f>15000*1.22*0.6</f>
        <v>10980</v>
      </c>
      <c r="Q22" s="100" t="s">
        <v>480</v>
      </c>
      <c r="R22" s="194"/>
    </row>
    <row r="23" spans="1:18" s="98" customFormat="1" ht="35.1" customHeight="1">
      <c r="A23" s="194">
        <v>8</v>
      </c>
      <c r="B23" s="194" t="s">
        <v>248</v>
      </c>
      <c r="C23" s="194"/>
      <c r="D23" s="194">
        <v>16</v>
      </c>
      <c r="E23" s="100"/>
      <c r="F23" s="194"/>
      <c r="G23" s="194"/>
      <c r="H23" s="194"/>
      <c r="I23" s="100" t="s">
        <v>189</v>
      </c>
      <c r="J23" s="100" t="s">
        <v>475</v>
      </c>
      <c r="K23" s="100" t="s">
        <v>476</v>
      </c>
      <c r="L23" s="100" t="s">
        <v>477</v>
      </c>
      <c r="M23" s="100">
        <v>5</v>
      </c>
      <c r="N23" s="100"/>
      <c r="O23" s="100"/>
      <c r="P23" s="100">
        <f>300*0.6</f>
        <v>180</v>
      </c>
      <c r="Q23" s="100"/>
      <c r="R23" s="194"/>
    </row>
    <row r="24" spans="1:18" s="98" customFormat="1" ht="35.1" customHeight="1">
      <c r="A24" s="194"/>
      <c r="B24" s="194"/>
      <c r="C24" s="194"/>
      <c r="D24" s="194"/>
      <c r="E24" s="100"/>
      <c r="F24" s="194"/>
      <c r="G24" s="194"/>
      <c r="H24" s="194"/>
      <c r="I24" s="100">
        <v>2660</v>
      </c>
      <c r="J24" s="100" t="s">
        <v>478</v>
      </c>
      <c r="K24" s="100" t="s">
        <v>479</v>
      </c>
      <c r="L24" s="100" t="s">
        <v>477</v>
      </c>
      <c r="M24" s="100">
        <v>2</v>
      </c>
      <c r="N24" s="100"/>
      <c r="O24" s="100"/>
      <c r="P24" s="100">
        <f>15000*1.22*0.6</f>
        <v>10980</v>
      </c>
      <c r="Q24" s="100" t="s">
        <v>480</v>
      </c>
      <c r="R24" s="194"/>
    </row>
    <row r="25" spans="1:18" s="98" customFormat="1" ht="35.1" customHeight="1">
      <c r="A25" s="194">
        <v>9</v>
      </c>
      <c r="B25" s="194" t="s">
        <v>249</v>
      </c>
      <c r="C25" s="194"/>
      <c r="D25" s="194">
        <v>4</v>
      </c>
      <c r="E25" s="100"/>
      <c r="F25" s="194"/>
      <c r="G25" s="194"/>
      <c r="H25" s="194"/>
      <c r="I25" s="100" t="s">
        <v>189</v>
      </c>
      <c r="J25" s="100" t="s">
        <v>475</v>
      </c>
      <c r="K25" s="100" t="s">
        <v>476</v>
      </c>
      <c r="L25" s="100" t="s">
        <v>477</v>
      </c>
      <c r="M25" s="100">
        <v>2</v>
      </c>
      <c r="N25" s="100"/>
      <c r="O25" s="100"/>
      <c r="P25" s="100">
        <f>300*0.6</f>
        <v>180</v>
      </c>
      <c r="Q25" s="100"/>
      <c r="R25" s="194"/>
    </row>
    <row r="26" spans="1:18" s="98" customFormat="1" ht="35.1" customHeight="1">
      <c r="A26" s="194"/>
      <c r="B26" s="194"/>
      <c r="C26" s="194"/>
      <c r="D26" s="194"/>
      <c r="E26" s="100"/>
      <c r="F26" s="194"/>
      <c r="G26" s="194"/>
      <c r="H26" s="194"/>
      <c r="I26" s="100">
        <v>1740</v>
      </c>
      <c r="J26" s="100" t="s">
        <v>478</v>
      </c>
      <c r="K26" s="100" t="s">
        <v>479</v>
      </c>
      <c r="L26" s="100" t="s">
        <v>477</v>
      </c>
      <c r="M26" s="100">
        <v>2</v>
      </c>
      <c r="N26" s="100"/>
      <c r="O26" s="100"/>
      <c r="P26" s="100">
        <f>15000*1.22*0.6</f>
        <v>10980</v>
      </c>
      <c r="Q26" s="100" t="s">
        <v>480</v>
      </c>
      <c r="R26" s="194"/>
    </row>
    <row r="27" spans="1:18" s="98" customFormat="1" ht="35.1" customHeight="1">
      <c r="A27" s="194">
        <v>10</v>
      </c>
      <c r="B27" s="194" t="s">
        <v>484</v>
      </c>
      <c r="C27" s="194"/>
      <c r="D27" s="194">
        <v>77</v>
      </c>
      <c r="E27" s="100"/>
      <c r="F27" s="194"/>
      <c r="G27" s="194"/>
      <c r="H27" s="194"/>
      <c r="I27" s="100" t="s">
        <v>189</v>
      </c>
      <c r="J27" s="100" t="s">
        <v>475</v>
      </c>
      <c r="K27" s="100" t="s">
        <v>476</v>
      </c>
      <c r="L27" s="100" t="s">
        <v>477</v>
      </c>
      <c r="M27" s="100">
        <v>24</v>
      </c>
      <c r="N27" s="100"/>
      <c r="O27" s="100"/>
      <c r="P27" s="100">
        <f>300*0.6</f>
        <v>180</v>
      </c>
      <c r="Q27" s="100"/>
      <c r="R27" s="194"/>
    </row>
    <row r="28" spans="1:18" s="98" customFormat="1" ht="35.1" customHeight="1">
      <c r="A28" s="194"/>
      <c r="B28" s="194"/>
      <c r="C28" s="194"/>
      <c r="D28" s="194"/>
      <c r="E28" s="100"/>
      <c r="F28" s="194"/>
      <c r="G28" s="194"/>
      <c r="H28" s="194"/>
      <c r="I28" s="100" t="s">
        <v>485</v>
      </c>
      <c r="J28" s="100" t="s">
        <v>478</v>
      </c>
      <c r="K28" s="100" t="s">
        <v>479</v>
      </c>
      <c r="L28" s="100" t="s">
        <v>477</v>
      </c>
      <c r="M28" s="100">
        <v>3</v>
      </c>
      <c r="N28" s="100"/>
      <c r="O28" s="100"/>
      <c r="P28" s="100">
        <f>25000*1.22*0.6</f>
        <v>18300</v>
      </c>
      <c r="Q28" s="194" t="s">
        <v>480</v>
      </c>
      <c r="R28" s="194"/>
    </row>
    <row r="29" spans="1:18" s="98" customFormat="1" ht="35.1" customHeight="1">
      <c r="A29" s="194"/>
      <c r="B29" s="194"/>
      <c r="C29" s="194"/>
      <c r="D29" s="194"/>
      <c r="E29" s="100"/>
      <c r="F29" s="194"/>
      <c r="G29" s="194"/>
      <c r="H29" s="194"/>
      <c r="I29" s="100">
        <v>400</v>
      </c>
      <c r="J29" s="100" t="s">
        <v>482</v>
      </c>
      <c r="K29" s="100" t="s">
        <v>479</v>
      </c>
      <c r="L29" s="100" t="s">
        <v>477</v>
      </c>
      <c r="M29" s="100">
        <v>3</v>
      </c>
      <c r="N29" s="100"/>
      <c r="O29" s="100"/>
      <c r="P29" s="100">
        <f>6400*1.22*0.6</f>
        <v>4684.8</v>
      </c>
      <c r="Q29" s="194"/>
      <c r="R29" s="194"/>
    </row>
    <row r="30" spans="1:18" s="98" customFormat="1" ht="35.1" customHeight="1">
      <c r="A30" s="194">
        <v>11</v>
      </c>
      <c r="B30" s="194" t="s">
        <v>486</v>
      </c>
      <c r="C30" s="194"/>
      <c r="D30" s="194"/>
      <c r="E30" s="100"/>
      <c r="F30" s="194"/>
      <c r="G30" s="194"/>
      <c r="H30" s="194"/>
      <c r="I30" s="100">
        <v>3400</v>
      </c>
      <c r="J30" s="100" t="s">
        <v>478</v>
      </c>
      <c r="K30" s="100" t="s">
        <v>479</v>
      </c>
      <c r="L30" s="100" t="s">
        <v>477</v>
      </c>
      <c r="M30" s="100">
        <v>3</v>
      </c>
      <c r="N30" s="100"/>
      <c r="O30" s="100"/>
      <c r="P30" s="100">
        <f>25000*1.22*0.6</f>
        <v>18300</v>
      </c>
      <c r="Q30" s="194" t="s">
        <v>480</v>
      </c>
      <c r="R30" s="194"/>
    </row>
    <row r="31" spans="1:18" s="98" customFormat="1" ht="35.1" customHeight="1">
      <c r="A31" s="194"/>
      <c r="B31" s="194"/>
      <c r="C31" s="194"/>
      <c r="D31" s="194"/>
      <c r="E31" s="100"/>
      <c r="F31" s="194"/>
      <c r="G31" s="194"/>
      <c r="H31" s="194"/>
      <c r="I31" s="100">
        <v>400</v>
      </c>
      <c r="J31" s="100" t="s">
        <v>482</v>
      </c>
      <c r="K31" s="100" t="s">
        <v>479</v>
      </c>
      <c r="L31" s="100" t="s">
        <v>477</v>
      </c>
      <c r="M31" s="100">
        <v>3</v>
      </c>
      <c r="N31" s="100"/>
      <c r="O31" s="100"/>
      <c r="P31" s="100">
        <f>6400*1.22*0.6</f>
        <v>4684.8</v>
      </c>
      <c r="Q31" s="194"/>
      <c r="R31" s="194"/>
    </row>
    <row r="32" spans="1:18" s="98" customFormat="1" ht="35.1" customHeight="1">
      <c r="A32" s="194" t="s">
        <v>218</v>
      </c>
      <c r="B32" s="194"/>
      <c r="C32" s="194"/>
      <c r="D32" s="194"/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00"/>
      <c r="P32" s="100"/>
      <c r="Q32" s="100"/>
      <c r="R32" s="100"/>
    </row>
    <row r="33" spans="1:17" s="98" customFormat="1" ht="39" customHeight="1">
      <c r="A33" s="195"/>
      <c r="B33" s="195"/>
      <c r="C33" s="196"/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</row>
  </sheetData>
  <mergeCells count="50">
    <mergeCell ref="R3:R29"/>
    <mergeCell ref="R30:R31"/>
    <mergeCell ref="H3:H31"/>
    <mergeCell ref="Q4:Q6"/>
    <mergeCell ref="Q8:Q10"/>
    <mergeCell ref="Q12:Q13"/>
    <mergeCell ref="Q17:Q18"/>
    <mergeCell ref="Q28:Q29"/>
    <mergeCell ref="Q30:Q31"/>
    <mergeCell ref="D30:D31"/>
    <mergeCell ref="E3:E4"/>
    <mergeCell ref="E7:E10"/>
    <mergeCell ref="F3:F31"/>
    <mergeCell ref="G3:G31"/>
    <mergeCell ref="D19:D20"/>
    <mergeCell ref="D21:D22"/>
    <mergeCell ref="D23:D24"/>
    <mergeCell ref="D25:D26"/>
    <mergeCell ref="D27:D29"/>
    <mergeCell ref="D3:D6"/>
    <mergeCell ref="D7:D10"/>
    <mergeCell ref="D11:D13"/>
    <mergeCell ref="D14:D15"/>
    <mergeCell ref="D16:D18"/>
    <mergeCell ref="B23:B24"/>
    <mergeCell ref="B25:B26"/>
    <mergeCell ref="B27:B29"/>
    <mergeCell ref="B30:B31"/>
    <mergeCell ref="C3:C31"/>
    <mergeCell ref="B11:B13"/>
    <mergeCell ref="B14:B15"/>
    <mergeCell ref="B16:B18"/>
    <mergeCell ref="B19:B20"/>
    <mergeCell ref="B21:B22"/>
    <mergeCell ref="A1:R1"/>
    <mergeCell ref="A32:N32"/>
    <mergeCell ref="A33:Q33"/>
    <mergeCell ref="A3:A6"/>
    <mergeCell ref="A7:A10"/>
    <mergeCell ref="A11:A13"/>
    <mergeCell ref="A14:A15"/>
    <mergeCell ref="A16:A18"/>
    <mergeCell ref="A19:A20"/>
    <mergeCell ref="A21:A22"/>
    <mergeCell ref="A23:A24"/>
    <mergeCell ref="A25:A26"/>
    <mergeCell ref="A27:A29"/>
    <mergeCell ref="A30:A31"/>
    <mergeCell ref="B3:B6"/>
    <mergeCell ref="B7:B10"/>
  </mergeCells>
  <phoneticPr fontId="27" type="noConversion"/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view="pageBreakPreview" zoomScale="70" zoomScaleNormal="100" zoomScaleSheetLayoutView="70" workbookViewId="0">
      <pane ySplit="4" topLeftCell="A11" activePane="bottomLeft" state="frozen"/>
      <selection pane="bottomLeft" activeCell="H20" sqref="H20"/>
    </sheetView>
  </sheetViews>
  <sheetFormatPr defaultColWidth="9" defaultRowHeight="14.4"/>
  <cols>
    <col min="1" max="2" width="9" style="65"/>
    <col min="3" max="3" width="21.109375" style="65" customWidth="1"/>
    <col min="4" max="4" width="12.77734375" style="65" customWidth="1"/>
    <col min="5" max="5" width="13.6640625" style="65" customWidth="1"/>
    <col min="6" max="6" width="11.88671875" style="65" customWidth="1"/>
    <col min="7" max="7" width="16.77734375" style="65" customWidth="1"/>
    <col min="8" max="8" width="21.33203125" style="65" customWidth="1"/>
    <col min="9" max="9" width="33" style="65" bestFit="1" customWidth="1"/>
    <col min="10" max="10" width="17.21875" style="65" customWidth="1"/>
    <col min="11" max="16384" width="9" style="65"/>
  </cols>
  <sheetData>
    <row r="1" spans="1:10" ht="21.9" customHeight="1">
      <c r="A1" s="208" t="s">
        <v>556</v>
      </c>
      <c r="B1" s="209"/>
      <c r="C1" s="209"/>
      <c r="D1" s="209"/>
      <c r="E1" s="209"/>
      <c r="F1" s="209"/>
      <c r="G1" s="209"/>
      <c r="H1" s="209"/>
      <c r="I1" s="209"/>
      <c r="J1" s="210"/>
    </row>
    <row r="2" spans="1:10" ht="32.1" customHeight="1">
      <c r="A2" s="211"/>
      <c r="B2" s="212"/>
      <c r="C2" s="212"/>
      <c r="D2" s="212"/>
      <c r="E2" s="212"/>
      <c r="F2" s="212"/>
      <c r="G2" s="212"/>
      <c r="H2" s="212"/>
      <c r="I2" s="212"/>
      <c r="J2" s="213"/>
    </row>
    <row r="3" spans="1:10" ht="32.1" customHeight="1">
      <c r="A3" s="200" t="s">
        <v>0</v>
      </c>
      <c r="B3" s="200" t="s">
        <v>487</v>
      </c>
      <c r="C3" s="200"/>
      <c r="D3" s="207" t="s">
        <v>173</v>
      </c>
      <c r="E3" s="207" t="s">
        <v>488</v>
      </c>
      <c r="F3" s="207"/>
      <c r="G3" s="207" t="s">
        <v>540</v>
      </c>
      <c r="H3" s="207" t="s">
        <v>542</v>
      </c>
      <c r="I3" s="214" t="s">
        <v>570</v>
      </c>
      <c r="J3" s="200" t="s">
        <v>3</v>
      </c>
    </row>
    <row r="4" spans="1:10" ht="30" customHeight="1">
      <c r="A4" s="200"/>
      <c r="B4" s="200"/>
      <c r="C4" s="200"/>
      <c r="D4" s="207"/>
      <c r="E4" s="101" t="s">
        <v>538</v>
      </c>
      <c r="F4" s="101" t="s">
        <v>539</v>
      </c>
      <c r="G4" s="207"/>
      <c r="H4" s="207"/>
      <c r="I4" s="215"/>
      <c r="J4" s="200"/>
    </row>
    <row r="5" spans="1:10" ht="45" customHeight="1">
      <c r="A5" s="201" t="s">
        <v>490</v>
      </c>
      <c r="B5" s="201" t="s">
        <v>491</v>
      </c>
      <c r="C5" s="102" t="s">
        <v>492</v>
      </c>
      <c r="D5" s="103" t="s">
        <v>178</v>
      </c>
      <c r="E5" s="56">
        <v>3</v>
      </c>
      <c r="F5" s="56" t="s">
        <v>537</v>
      </c>
      <c r="G5" s="104"/>
      <c r="H5" s="9"/>
      <c r="I5" s="9">
        <v>140</v>
      </c>
      <c r="J5" s="50"/>
    </row>
    <row r="6" spans="1:10" ht="45" customHeight="1">
      <c r="A6" s="202"/>
      <c r="B6" s="202"/>
      <c r="C6" s="102" t="s">
        <v>493</v>
      </c>
      <c r="D6" s="103" t="s">
        <v>178</v>
      </c>
      <c r="E6" s="56">
        <f>E9+E10+E11+E12+E13+E14+E15+E16+E17+E18</f>
        <v>97</v>
      </c>
      <c r="F6" s="56" t="s">
        <v>537</v>
      </c>
      <c r="G6" s="104"/>
      <c r="H6" s="9"/>
      <c r="I6" s="9">
        <v>140</v>
      </c>
      <c r="J6" s="50"/>
    </row>
    <row r="7" spans="1:10" ht="45" customHeight="1">
      <c r="A7" s="203"/>
      <c r="B7" s="203"/>
      <c r="C7" s="102" t="s">
        <v>494</v>
      </c>
      <c r="D7" s="197"/>
      <c r="E7" s="197"/>
      <c r="F7" s="197"/>
      <c r="G7" s="197"/>
      <c r="H7" s="10"/>
      <c r="I7" s="10"/>
      <c r="J7" s="50"/>
    </row>
    <row r="8" spans="1:10" ht="45" customHeight="1">
      <c r="A8" s="201" t="s">
        <v>495</v>
      </c>
      <c r="B8" s="201" t="s">
        <v>496</v>
      </c>
      <c r="C8" s="102" t="s">
        <v>497</v>
      </c>
      <c r="D8" s="103" t="s">
        <v>498</v>
      </c>
      <c r="E8" s="56">
        <v>1</v>
      </c>
      <c r="F8" s="105">
        <v>8</v>
      </c>
      <c r="G8" s="104"/>
      <c r="H8" s="9"/>
      <c r="I8" s="9">
        <v>800</v>
      </c>
      <c r="J8" s="50"/>
    </row>
    <row r="9" spans="1:10" ht="45" customHeight="1">
      <c r="A9" s="202"/>
      <c r="B9" s="202"/>
      <c r="C9" s="204" t="s">
        <v>499</v>
      </c>
      <c r="D9" s="103" t="s">
        <v>500</v>
      </c>
      <c r="E9" s="56">
        <f>INT((743/30))</f>
        <v>24</v>
      </c>
      <c r="F9" s="56">
        <v>8</v>
      </c>
      <c r="G9" s="104"/>
      <c r="H9" s="9"/>
      <c r="I9" s="9">
        <v>50</v>
      </c>
      <c r="J9" s="50" t="s">
        <v>501</v>
      </c>
    </row>
    <row r="10" spans="1:10" ht="45" customHeight="1">
      <c r="A10" s="202"/>
      <c r="B10" s="202"/>
      <c r="C10" s="205"/>
      <c r="D10" s="103" t="s">
        <v>500</v>
      </c>
      <c r="E10" s="56">
        <f>INT((832/30))</f>
        <v>27</v>
      </c>
      <c r="F10" s="56">
        <v>8</v>
      </c>
      <c r="G10" s="104"/>
      <c r="H10" s="9"/>
      <c r="I10" s="9">
        <v>50</v>
      </c>
      <c r="J10" s="50" t="s">
        <v>502</v>
      </c>
    </row>
    <row r="11" spans="1:10" ht="45" customHeight="1">
      <c r="A11" s="202"/>
      <c r="B11" s="202"/>
      <c r="C11" s="205"/>
      <c r="D11" s="103" t="s">
        <v>500</v>
      </c>
      <c r="E11" s="56">
        <f>INT((167/20))</f>
        <v>8</v>
      </c>
      <c r="F11" s="56">
        <v>12</v>
      </c>
      <c r="G11" s="104"/>
      <c r="H11" s="9"/>
      <c r="I11" s="9">
        <v>50</v>
      </c>
      <c r="J11" s="50" t="s">
        <v>461</v>
      </c>
    </row>
    <row r="12" spans="1:10" ht="45" customHeight="1">
      <c r="A12" s="202"/>
      <c r="B12" s="202"/>
      <c r="C12" s="205"/>
      <c r="D12" s="103" t="s">
        <v>500</v>
      </c>
      <c r="E12" s="56">
        <v>8</v>
      </c>
      <c r="F12" s="56">
        <v>6</v>
      </c>
      <c r="G12" s="104"/>
      <c r="H12" s="9"/>
      <c r="I12" s="9">
        <v>50</v>
      </c>
      <c r="J12" s="50" t="s">
        <v>503</v>
      </c>
    </row>
    <row r="13" spans="1:10" ht="45" customHeight="1">
      <c r="A13" s="202"/>
      <c r="B13" s="202"/>
      <c r="C13" s="205"/>
      <c r="D13" s="103" t="s">
        <v>500</v>
      </c>
      <c r="E13" s="56">
        <v>4</v>
      </c>
      <c r="F13" s="56">
        <v>6</v>
      </c>
      <c r="G13" s="104"/>
      <c r="H13" s="9"/>
      <c r="I13" s="9">
        <v>50</v>
      </c>
      <c r="J13" s="50" t="s">
        <v>244</v>
      </c>
    </row>
    <row r="14" spans="1:10" ht="45" customHeight="1">
      <c r="A14" s="202"/>
      <c r="B14" s="202"/>
      <c r="C14" s="205"/>
      <c r="D14" s="103" t="s">
        <v>500</v>
      </c>
      <c r="E14" s="56">
        <v>6</v>
      </c>
      <c r="F14" s="56">
        <v>6</v>
      </c>
      <c r="G14" s="104"/>
      <c r="H14" s="9"/>
      <c r="I14" s="9">
        <v>50</v>
      </c>
      <c r="J14" s="50" t="s">
        <v>245</v>
      </c>
    </row>
    <row r="15" spans="1:10" ht="45" customHeight="1">
      <c r="A15" s="202"/>
      <c r="B15" s="202"/>
      <c r="C15" s="205"/>
      <c r="D15" s="103" t="s">
        <v>500</v>
      </c>
      <c r="E15" s="56">
        <v>8</v>
      </c>
      <c r="F15" s="56">
        <v>6</v>
      </c>
      <c r="G15" s="104"/>
      <c r="H15" s="9"/>
      <c r="I15" s="9">
        <v>50</v>
      </c>
      <c r="J15" s="50" t="s">
        <v>246</v>
      </c>
    </row>
    <row r="16" spans="1:10" ht="45" customHeight="1">
      <c r="A16" s="202"/>
      <c r="B16" s="202"/>
      <c r="C16" s="205"/>
      <c r="D16" s="103" t="s">
        <v>500</v>
      </c>
      <c r="E16" s="56">
        <v>4</v>
      </c>
      <c r="F16" s="56">
        <v>6</v>
      </c>
      <c r="G16" s="104"/>
      <c r="H16" s="9"/>
      <c r="I16" s="9">
        <v>50</v>
      </c>
      <c r="J16" s="50" t="s">
        <v>247</v>
      </c>
    </row>
    <row r="17" spans="1:10" ht="45" customHeight="1">
      <c r="A17" s="202"/>
      <c r="B17" s="202"/>
      <c r="C17" s="205"/>
      <c r="D17" s="103" t="s">
        <v>500</v>
      </c>
      <c r="E17" s="56">
        <v>4</v>
      </c>
      <c r="F17" s="56">
        <v>6</v>
      </c>
      <c r="G17" s="104"/>
      <c r="H17" s="9"/>
      <c r="I17" s="9">
        <v>50</v>
      </c>
      <c r="J17" s="50" t="s">
        <v>248</v>
      </c>
    </row>
    <row r="18" spans="1:10" ht="45" customHeight="1">
      <c r="A18" s="202"/>
      <c r="B18" s="202"/>
      <c r="C18" s="206"/>
      <c r="D18" s="103" t="s">
        <v>500</v>
      </c>
      <c r="E18" s="56">
        <v>4</v>
      </c>
      <c r="F18" s="56">
        <v>6</v>
      </c>
      <c r="G18" s="104"/>
      <c r="H18" s="9"/>
      <c r="I18" s="9">
        <v>50</v>
      </c>
      <c r="J18" s="50" t="s">
        <v>311</v>
      </c>
    </row>
    <row r="19" spans="1:10" ht="45" customHeight="1">
      <c r="A19" s="203"/>
      <c r="B19" s="203"/>
      <c r="C19" s="11" t="s">
        <v>494</v>
      </c>
      <c r="D19" s="198"/>
      <c r="E19" s="198"/>
      <c r="F19" s="198"/>
      <c r="G19" s="198"/>
      <c r="H19" s="10"/>
      <c r="I19" s="10"/>
      <c r="J19" s="50"/>
    </row>
    <row r="20" spans="1:10" ht="45" customHeight="1">
      <c r="A20" s="51" t="s">
        <v>504</v>
      </c>
      <c r="B20" s="51" t="s">
        <v>446</v>
      </c>
      <c r="C20" s="199"/>
      <c r="D20" s="199"/>
      <c r="E20" s="199"/>
      <c r="F20" s="199"/>
      <c r="G20" s="12" t="s">
        <v>563</v>
      </c>
      <c r="H20" s="13"/>
      <c r="I20" s="13"/>
      <c r="J20" s="50"/>
    </row>
  </sheetData>
  <mergeCells count="17">
    <mergeCell ref="H3:H4"/>
    <mergeCell ref="J3:J4"/>
    <mergeCell ref="A1:J2"/>
    <mergeCell ref="B3:C4"/>
    <mergeCell ref="E3:F3"/>
    <mergeCell ref="I3:I4"/>
    <mergeCell ref="D7:G7"/>
    <mergeCell ref="D19:G19"/>
    <mergeCell ref="C20:F20"/>
    <mergeCell ref="A3:A4"/>
    <mergeCell ref="A5:A7"/>
    <mergeCell ref="A8:A19"/>
    <mergeCell ref="B5:B7"/>
    <mergeCell ref="B8:B19"/>
    <mergeCell ref="C9:C18"/>
    <mergeCell ref="D3:D4"/>
    <mergeCell ref="G3:G4"/>
  </mergeCells>
  <phoneticPr fontId="27" type="noConversion"/>
  <pageMargins left="0.75" right="0.75" top="1" bottom="1" header="0.5" footer="0.5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G13" sqref="G13"/>
    </sheetView>
  </sheetViews>
  <sheetFormatPr defaultColWidth="9" defaultRowHeight="14.4"/>
  <cols>
    <col min="1" max="1" width="9" style="61"/>
    <col min="2" max="2" width="15.109375" style="61" customWidth="1"/>
    <col min="3" max="3" width="15.6640625" style="61" customWidth="1"/>
    <col min="4" max="4" width="9" style="61"/>
    <col min="5" max="5" width="8.88671875" style="61" customWidth="1"/>
    <col min="6" max="6" width="10.6640625" style="61" customWidth="1"/>
    <col min="7" max="7" width="17.6640625" style="61" customWidth="1"/>
    <col min="8" max="8" width="16.109375" style="61" bestFit="1" customWidth="1"/>
    <col min="9" max="9" width="20" style="61" customWidth="1"/>
    <col min="10" max="16384" width="9" style="61"/>
  </cols>
  <sheetData>
    <row r="1" spans="1:9" ht="39" customHeight="1">
      <c r="A1" s="216" t="s">
        <v>555</v>
      </c>
      <c r="B1" s="216"/>
      <c r="C1" s="216"/>
      <c r="D1" s="216"/>
      <c r="E1" s="216"/>
      <c r="F1" s="216"/>
      <c r="G1" s="216"/>
      <c r="H1" s="216"/>
      <c r="I1" s="217"/>
    </row>
    <row r="2" spans="1:9" ht="47.4" customHeight="1">
      <c r="A2" s="7" t="s">
        <v>0</v>
      </c>
      <c r="B2" s="7" t="s">
        <v>505</v>
      </c>
      <c r="C2" s="7" t="s">
        <v>506</v>
      </c>
      <c r="D2" s="7" t="s">
        <v>173</v>
      </c>
      <c r="E2" s="7" t="s">
        <v>489</v>
      </c>
      <c r="F2" s="106" t="s">
        <v>530</v>
      </c>
      <c r="G2" s="106" t="s">
        <v>507</v>
      </c>
      <c r="H2" s="106" t="s">
        <v>570</v>
      </c>
      <c r="I2" s="7"/>
    </row>
    <row r="3" spans="1:9" ht="30" customHeight="1">
      <c r="A3" s="8">
        <v>1</v>
      </c>
      <c r="B3" s="222" t="s">
        <v>508</v>
      </c>
      <c r="C3" s="8" t="s">
        <v>509</v>
      </c>
      <c r="D3" s="8" t="s">
        <v>178</v>
      </c>
      <c r="E3" s="8">
        <v>25</v>
      </c>
      <c r="F3" s="58"/>
      <c r="G3" s="58"/>
      <c r="H3" s="58">
        <v>70</v>
      </c>
      <c r="I3" s="6"/>
    </row>
    <row r="4" spans="1:9" ht="30" customHeight="1">
      <c r="A4" s="8">
        <v>2</v>
      </c>
      <c r="B4" s="222"/>
      <c r="C4" s="8" t="s">
        <v>510</v>
      </c>
      <c r="D4" s="8" t="s">
        <v>178</v>
      </c>
      <c r="E4" s="8">
        <v>25</v>
      </c>
      <c r="F4" s="58"/>
      <c r="G4" s="58"/>
      <c r="H4" s="58">
        <v>70</v>
      </c>
      <c r="I4" s="6"/>
    </row>
    <row r="5" spans="1:9" ht="30" customHeight="1">
      <c r="A5" s="8">
        <v>3</v>
      </c>
      <c r="B5" s="222"/>
      <c r="C5" s="8" t="s">
        <v>511</v>
      </c>
      <c r="D5" s="8" t="s">
        <v>178</v>
      </c>
      <c r="E5" s="8">
        <v>25</v>
      </c>
      <c r="F5" s="58"/>
      <c r="G5" s="58"/>
      <c r="H5" s="58">
        <v>70</v>
      </c>
      <c r="I5" s="6"/>
    </row>
    <row r="6" spans="1:9" ht="30" customHeight="1">
      <c r="A6" s="8">
        <v>4</v>
      </c>
      <c r="B6" s="222"/>
      <c r="C6" s="8" t="s">
        <v>512</v>
      </c>
      <c r="D6" s="8" t="s">
        <v>178</v>
      </c>
      <c r="E6" s="8">
        <v>25</v>
      </c>
      <c r="F6" s="58"/>
      <c r="G6" s="58"/>
      <c r="H6" s="58">
        <v>70</v>
      </c>
      <c r="I6" s="6"/>
    </row>
    <row r="7" spans="1:9" ht="30" customHeight="1">
      <c r="A7" s="107"/>
      <c r="B7" s="8" t="s">
        <v>513</v>
      </c>
      <c r="C7" s="107"/>
      <c r="D7" s="107"/>
      <c r="E7" s="107"/>
      <c r="F7" s="108"/>
      <c r="G7" s="108"/>
      <c r="H7" s="108"/>
      <c r="I7" s="109"/>
    </row>
    <row r="8" spans="1:9" ht="30" customHeight="1">
      <c r="A8" s="8">
        <v>1</v>
      </c>
      <c r="B8" s="222" t="s">
        <v>514</v>
      </c>
      <c r="C8" s="8" t="s">
        <v>509</v>
      </c>
      <c r="D8" s="8" t="s">
        <v>515</v>
      </c>
      <c r="E8" s="8">
        <f t="shared" ref="E8:E11" si="0">E3*20</f>
        <v>500</v>
      </c>
      <c r="F8" s="58"/>
      <c r="G8" s="58"/>
      <c r="H8" s="58">
        <v>30</v>
      </c>
      <c r="I8" s="6"/>
    </row>
    <row r="9" spans="1:9" ht="30" customHeight="1">
      <c r="A9" s="8">
        <v>2</v>
      </c>
      <c r="B9" s="222"/>
      <c r="C9" s="8" t="s">
        <v>510</v>
      </c>
      <c r="D9" s="8" t="s">
        <v>515</v>
      </c>
      <c r="E9" s="8">
        <f t="shared" si="0"/>
        <v>500</v>
      </c>
      <c r="F9" s="58"/>
      <c r="G9" s="58"/>
      <c r="H9" s="58">
        <v>30</v>
      </c>
      <c r="I9" s="6"/>
    </row>
    <row r="10" spans="1:9" ht="30" customHeight="1">
      <c r="A10" s="8">
        <v>3</v>
      </c>
      <c r="B10" s="222"/>
      <c r="C10" s="8" t="s">
        <v>511</v>
      </c>
      <c r="D10" s="8" t="s">
        <v>515</v>
      </c>
      <c r="E10" s="8">
        <f t="shared" si="0"/>
        <v>500</v>
      </c>
      <c r="F10" s="58"/>
      <c r="G10" s="58"/>
      <c r="H10" s="58">
        <v>30</v>
      </c>
      <c r="I10" s="6"/>
    </row>
    <row r="11" spans="1:9" ht="30" customHeight="1">
      <c r="A11" s="8">
        <v>4</v>
      </c>
      <c r="B11" s="222"/>
      <c r="C11" s="8" t="s">
        <v>512</v>
      </c>
      <c r="D11" s="8" t="s">
        <v>515</v>
      </c>
      <c r="E11" s="8">
        <f t="shared" si="0"/>
        <v>500</v>
      </c>
      <c r="F11" s="58"/>
      <c r="G11" s="58"/>
      <c r="H11" s="58">
        <v>30</v>
      </c>
      <c r="I11" s="6"/>
    </row>
    <row r="12" spans="1:9" ht="30" customHeight="1">
      <c r="A12" s="110"/>
      <c r="B12" s="8" t="s">
        <v>516</v>
      </c>
      <c r="C12" s="107"/>
      <c r="D12" s="107"/>
      <c r="E12" s="107"/>
      <c r="F12" s="108"/>
      <c r="G12" s="108"/>
      <c r="H12" s="108"/>
      <c r="I12" s="107"/>
    </row>
    <row r="13" spans="1:9" ht="38.1" customHeight="1">
      <c r="A13" s="218" t="s">
        <v>218</v>
      </c>
      <c r="B13" s="219"/>
      <c r="C13" s="220" t="s">
        <v>517</v>
      </c>
      <c r="D13" s="221"/>
      <c r="E13" s="221"/>
      <c r="F13" s="108"/>
      <c r="G13" s="108"/>
      <c r="H13" s="108"/>
      <c r="I13" s="107"/>
    </row>
  </sheetData>
  <mergeCells count="5">
    <mergeCell ref="A1:I1"/>
    <mergeCell ref="A13:B13"/>
    <mergeCell ref="C13:E13"/>
    <mergeCell ref="B3:B6"/>
    <mergeCell ref="B8:B11"/>
  </mergeCells>
  <phoneticPr fontId="27" type="noConversion"/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topLeftCell="B1" workbookViewId="0">
      <selection activeCell="H8" sqref="H8"/>
    </sheetView>
  </sheetViews>
  <sheetFormatPr defaultColWidth="9" defaultRowHeight="14.4"/>
  <cols>
    <col min="1" max="1" width="5.88671875" style="61" customWidth="1"/>
    <col min="2" max="2" width="5.77734375" style="61" customWidth="1"/>
    <col min="3" max="3" width="11.44140625" style="61" customWidth="1"/>
    <col min="4" max="4" width="7.6640625" style="61" customWidth="1"/>
    <col min="5" max="5" width="11.88671875" style="61" customWidth="1"/>
    <col min="6" max="6" width="12.33203125" style="61" customWidth="1"/>
    <col min="7" max="7" width="13.109375" style="61" customWidth="1"/>
    <col min="8" max="8" width="16" style="61" customWidth="1"/>
    <col min="9" max="9" width="12.21875" style="61" bestFit="1" customWidth="1"/>
    <col min="10" max="10" width="25.44140625" style="61" customWidth="1"/>
    <col min="11" max="16384" width="9" style="61"/>
  </cols>
  <sheetData>
    <row r="1" spans="1:12" ht="28.2">
      <c r="A1" s="234" t="s">
        <v>19</v>
      </c>
      <c r="B1" s="234"/>
      <c r="C1" s="234"/>
      <c r="D1" s="234"/>
      <c r="E1" s="234"/>
      <c r="F1" s="234"/>
      <c r="G1" s="234"/>
      <c r="H1" s="234"/>
    </row>
    <row r="2" spans="1:12" ht="24" customHeight="1">
      <c r="A2" s="223" t="s">
        <v>0</v>
      </c>
      <c r="B2" s="230" t="s">
        <v>487</v>
      </c>
      <c r="C2" s="231"/>
      <c r="D2" s="223" t="s">
        <v>173</v>
      </c>
      <c r="E2" s="238" t="s">
        <v>564</v>
      </c>
      <c r="F2" s="238" t="s">
        <v>518</v>
      </c>
      <c r="G2" s="228" t="s">
        <v>519</v>
      </c>
      <c r="H2" s="228" t="s">
        <v>541</v>
      </c>
      <c r="I2" s="228" t="s">
        <v>573</v>
      </c>
    </row>
    <row r="3" spans="1:12" ht="24" customHeight="1">
      <c r="A3" s="223"/>
      <c r="B3" s="232"/>
      <c r="C3" s="233"/>
      <c r="D3" s="223"/>
      <c r="E3" s="239"/>
      <c r="F3" s="239"/>
      <c r="G3" s="229"/>
      <c r="H3" s="229"/>
      <c r="I3" s="229"/>
    </row>
    <row r="4" spans="1:12" ht="50.4" customHeight="1">
      <c r="A4" s="225" t="s">
        <v>490</v>
      </c>
      <c r="B4" s="225" t="s">
        <v>491</v>
      </c>
      <c r="C4" s="58" t="s">
        <v>520</v>
      </c>
      <c r="D4" s="58" t="s">
        <v>178</v>
      </c>
      <c r="E4" s="58">
        <v>3</v>
      </c>
      <c r="F4" s="62" t="s">
        <v>521</v>
      </c>
      <c r="G4" s="57"/>
      <c r="H4" s="58"/>
      <c r="I4" s="58">
        <v>200</v>
      </c>
    </row>
    <row r="5" spans="1:12" ht="32.1" customHeight="1">
      <c r="A5" s="226"/>
      <c r="B5" s="226"/>
      <c r="C5" s="57" t="s">
        <v>522</v>
      </c>
      <c r="D5" s="58" t="s">
        <v>178</v>
      </c>
      <c r="E5" s="57">
        <f>8*4</f>
        <v>32</v>
      </c>
      <c r="F5" s="62" t="s">
        <v>521</v>
      </c>
      <c r="G5" s="57"/>
      <c r="H5" s="58"/>
      <c r="I5" s="58">
        <v>150</v>
      </c>
    </row>
    <row r="6" spans="1:12" ht="32.1" customHeight="1">
      <c r="A6" s="226"/>
      <c r="B6" s="226"/>
      <c r="C6" s="57" t="s">
        <v>523</v>
      </c>
      <c r="D6" s="58" t="s">
        <v>178</v>
      </c>
      <c r="E6" s="57">
        <v>20</v>
      </c>
      <c r="F6" s="62" t="s">
        <v>521</v>
      </c>
      <c r="G6" s="57"/>
      <c r="H6" s="58"/>
      <c r="I6" s="58">
        <v>150</v>
      </c>
    </row>
    <row r="7" spans="1:12" ht="32.1" customHeight="1">
      <c r="A7" s="227"/>
      <c r="B7" s="227"/>
      <c r="C7" s="57" t="s">
        <v>524</v>
      </c>
      <c r="D7" s="58" t="s">
        <v>178</v>
      </c>
      <c r="E7" s="58">
        <f>8</f>
        <v>8</v>
      </c>
      <c r="F7" s="62" t="s">
        <v>521</v>
      </c>
      <c r="G7" s="58"/>
      <c r="H7" s="58"/>
      <c r="I7" s="58">
        <v>800</v>
      </c>
    </row>
    <row r="8" spans="1:12" ht="33" customHeight="1">
      <c r="A8" s="58"/>
      <c r="B8" s="235" t="s">
        <v>574</v>
      </c>
      <c r="C8" s="236"/>
      <c r="D8" s="237"/>
      <c r="E8" s="1"/>
      <c r="F8" s="1"/>
      <c r="G8" s="58"/>
      <c r="H8" s="58"/>
      <c r="I8" s="1"/>
    </row>
    <row r="9" spans="1:12" ht="37.5" customHeight="1">
      <c r="A9" s="225" t="s">
        <v>495</v>
      </c>
      <c r="B9" s="225" t="s">
        <v>496</v>
      </c>
      <c r="C9" s="58" t="s">
        <v>525</v>
      </c>
      <c r="D9" s="58" t="s">
        <v>500</v>
      </c>
      <c r="E9" s="57">
        <v>16</v>
      </c>
      <c r="F9" s="57">
        <v>30</v>
      </c>
      <c r="G9" s="58"/>
      <c r="H9" s="58"/>
      <c r="I9" s="58">
        <v>28</v>
      </c>
      <c r="L9" s="63"/>
    </row>
    <row r="10" spans="1:12" ht="33.75" customHeight="1">
      <c r="A10" s="226"/>
      <c r="B10" s="226"/>
      <c r="C10" s="58" t="s">
        <v>526</v>
      </c>
      <c r="D10" s="58" t="s">
        <v>500</v>
      </c>
      <c r="E10" s="57">
        <v>16</v>
      </c>
      <c r="F10" s="57">
        <v>30</v>
      </c>
      <c r="G10" s="58"/>
      <c r="H10" s="58"/>
      <c r="I10" s="58">
        <v>28</v>
      </c>
      <c r="L10" s="63"/>
    </row>
    <row r="11" spans="1:12" ht="23.25" customHeight="1">
      <c r="A11" s="226"/>
      <c r="B11" s="226"/>
      <c r="C11" s="58" t="s">
        <v>523</v>
      </c>
      <c r="D11" s="58" t="s">
        <v>500</v>
      </c>
      <c r="E11" s="57">
        <f t="shared" ref="E11:E12" si="0">E6</f>
        <v>20</v>
      </c>
      <c r="F11" s="57">
        <v>30</v>
      </c>
      <c r="G11" s="58"/>
      <c r="H11" s="58"/>
      <c r="I11" s="58">
        <v>28</v>
      </c>
      <c r="L11" s="63"/>
    </row>
    <row r="12" spans="1:12" ht="37.5" customHeight="1">
      <c r="A12" s="227"/>
      <c r="B12" s="227"/>
      <c r="C12" s="58" t="s">
        <v>524</v>
      </c>
      <c r="D12" s="58" t="s">
        <v>500</v>
      </c>
      <c r="E12" s="58">
        <f t="shared" si="0"/>
        <v>8</v>
      </c>
      <c r="F12" s="57">
        <v>30</v>
      </c>
      <c r="G12" s="58"/>
      <c r="H12" s="58"/>
      <c r="I12" s="58">
        <v>25</v>
      </c>
      <c r="L12" s="63"/>
    </row>
    <row r="13" spans="1:12" ht="33.9" customHeight="1">
      <c r="A13" s="58"/>
      <c r="B13" s="223" t="s">
        <v>575</v>
      </c>
      <c r="C13" s="223"/>
      <c r="D13" s="223"/>
      <c r="E13" s="2"/>
      <c r="F13" s="3"/>
      <c r="G13" s="3"/>
      <c r="H13" s="2"/>
      <c r="I13" s="64"/>
    </row>
    <row r="14" spans="1:12" ht="24" customHeight="1">
      <c r="A14" s="224" t="s">
        <v>527</v>
      </c>
      <c r="B14" s="224"/>
      <c r="C14" s="224"/>
      <c r="D14" s="224"/>
      <c r="E14" s="4" t="s">
        <v>528</v>
      </c>
      <c r="F14" s="5"/>
      <c r="G14" s="5"/>
      <c r="H14" s="4"/>
      <c r="I14" s="64"/>
    </row>
  </sheetData>
  <mergeCells count="16">
    <mergeCell ref="I2:I3"/>
    <mergeCell ref="B2:C3"/>
    <mergeCell ref="A1:H1"/>
    <mergeCell ref="B8:D8"/>
    <mergeCell ref="E2:E3"/>
    <mergeCell ref="F2:F3"/>
    <mergeCell ref="G2:G3"/>
    <mergeCell ref="H2:H3"/>
    <mergeCell ref="B13:D13"/>
    <mergeCell ref="A14:D14"/>
    <mergeCell ref="A2:A3"/>
    <mergeCell ref="A4:A7"/>
    <mergeCell ref="A9:A12"/>
    <mergeCell ref="B4:B7"/>
    <mergeCell ref="B9:B12"/>
    <mergeCell ref="D2:D3"/>
  </mergeCells>
  <phoneticPr fontId="27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1"/>
  <sheetViews>
    <sheetView view="pageBreakPreview" zoomScale="70" zoomScaleNormal="100" zoomScaleSheetLayoutView="70" workbookViewId="0">
      <pane ySplit="3" topLeftCell="A121" activePane="bottomLeft" state="frozen"/>
      <selection pane="bottomLeft" activeCell="H2" sqref="H2:H3"/>
    </sheetView>
  </sheetViews>
  <sheetFormatPr defaultColWidth="9" defaultRowHeight="14.4"/>
  <cols>
    <col min="1" max="1" width="9" style="65"/>
    <col min="2" max="2" width="16.88671875" style="65" customWidth="1"/>
    <col min="3" max="3" width="24.33203125" style="65" customWidth="1"/>
    <col min="4" max="5" width="16.109375" style="65" customWidth="1"/>
    <col min="6" max="6" width="18.88671875" style="65" customWidth="1"/>
    <col min="7" max="7" width="19.109375" style="65" customWidth="1"/>
    <col min="8" max="8" width="25.6640625" style="65" customWidth="1"/>
    <col min="9" max="9" width="15.33203125" style="65" customWidth="1"/>
    <col min="10" max="10" width="9" style="65"/>
    <col min="11" max="11" width="12.6640625" style="65"/>
    <col min="12" max="16384" width="9" style="65"/>
  </cols>
  <sheetData>
    <row r="1" spans="1:9" ht="60.75" customHeight="1">
      <c r="A1" s="125" t="s">
        <v>544</v>
      </c>
      <c r="B1" s="126"/>
      <c r="C1" s="126"/>
      <c r="D1" s="126"/>
      <c r="E1" s="126"/>
      <c r="F1" s="127"/>
      <c r="G1" s="126"/>
      <c r="H1" s="126"/>
      <c r="I1" s="128"/>
    </row>
    <row r="2" spans="1:9" ht="31.5" customHeight="1">
      <c r="A2" s="123" t="s">
        <v>0</v>
      </c>
      <c r="B2" s="123" t="s">
        <v>21</v>
      </c>
      <c r="C2" s="123" t="s">
        <v>22</v>
      </c>
      <c r="D2" s="123" t="s">
        <v>24</v>
      </c>
      <c r="E2" s="123" t="s">
        <v>23</v>
      </c>
      <c r="F2" s="124" t="s">
        <v>534</v>
      </c>
      <c r="G2" s="123" t="s">
        <v>535</v>
      </c>
      <c r="H2" s="123" t="s">
        <v>569</v>
      </c>
      <c r="I2" s="124" t="s">
        <v>3</v>
      </c>
    </row>
    <row r="3" spans="1:9" ht="32.25" customHeight="1">
      <c r="A3" s="123"/>
      <c r="B3" s="123"/>
      <c r="C3" s="123"/>
      <c r="D3" s="123"/>
      <c r="E3" s="123"/>
      <c r="F3" s="124"/>
      <c r="G3" s="123"/>
      <c r="H3" s="123"/>
      <c r="I3" s="124"/>
    </row>
    <row r="4" spans="1:9" ht="45" customHeight="1">
      <c r="A4" s="129">
        <v>1</v>
      </c>
      <c r="B4" s="133" t="s">
        <v>25</v>
      </c>
      <c r="C4" s="50" t="s">
        <v>26</v>
      </c>
      <c r="D4" s="114" t="s">
        <v>27</v>
      </c>
      <c r="E4" s="113">
        <v>12</v>
      </c>
      <c r="F4" s="50"/>
      <c r="G4" s="50"/>
      <c r="H4" s="50">
        <v>60</v>
      </c>
      <c r="I4" s="50"/>
    </row>
    <row r="5" spans="1:9" ht="45" customHeight="1">
      <c r="A5" s="130"/>
      <c r="B5" s="134"/>
      <c r="C5" s="50" t="s">
        <v>28</v>
      </c>
      <c r="D5" s="114" t="s">
        <v>27</v>
      </c>
      <c r="E5" s="113">
        <v>12</v>
      </c>
      <c r="F5" s="50"/>
      <c r="G5" s="113"/>
      <c r="H5" s="50">
        <v>60</v>
      </c>
      <c r="I5" s="50"/>
    </row>
    <row r="6" spans="1:9" ht="45" customHeight="1">
      <c r="A6" s="130"/>
      <c r="B6" s="134"/>
      <c r="C6" s="50" t="s">
        <v>29</v>
      </c>
      <c r="D6" s="114" t="s">
        <v>27</v>
      </c>
      <c r="E6" s="113">
        <v>12</v>
      </c>
      <c r="F6" s="50"/>
      <c r="G6" s="113"/>
      <c r="H6" s="50">
        <v>60</v>
      </c>
      <c r="I6" s="50"/>
    </row>
    <row r="7" spans="1:9" ht="45" customHeight="1">
      <c r="A7" s="130"/>
      <c r="B7" s="134"/>
      <c r="C7" s="50" t="s">
        <v>30</v>
      </c>
      <c r="D7" s="114" t="s">
        <v>27</v>
      </c>
      <c r="E7" s="113">
        <v>12</v>
      </c>
      <c r="F7" s="50"/>
      <c r="G7" s="113"/>
      <c r="H7" s="50">
        <v>240</v>
      </c>
      <c r="I7" s="50"/>
    </row>
    <row r="8" spans="1:9" ht="45" customHeight="1">
      <c r="A8" s="130"/>
      <c r="B8" s="134"/>
      <c r="C8" s="50" t="s">
        <v>31</v>
      </c>
      <c r="D8" s="114" t="s">
        <v>27</v>
      </c>
      <c r="E8" s="113">
        <v>12</v>
      </c>
      <c r="F8" s="50"/>
      <c r="G8" s="113"/>
      <c r="H8" s="50">
        <v>90</v>
      </c>
      <c r="I8" s="50"/>
    </row>
    <row r="9" spans="1:9" ht="45" customHeight="1">
      <c r="A9" s="130"/>
      <c r="B9" s="134"/>
      <c r="C9" s="50" t="s">
        <v>32</v>
      </c>
      <c r="D9" s="114" t="s">
        <v>27</v>
      </c>
      <c r="E9" s="113">
        <v>12</v>
      </c>
      <c r="F9" s="50"/>
      <c r="G9" s="113"/>
      <c r="H9" s="50">
        <v>120</v>
      </c>
      <c r="I9" s="50"/>
    </row>
    <row r="10" spans="1:9" ht="45" customHeight="1">
      <c r="A10" s="131"/>
      <c r="B10" s="135"/>
      <c r="C10" s="50" t="s">
        <v>33</v>
      </c>
      <c r="D10" s="114" t="s">
        <v>27</v>
      </c>
      <c r="E10" s="113">
        <v>12</v>
      </c>
      <c r="F10" s="50"/>
      <c r="G10" s="113"/>
      <c r="H10" s="50">
        <v>90</v>
      </c>
      <c r="I10" s="50"/>
    </row>
    <row r="11" spans="1:9" ht="45" customHeight="1">
      <c r="A11" s="129">
        <v>2</v>
      </c>
      <c r="B11" s="133" t="s">
        <v>34</v>
      </c>
      <c r="C11" s="50" t="s">
        <v>35</v>
      </c>
      <c r="D11" s="114" t="s">
        <v>27</v>
      </c>
      <c r="E11" s="113">
        <v>5</v>
      </c>
      <c r="F11" s="50"/>
      <c r="G11" s="113"/>
      <c r="H11" s="50">
        <v>50</v>
      </c>
      <c r="I11" s="50"/>
    </row>
    <row r="12" spans="1:9" ht="45" customHeight="1">
      <c r="A12" s="130"/>
      <c r="B12" s="134"/>
      <c r="C12" s="50" t="s">
        <v>36</v>
      </c>
      <c r="D12" s="114" t="s">
        <v>27</v>
      </c>
      <c r="E12" s="113">
        <v>5</v>
      </c>
      <c r="F12" s="50"/>
      <c r="G12" s="113"/>
      <c r="H12" s="50">
        <v>60</v>
      </c>
      <c r="I12" s="50"/>
    </row>
    <row r="13" spans="1:9" ht="45" customHeight="1">
      <c r="A13" s="130"/>
      <c r="B13" s="134"/>
      <c r="C13" s="50" t="s">
        <v>37</v>
      </c>
      <c r="D13" s="114" t="s">
        <v>27</v>
      </c>
      <c r="E13" s="113">
        <v>5</v>
      </c>
      <c r="F13" s="50"/>
      <c r="G13" s="113"/>
      <c r="H13" s="50">
        <v>60</v>
      </c>
      <c r="I13" s="50"/>
    </row>
    <row r="14" spans="1:9" ht="45" customHeight="1">
      <c r="A14" s="130"/>
      <c r="B14" s="134"/>
      <c r="C14" s="50" t="s">
        <v>38</v>
      </c>
      <c r="D14" s="114" t="s">
        <v>27</v>
      </c>
      <c r="E14" s="113">
        <v>5</v>
      </c>
      <c r="F14" s="50"/>
      <c r="G14" s="113"/>
      <c r="H14" s="50">
        <v>60</v>
      </c>
      <c r="I14" s="50"/>
    </row>
    <row r="15" spans="1:9" ht="45" customHeight="1">
      <c r="A15" s="130"/>
      <c r="B15" s="134"/>
      <c r="C15" s="50" t="s">
        <v>39</v>
      </c>
      <c r="D15" s="114" t="s">
        <v>27</v>
      </c>
      <c r="E15" s="113">
        <v>5</v>
      </c>
      <c r="F15" s="50"/>
      <c r="G15" s="113"/>
      <c r="H15" s="50">
        <v>90</v>
      </c>
      <c r="I15" s="50"/>
    </row>
    <row r="16" spans="1:9" ht="45" customHeight="1">
      <c r="A16" s="130"/>
      <c r="B16" s="134"/>
      <c r="C16" s="50" t="s">
        <v>40</v>
      </c>
      <c r="D16" s="114" t="s">
        <v>27</v>
      </c>
      <c r="E16" s="113">
        <v>5</v>
      </c>
      <c r="F16" s="50"/>
      <c r="G16" s="113"/>
      <c r="H16" s="50">
        <v>90</v>
      </c>
      <c r="I16" s="50"/>
    </row>
    <row r="17" spans="1:9" ht="45" customHeight="1">
      <c r="A17" s="131"/>
      <c r="B17" s="135"/>
      <c r="C17" s="50" t="s">
        <v>41</v>
      </c>
      <c r="D17" s="114" t="s">
        <v>27</v>
      </c>
      <c r="E17" s="113">
        <v>5</v>
      </c>
      <c r="F17" s="50"/>
      <c r="G17" s="113"/>
      <c r="H17" s="50">
        <v>180</v>
      </c>
      <c r="I17" s="50"/>
    </row>
    <row r="18" spans="1:9" ht="45" customHeight="1">
      <c r="A18" s="129">
        <v>3</v>
      </c>
      <c r="B18" s="132" t="s">
        <v>42</v>
      </c>
      <c r="C18" s="50" t="s">
        <v>35</v>
      </c>
      <c r="D18" s="114" t="s">
        <v>27</v>
      </c>
      <c r="E18" s="113">
        <v>5</v>
      </c>
      <c r="F18" s="50"/>
      <c r="G18" s="113"/>
      <c r="H18" s="50">
        <v>100</v>
      </c>
      <c r="I18" s="50"/>
    </row>
    <row r="19" spans="1:9" ht="45" customHeight="1">
      <c r="A19" s="130"/>
      <c r="B19" s="132"/>
      <c r="C19" s="50" t="s">
        <v>36</v>
      </c>
      <c r="D19" s="114" t="s">
        <v>27</v>
      </c>
      <c r="E19" s="113">
        <v>5</v>
      </c>
      <c r="F19" s="50"/>
      <c r="G19" s="113"/>
      <c r="H19" s="50">
        <v>60</v>
      </c>
      <c r="I19" s="50"/>
    </row>
    <row r="20" spans="1:9" ht="45" customHeight="1">
      <c r="A20" s="130"/>
      <c r="B20" s="132"/>
      <c r="C20" s="50" t="s">
        <v>37</v>
      </c>
      <c r="D20" s="114" t="s">
        <v>27</v>
      </c>
      <c r="E20" s="113">
        <v>5</v>
      </c>
      <c r="F20" s="50"/>
      <c r="G20" s="113"/>
      <c r="H20" s="50">
        <v>60</v>
      </c>
      <c r="I20" s="50"/>
    </row>
    <row r="21" spans="1:9" ht="45" customHeight="1">
      <c r="A21" s="130"/>
      <c r="B21" s="132"/>
      <c r="C21" s="50" t="s">
        <v>38</v>
      </c>
      <c r="D21" s="114" t="s">
        <v>27</v>
      </c>
      <c r="E21" s="113">
        <v>5</v>
      </c>
      <c r="F21" s="50"/>
      <c r="G21" s="113"/>
      <c r="H21" s="50">
        <v>60</v>
      </c>
      <c r="I21" s="50"/>
    </row>
    <row r="22" spans="1:9" ht="45" customHeight="1">
      <c r="A22" s="130"/>
      <c r="B22" s="132"/>
      <c r="C22" s="50" t="s">
        <v>39</v>
      </c>
      <c r="D22" s="114" t="s">
        <v>27</v>
      </c>
      <c r="E22" s="113">
        <v>5</v>
      </c>
      <c r="F22" s="50"/>
      <c r="G22" s="113"/>
      <c r="H22" s="50">
        <v>90</v>
      </c>
      <c r="I22" s="50"/>
    </row>
    <row r="23" spans="1:9" ht="45" customHeight="1">
      <c r="A23" s="130"/>
      <c r="B23" s="132"/>
      <c r="C23" s="50" t="s">
        <v>40</v>
      </c>
      <c r="D23" s="114" t="s">
        <v>27</v>
      </c>
      <c r="E23" s="113">
        <v>5</v>
      </c>
      <c r="F23" s="50"/>
      <c r="G23" s="113"/>
      <c r="H23" s="50">
        <v>90</v>
      </c>
      <c r="I23" s="50"/>
    </row>
    <row r="24" spans="1:9" ht="45" customHeight="1">
      <c r="A24" s="131"/>
      <c r="B24" s="132"/>
      <c r="C24" s="50" t="s">
        <v>43</v>
      </c>
      <c r="D24" s="114" t="s">
        <v>27</v>
      </c>
      <c r="E24" s="113">
        <v>5</v>
      </c>
      <c r="F24" s="50"/>
      <c r="G24" s="113"/>
      <c r="H24" s="50">
        <v>120</v>
      </c>
      <c r="I24" s="50"/>
    </row>
    <row r="25" spans="1:9" ht="45" customHeight="1">
      <c r="A25" s="132">
        <v>4</v>
      </c>
      <c r="B25" s="132" t="s">
        <v>44</v>
      </c>
      <c r="C25" s="48" t="s">
        <v>45</v>
      </c>
      <c r="D25" s="114" t="s">
        <v>27</v>
      </c>
      <c r="E25" s="113">
        <v>140</v>
      </c>
      <c r="F25" s="50"/>
      <c r="G25" s="113"/>
      <c r="H25" s="48">
        <v>72</v>
      </c>
      <c r="I25" s="48"/>
    </row>
    <row r="26" spans="1:9" ht="45" customHeight="1">
      <c r="A26" s="132"/>
      <c r="B26" s="132"/>
      <c r="C26" s="50" t="s">
        <v>46</v>
      </c>
      <c r="D26" s="114" t="s">
        <v>27</v>
      </c>
      <c r="E26" s="113">
        <v>140</v>
      </c>
      <c r="F26" s="50"/>
      <c r="G26" s="113"/>
      <c r="H26" s="50">
        <v>24</v>
      </c>
      <c r="I26" s="50"/>
    </row>
    <row r="27" spans="1:9" ht="45" customHeight="1">
      <c r="A27" s="132"/>
      <c r="B27" s="132"/>
      <c r="C27" s="50" t="s">
        <v>47</v>
      </c>
      <c r="D27" s="114" t="s">
        <v>27</v>
      </c>
      <c r="E27" s="113">
        <v>140</v>
      </c>
      <c r="F27" s="50"/>
      <c r="G27" s="113"/>
      <c r="H27" s="50">
        <v>24</v>
      </c>
      <c r="I27" s="66"/>
    </row>
    <row r="28" spans="1:9" ht="45" customHeight="1">
      <c r="A28" s="132"/>
      <c r="B28" s="132"/>
      <c r="C28" s="50" t="s">
        <v>48</v>
      </c>
      <c r="D28" s="114" t="s">
        <v>27</v>
      </c>
      <c r="E28" s="113">
        <v>140</v>
      </c>
      <c r="F28" s="50"/>
      <c r="G28" s="113"/>
      <c r="H28" s="50">
        <v>24</v>
      </c>
      <c r="I28" s="66"/>
    </row>
    <row r="29" spans="1:9" ht="45" customHeight="1">
      <c r="A29" s="132"/>
      <c r="B29" s="132"/>
      <c r="C29" s="50" t="s">
        <v>49</v>
      </c>
      <c r="D29" s="114" t="s">
        <v>27</v>
      </c>
      <c r="E29" s="113">
        <v>140</v>
      </c>
      <c r="F29" s="50"/>
      <c r="G29" s="113"/>
      <c r="H29" s="50">
        <v>38.400000000000006</v>
      </c>
      <c r="I29" s="66"/>
    </row>
    <row r="30" spans="1:9" ht="45" customHeight="1">
      <c r="A30" s="50">
        <v>5</v>
      </c>
      <c r="B30" s="50" t="s">
        <v>50</v>
      </c>
      <c r="C30" s="50" t="s">
        <v>51</v>
      </c>
      <c r="D30" s="113" t="s">
        <v>52</v>
      </c>
      <c r="E30" s="113">
        <v>50</v>
      </c>
      <c r="F30" s="50"/>
      <c r="G30" s="113"/>
      <c r="H30" s="50">
        <v>50</v>
      </c>
      <c r="I30" s="50"/>
    </row>
    <row r="31" spans="1:9" ht="45" customHeight="1">
      <c r="A31" s="132">
        <v>6</v>
      </c>
      <c r="B31" s="132" t="s">
        <v>53</v>
      </c>
      <c r="C31" s="50" t="s">
        <v>51</v>
      </c>
      <c r="D31" s="114" t="s">
        <v>27</v>
      </c>
      <c r="E31" s="33">
        <v>30</v>
      </c>
      <c r="F31" s="50"/>
      <c r="G31" s="113"/>
      <c r="H31" s="50">
        <v>42</v>
      </c>
      <c r="I31" s="50"/>
    </row>
    <row r="32" spans="1:9" ht="45" customHeight="1">
      <c r="A32" s="132"/>
      <c r="B32" s="132"/>
      <c r="C32" s="50" t="s">
        <v>54</v>
      </c>
      <c r="D32" s="114" t="s">
        <v>27</v>
      </c>
      <c r="E32" s="33">
        <v>2</v>
      </c>
      <c r="F32" s="50"/>
      <c r="G32" s="113"/>
      <c r="H32" s="50">
        <v>210</v>
      </c>
      <c r="I32" s="50"/>
    </row>
    <row r="33" spans="1:9" ht="45" customHeight="1">
      <c r="A33" s="132">
        <v>7</v>
      </c>
      <c r="B33" s="132" t="s">
        <v>55</v>
      </c>
      <c r="C33" s="50" t="s">
        <v>56</v>
      </c>
      <c r="D33" s="114" t="s">
        <v>52</v>
      </c>
      <c r="E33" s="113">
        <v>5</v>
      </c>
      <c r="F33" s="50"/>
      <c r="G33" s="113"/>
      <c r="H33" s="50">
        <v>1800</v>
      </c>
      <c r="I33" s="50"/>
    </row>
    <row r="34" spans="1:9" ht="45" customHeight="1">
      <c r="A34" s="132"/>
      <c r="B34" s="132"/>
      <c r="C34" s="50" t="s">
        <v>57</v>
      </c>
      <c r="D34" s="114" t="s">
        <v>52</v>
      </c>
      <c r="E34" s="113">
        <v>200</v>
      </c>
      <c r="F34" s="50"/>
      <c r="G34" s="113"/>
      <c r="H34" s="50">
        <v>36</v>
      </c>
      <c r="I34" s="50"/>
    </row>
    <row r="35" spans="1:9" ht="45" customHeight="1">
      <c r="A35" s="132"/>
      <c r="B35" s="132"/>
      <c r="C35" s="50" t="s">
        <v>58</v>
      </c>
      <c r="D35" s="114" t="s">
        <v>52</v>
      </c>
      <c r="E35" s="113">
        <v>10</v>
      </c>
      <c r="F35" s="50"/>
      <c r="G35" s="113"/>
      <c r="H35" s="50">
        <v>300</v>
      </c>
      <c r="I35" s="50"/>
    </row>
    <row r="36" spans="1:9" ht="45" customHeight="1">
      <c r="A36" s="132"/>
      <c r="B36" s="132"/>
      <c r="C36" s="50" t="s">
        <v>59</v>
      </c>
      <c r="D36" s="114" t="s">
        <v>52</v>
      </c>
      <c r="E36" s="113">
        <v>6</v>
      </c>
      <c r="F36" s="50"/>
      <c r="G36" s="113"/>
      <c r="H36" s="50">
        <v>600</v>
      </c>
      <c r="I36" s="50"/>
    </row>
    <row r="37" spans="1:9" ht="45" customHeight="1">
      <c r="A37" s="132"/>
      <c r="B37" s="132"/>
      <c r="C37" s="50" t="s">
        <v>60</v>
      </c>
      <c r="D37" s="114" t="s">
        <v>52</v>
      </c>
      <c r="E37" s="113">
        <v>10</v>
      </c>
      <c r="F37" s="50"/>
      <c r="G37" s="113"/>
      <c r="H37" s="50">
        <v>1800</v>
      </c>
      <c r="I37" s="50"/>
    </row>
    <row r="38" spans="1:9" ht="45" customHeight="1">
      <c r="A38" s="132">
        <v>8</v>
      </c>
      <c r="B38" s="136" t="s">
        <v>61</v>
      </c>
      <c r="C38" s="34" t="s">
        <v>62</v>
      </c>
      <c r="D38" s="34" t="s">
        <v>27</v>
      </c>
      <c r="E38" s="34">
        <v>3</v>
      </c>
      <c r="F38" s="50"/>
      <c r="G38" s="113"/>
      <c r="H38" s="48">
        <v>360</v>
      </c>
      <c r="I38" s="48"/>
    </row>
    <row r="39" spans="1:9" ht="45" customHeight="1">
      <c r="A39" s="132"/>
      <c r="B39" s="137"/>
      <c r="C39" s="33" t="s">
        <v>57</v>
      </c>
      <c r="D39" s="34" t="s">
        <v>27</v>
      </c>
      <c r="E39" s="33">
        <v>50</v>
      </c>
      <c r="F39" s="50"/>
      <c r="G39" s="113"/>
      <c r="H39" s="50">
        <v>32.5</v>
      </c>
      <c r="I39" s="50"/>
    </row>
    <row r="40" spans="1:9" ht="45" customHeight="1">
      <c r="A40" s="132">
        <v>9</v>
      </c>
      <c r="B40" s="132" t="s">
        <v>63</v>
      </c>
      <c r="C40" s="50" t="s">
        <v>64</v>
      </c>
      <c r="D40" s="33" t="s">
        <v>27</v>
      </c>
      <c r="E40" s="113">
        <v>5</v>
      </c>
      <c r="F40" s="50"/>
      <c r="G40" s="113"/>
      <c r="H40" s="50">
        <v>60</v>
      </c>
      <c r="I40" s="50"/>
    </row>
    <row r="41" spans="1:9" ht="45" customHeight="1">
      <c r="A41" s="132"/>
      <c r="B41" s="132"/>
      <c r="C41" s="50" t="s">
        <v>65</v>
      </c>
      <c r="D41" s="33" t="s">
        <v>27</v>
      </c>
      <c r="E41" s="113">
        <v>5</v>
      </c>
      <c r="F41" s="50"/>
      <c r="G41" s="113"/>
      <c r="H41" s="50">
        <v>60</v>
      </c>
      <c r="I41" s="50"/>
    </row>
    <row r="42" spans="1:9" ht="45" customHeight="1">
      <c r="A42" s="132"/>
      <c r="B42" s="132"/>
      <c r="C42" s="50" t="s">
        <v>66</v>
      </c>
      <c r="D42" s="33" t="s">
        <v>27</v>
      </c>
      <c r="E42" s="113">
        <v>5</v>
      </c>
      <c r="F42" s="50"/>
      <c r="G42" s="113"/>
      <c r="H42" s="50">
        <v>300</v>
      </c>
      <c r="I42" s="50"/>
    </row>
    <row r="43" spans="1:9" ht="45" customHeight="1">
      <c r="A43" s="132"/>
      <c r="B43" s="132"/>
      <c r="C43" s="50" t="s">
        <v>67</v>
      </c>
      <c r="D43" s="33" t="s">
        <v>27</v>
      </c>
      <c r="E43" s="113">
        <v>5</v>
      </c>
      <c r="F43" s="50"/>
      <c r="G43" s="113"/>
      <c r="H43" s="50">
        <v>300</v>
      </c>
      <c r="I43" s="50"/>
    </row>
    <row r="44" spans="1:9" ht="45" customHeight="1">
      <c r="A44" s="132"/>
      <c r="B44" s="132"/>
      <c r="C44" s="50" t="s">
        <v>68</v>
      </c>
      <c r="D44" s="33" t="s">
        <v>27</v>
      </c>
      <c r="E44" s="113">
        <v>5</v>
      </c>
      <c r="F44" s="50"/>
      <c r="G44" s="113"/>
      <c r="H44" s="50">
        <v>180</v>
      </c>
      <c r="I44" s="50"/>
    </row>
    <row r="45" spans="1:9" ht="45" customHeight="1">
      <c r="A45" s="132"/>
      <c r="B45" s="132"/>
      <c r="C45" s="50" t="s">
        <v>69</v>
      </c>
      <c r="D45" s="33" t="s">
        <v>27</v>
      </c>
      <c r="E45" s="113">
        <v>5</v>
      </c>
      <c r="F45" s="50"/>
      <c r="G45" s="113"/>
      <c r="H45" s="50">
        <v>120</v>
      </c>
      <c r="I45" s="50"/>
    </row>
    <row r="46" spans="1:9" ht="45" customHeight="1">
      <c r="A46" s="132">
        <v>10</v>
      </c>
      <c r="B46" s="132" t="s">
        <v>70</v>
      </c>
      <c r="C46" s="50" t="s">
        <v>31</v>
      </c>
      <c r="D46" s="33" t="s">
        <v>27</v>
      </c>
      <c r="E46" s="113">
        <v>2</v>
      </c>
      <c r="F46" s="50"/>
      <c r="G46" s="113"/>
      <c r="H46" s="50">
        <v>90</v>
      </c>
      <c r="I46" s="50"/>
    </row>
    <row r="47" spans="1:9" ht="45" customHeight="1">
      <c r="A47" s="132"/>
      <c r="B47" s="132"/>
      <c r="C47" s="50" t="s">
        <v>33</v>
      </c>
      <c r="D47" s="33" t="s">
        <v>27</v>
      </c>
      <c r="E47" s="113">
        <v>2</v>
      </c>
      <c r="F47" s="50"/>
      <c r="G47" s="113"/>
      <c r="H47" s="50">
        <v>90</v>
      </c>
      <c r="I47" s="50"/>
    </row>
    <row r="48" spans="1:9" ht="45" customHeight="1">
      <c r="A48" s="132"/>
      <c r="B48" s="132"/>
      <c r="C48" s="50" t="s">
        <v>32</v>
      </c>
      <c r="D48" s="33" t="s">
        <v>27</v>
      </c>
      <c r="E48" s="113">
        <v>2</v>
      </c>
      <c r="F48" s="50"/>
      <c r="G48" s="113"/>
      <c r="H48" s="50">
        <v>210</v>
      </c>
      <c r="I48" s="50"/>
    </row>
    <row r="49" spans="1:9" ht="45" customHeight="1">
      <c r="A49" s="132"/>
      <c r="B49" s="132"/>
      <c r="C49" s="50" t="s">
        <v>71</v>
      </c>
      <c r="D49" s="33" t="s">
        <v>27</v>
      </c>
      <c r="E49" s="113">
        <v>2</v>
      </c>
      <c r="F49" s="50"/>
      <c r="G49" s="113"/>
      <c r="H49" s="50">
        <v>90</v>
      </c>
      <c r="I49" s="50"/>
    </row>
    <row r="50" spans="1:9" ht="45" customHeight="1">
      <c r="A50" s="132"/>
      <c r="B50" s="132"/>
      <c r="C50" s="50" t="s">
        <v>72</v>
      </c>
      <c r="D50" s="33" t="s">
        <v>27</v>
      </c>
      <c r="E50" s="113">
        <v>2</v>
      </c>
      <c r="F50" s="50"/>
      <c r="G50" s="113"/>
      <c r="H50" s="50">
        <v>120</v>
      </c>
      <c r="I50" s="50"/>
    </row>
    <row r="51" spans="1:9" ht="45" customHeight="1">
      <c r="A51" s="132"/>
      <c r="B51" s="132"/>
      <c r="C51" s="50" t="s">
        <v>73</v>
      </c>
      <c r="D51" s="33" t="s">
        <v>27</v>
      </c>
      <c r="E51" s="113">
        <v>2</v>
      </c>
      <c r="F51" s="50"/>
      <c r="G51" s="113"/>
      <c r="H51" s="50">
        <v>120</v>
      </c>
      <c r="I51" s="50"/>
    </row>
    <row r="52" spans="1:9" ht="45" customHeight="1">
      <c r="A52" s="132"/>
      <c r="B52" s="132"/>
      <c r="C52" s="50" t="s">
        <v>74</v>
      </c>
      <c r="D52" s="33" t="s">
        <v>27</v>
      </c>
      <c r="E52" s="113">
        <v>2</v>
      </c>
      <c r="F52" s="50"/>
      <c r="G52" s="113"/>
      <c r="H52" s="50">
        <v>180</v>
      </c>
      <c r="I52" s="50"/>
    </row>
    <row r="53" spans="1:9" ht="45" customHeight="1">
      <c r="A53" s="132"/>
      <c r="B53" s="132"/>
      <c r="C53" s="50" t="s">
        <v>75</v>
      </c>
      <c r="D53" s="33" t="s">
        <v>27</v>
      </c>
      <c r="E53" s="113">
        <v>2</v>
      </c>
      <c r="F53" s="50"/>
      <c r="G53" s="113"/>
      <c r="H53" s="50">
        <v>180</v>
      </c>
      <c r="I53" s="50"/>
    </row>
    <row r="54" spans="1:9" ht="45" customHeight="1">
      <c r="A54" s="132">
        <v>11</v>
      </c>
      <c r="B54" s="132" t="s">
        <v>76</v>
      </c>
      <c r="C54" s="50" t="s">
        <v>77</v>
      </c>
      <c r="D54" s="33" t="s">
        <v>27</v>
      </c>
      <c r="E54" s="113">
        <v>8</v>
      </c>
      <c r="F54" s="50"/>
      <c r="G54" s="113"/>
      <c r="H54" s="50">
        <v>45</v>
      </c>
      <c r="I54" s="50"/>
    </row>
    <row r="55" spans="1:9" ht="45" customHeight="1">
      <c r="A55" s="132"/>
      <c r="B55" s="132"/>
      <c r="C55" s="50" t="s">
        <v>78</v>
      </c>
      <c r="D55" s="33" t="s">
        <v>27</v>
      </c>
      <c r="E55" s="113">
        <v>8</v>
      </c>
      <c r="F55" s="50"/>
      <c r="G55" s="113"/>
      <c r="H55" s="50">
        <v>48</v>
      </c>
      <c r="I55" s="50"/>
    </row>
    <row r="56" spans="1:9" ht="45" customHeight="1">
      <c r="A56" s="132">
        <v>12</v>
      </c>
      <c r="B56" s="132" t="s">
        <v>79</v>
      </c>
      <c r="C56" s="50" t="s">
        <v>31</v>
      </c>
      <c r="D56" s="33" t="s">
        <v>27</v>
      </c>
      <c r="E56" s="113">
        <v>10</v>
      </c>
      <c r="F56" s="50"/>
      <c r="G56" s="113"/>
      <c r="H56" s="49">
        <v>90</v>
      </c>
      <c r="I56" s="49"/>
    </row>
    <row r="57" spans="1:9" ht="45" customHeight="1">
      <c r="A57" s="132"/>
      <c r="B57" s="132"/>
      <c r="C57" s="50" t="s">
        <v>33</v>
      </c>
      <c r="D57" s="33" t="s">
        <v>27</v>
      </c>
      <c r="E57" s="113">
        <v>10</v>
      </c>
      <c r="F57" s="50"/>
      <c r="G57" s="113"/>
      <c r="H57" s="49">
        <v>60</v>
      </c>
      <c r="I57" s="49"/>
    </row>
    <row r="58" spans="1:9" ht="45" customHeight="1">
      <c r="A58" s="132"/>
      <c r="B58" s="132"/>
      <c r="C58" s="50" t="s">
        <v>32</v>
      </c>
      <c r="D58" s="33" t="s">
        <v>27</v>
      </c>
      <c r="E58" s="113">
        <v>10</v>
      </c>
      <c r="F58" s="50"/>
      <c r="G58" s="113"/>
      <c r="H58" s="49">
        <v>120</v>
      </c>
      <c r="I58" s="49"/>
    </row>
    <row r="59" spans="1:9" ht="45" customHeight="1">
      <c r="A59" s="132"/>
      <c r="B59" s="132"/>
      <c r="C59" s="50" t="s">
        <v>26</v>
      </c>
      <c r="D59" s="33" t="s">
        <v>27</v>
      </c>
      <c r="E59" s="113">
        <v>10</v>
      </c>
      <c r="F59" s="50"/>
      <c r="G59" s="113"/>
      <c r="H59" s="49">
        <v>120</v>
      </c>
      <c r="I59" s="49"/>
    </row>
    <row r="60" spans="1:9" ht="45" customHeight="1">
      <c r="A60" s="133">
        <v>13</v>
      </c>
      <c r="B60" s="133" t="s">
        <v>80</v>
      </c>
      <c r="C60" s="50" t="s">
        <v>81</v>
      </c>
      <c r="D60" s="33" t="s">
        <v>27</v>
      </c>
      <c r="E60" s="114">
        <v>2</v>
      </c>
      <c r="F60" s="50"/>
      <c r="G60" s="113"/>
      <c r="H60" s="50">
        <v>540</v>
      </c>
      <c r="I60" s="50"/>
    </row>
    <row r="61" spans="1:9" ht="45" customHeight="1">
      <c r="A61" s="134"/>
      <c r="B61" s="134"/>
      <c r="C61" s="48" t="s">
        <v>54</v>
      </c>
      <c r="D61" s="34" t="s">
        <v>27</v>
      </c>
      <c r="E61" s="114">
        <v>2</v>
      </c>
      <c r="F61" s="50"/>
      <c r="G61" s="113"/>
      <c r="H61" s="48">
        <v>300</v>
      </c>
      <c r="I61" s="48"/>
    </row>
    <row r="62" spans="1:9" ht="45" customHeight="1">
      <c r="A62" s="132">
        <v>14</v>
      </c>
      <c r="B62" s="132" t="s">
        <v>82</v>
      </c>
      <c r="C62" s="50" t="s">
        <v>64</v>
      </c>
      <c r="D62" s="33" t="s">
        <v>27</v>
      </c>
      <c r="E62" s="114">
        <v>5</v>
      </c>
      <c r="F62" s="50"/>
      <c r="G62" s="113"/>
      <c r="H62" s="50">
        <v>24</v>
      </c>
      <c r="I62" s="50"/>
    </row>
    <row r="63" spans="1:9" ht="45" customHeight="1">
      <c r="A63" s="132"/>
      <c r="B63" s="132"/>
      <c r="C63" s="50" t="s">
        <v>65</v>
      </c>
      <c r="D63" s="33" t="s">
        <v>27</v>
      </c>
      <c r="E63" s="114">
        <v>5</v>
      </c>
      <c r="F63" s="50"/>
      <c r="G63" s="113"/>
      <c r="H63" s="50">
        <v>48</v>
      </c>
      <c r="I63" s="50"/>
    </row>
    <row r="64" spans="1:9" ht="45" customHeight="1">
      <c r="A64" s="132"/>
      <c r="B64" s="132"/>
      <c r="C64" s="50" t="s">
        <v>83</v>
      </c>
      <c r="D64" s="33" t="s">
        <v>27</v>
      </c>
      <c r="E64" s="114">
        <v>5</v>
      </c>
      <c r="F64" s="50"/>
      <c r="G64" s="113"/>
      <c r="H64" s="50">
        <v>96</v>
      </c>
      <c r="I64" s="50"/>
    </row>
    <row r="65" spans="1:9" ht="45" customHeight="1">
      <c r="A65" s="132"/>
      <c r="B65" s="132"/>
      <c r="C65" s="50" t="s">
        <v>84</v>
      </c>
      <c r="D65" s="33" t="s">
        <v>27</v>
      </c>
      <c r="E65" s="114">
        <v>5</v>
      </c>
      <c r="F65" s="50"/>
      <c r="G65" s="113"/>
      <c r="H65" s="50">
        <v>96</v>
      </c>
      <c r="I65" s="50"/>
    </row>
    <row r="66" spans="1:9" ht="45" customHeight="1">
      <c r="A66" s="132"/>
      <c r="B66" s="132"/>
      <c r="C66" s="50" t="s">
        <v>85</v>
      </c>
      <c r="D66" s="33" t="s">
        <v>27</v>
      </c>
      <c r="E66" s="114">
        <v>5</v>
      </c>
      <c r="F66" s="50"/>
      <c r="G66" s="113"/>
      <c r="H66" s="50">
        <v>120</v>
      </c>
      <c r="I66" s="50"/>
    </row>
    <row r="67" spans="1:9" ht="45" customHeight="1">
      <c r="A67" s="132"/>
      <c r="B67" s="132"/>
      <c r="C67" s="50" t="s">
        <v>86</v>
      </c>
      <c r="D67" s="33" t="s">
        <v>27</v>
      </c>
      <c r="E67" s="114">
        <v>5</v>
      </c>
      <c r="F67" s="50"/>
      <c r="G67" s="113"/>
      <c r="H67" s="50">
        <v>96</v>
      </c>
      <c r="I67" s="50"/>
    </row>
    <row r="68" spans="1:9" ht="45" customHeight="1">
      <c r="A68" s="133">
        <v>15</v>
      </c>
      <c r="B68" s="133" t="s">
        <v>87</v>
      </c>
      <c r="C68" s="50" t="s">
        <v>65</v>
      </c>
      <c r="D68" s="33" t="s">
        <v>27</v>
      </c>
      <c r="E68" s="114">
        <v>5</v>
      </c>
      <c r="F68" s="50"/>
      <c r="G68" s="113"/>
      <c r="H68" s="50">
        <v>60</v>
      </c>
      <c r="I68" s="50"/>
    </row>
    <row r="69" spans="1:9" ht="45" customHeight="1">
      <c r="A69" s="134"/>
      <c r="B69" s="134"/>
      <c r="C69" s="50" t="s">
        <v>88</v>
      </c>
      <c r="D69" s="33" t="s">
        <v>27</v>
      </c>
      <c r="E69" s="114">
        <v>5</v>
      </c>
      <c r="F69" s="50"/>
      <c r="G69" s="113"/>
      <c r="H69" s="50">
        <v>180</v>
      </c>
      <c r="I69" s="50"/>
    </row>
    <row r="70" spans="1:9" ht="45" customHeight="1">
      <c r="A70" s="134"/>
      <c r="B70" s="134"/>
      <c r="C70" s="50" t="s">
        <v>89</v>
      </c>
      <c r="D70" s="33" t="s">
        <v>27</v>
      </c>
      <c r="E70" s="114">
        <v>5</v>
      </c>
      <c r="F70" s="50"/>
      <c r="G70" s="113"/>
      <c r="H70" s="50">
        <v>180</v>
      </c>
      <c r="I70" s="50"/>
    </row>
    <row r="71" spans="1:9" ht="45" customHeight="1">
      <c r="A71" s="134"/>
      <c r="B71" s="134"/>
      <c r="C71" s="50" t="s">
        <v>83</v>
      </c>
      <c r="D71" s="33" t="s">
        <v>27</v>
      </c>
      <c r="E71" s="114">
        <v>5</v>
      </c>
      <c r="F71" s="50"/>
      <c r="G71" s="113"/>
      <c r="H71" s="50">
        <v>120</v>
      </c>
      <c r="I71" s="50"/>
    </row>
    <row r="72" spans="1:9" ht="45" customHeight="1">
      <c r="A72" s="135"/>
      <c r="B72" s="135"/>
      <c r="C72" s="50" t="s">
        <v>90</v>
      </c>
      <c r="D72" s="33" t="s">
        <v>27</v>
      </c>
      <c r="E72" s="114">
        <v>5</v>
      </c>
      <c r="F72" s="50"/>
      <c r="G72" s="113"/>
      <c r="H72" s="50">
        <v>360</v>
      </c>
      <c r="I72" s="50"/>
    </row>
    <row r="73" spans="1:9" ht="45" customHeight="1">
      <c r="A73" s="50">
        <v>16</v>
      </c>
      <c r="B73" s="50" t="s">
        <v>91</v>
      </c>
      <c r="C73" s="50" t="s">
        <v>77</v>
      </c>
      <c r="D73" s="33" t="s">
        <v>27</v>
      </c>
      <c r="E73" s="113">
        <v>5</v>
      </c>
      <c r="F73" s="50"/>
      <c r="G73" s="113"/>
      <c r="H73" s="50">
        <v>300</v>
      </c>
      <c r="I73" s="50"/>
    </row>
    <row r="74" spans="1:9" ht="45" customHeight="1">
      <c r="A74" s="133">
        <v>17</v>
      </c>
      <c r="B74" s="133" t="s">
        <v>92</v>
      </c>
      <c r="C74" s="50" t="s">
        <v>65</v>
      </c>
      <c r="D74" s="33" t="s">
        <v>27</v>
      </c>
      <c r="E74" s="114">
        <v>5</v>
      </c>
      <c r="F74" s="50"/>
      <c r="G74" s="113"/>
      <c r="H74" s="50">
        <v>60</v>
      </c>
      <c r="I74" s="50"/>
    </row>
    <row r="75" spans="1:9" ht="45" customHeight="1">
      <c r="A75" s="134"/>
      <c r="B75" s="134"/>
      <c r="C75" s="50" t="s">
        <v>93</v>
      </c>
      <c r="D75" s="33" t="s">
        <v>27</v>
      </c>
      <c r="E75" s="114">
        <v>5</v>
      </c>
      <c r="F75" s="50"/>
      <c r="G75" s="113"/>
      <c r="H75" s="50">
        <v>240</v>
      </c>
      <c r="I75" s="50"/>
    </row>
    <row r="76" spans="1:9" ht="45" customHeight="1">
      <c r="A76" s="134"/>
      <c r="B76" s="134"/>
      <c r="C76" s="50" t="s">
        <v>94</v>
      </c>
      <c r="D76" s="33" t="s">
        <v>27</v>
      </c>
      <c r="E76" s="114">
        <v>5</v>
      </c>
      <c r="F76" s="50"/>
      <c r="G76" s="113"/>
      <c r="H76" s="50">
        <v>180</v>
      </c>
      <c r="I76" s="50"/>
    </row>
    <row r="77" spans="1:9" ht="45" customHeight="1">
      <c r="A77" s="134"/>
      <c r="B77" s="134"/>
      <c r="C77" s="50" t="s">
        <v>78</v>
      </c>
      <c r="D77" s="33" t="s">
        <v>27</v>
      </c>
      <c r="E77" s="114">
        <v>5</v>
      </c>
      <c r="F77" s="50"/>
      <c r="G77" s="113"/>
      <c r="H77" s="50">
        <v>180</v>
      </c>
      <c r="I77" s="50"/>
    </row>
    <row r="78" spans="1:9" ht="45" customHeight="1">
      <c r="A78" s="48">
        <v>18</v>
      </c>
      <c r="B78" s="48" t="s">
        <v>95</v>
      </c>
      <c r="C78" s="50" t="s">
        <v>65</v>
      </c>
      <c r="D78" s="33" t="s">
        <v>27</v>
      </c>
      <c r="E78" s="114">
        <v>5</v>
      </c>
      <c r="F78" s="50"/>
      <c r="G78" s="113"/>
      <c r="H78" s="50">
        <v>60</v>
      </c>
      <c r="I78" s="50"/>
    </row>
    <row r="79" spans="1:9" ht="45" customHeight="1">
      <c r="A79" s="133">
        <v>19</v>
      </c>
      <c r="B79" s="133" t="s">
        <v>96</v>
      </c>
      <c r="C79" s="50" t="s">
        <v>65</v>
      </c>
      <c r="D79" s="33" t="s">
        <v>27</v>
      </c>
      <c r="E79" s="114">
        <v>5</v>
      </c>
      <c r="F79" s="50"/>
      <c r="G79" s="113"/>
      <c r="H79" s="50">
        <v>60</v>
      </c>
      <c r="I79" s="50"/>
    </row>
    <row r="80" spans="1:9" ht="45" customHeight="1">
      <c r="A80" s="134"/>
      <c r="B80" s="134"/>
      <c r="C80" s="50" t="s">
        <v>97</v>
      </c>
      <c r="D80" s="33" t="s">
        <v>27</v>
      </c>
      <c r="E80" s="114">
        <v>5</v>
      </c>
      <c r="F80" s="50"/>
      <c r="G80" s="113"/>
      <c r="H80" s="50">
        <v>600</v>
      </c>
      <c r="I80" s="50"/>
    </row>
    <row r="81" spans="1:9" ht="45" customHeight="1">
      <c r="A81" s="134"/>
      <c r="B81" s="134"/>
      <c r="C81" s="50" t="s">
        <v>98</v>
      </c>
      <c r="D81" s="33" t="s">
        <v>27</v>
      </c>
      <c r="E81" s="114">
        <v>5</v>
      </c>
      <c r="F81" s="50"/>
      <c r="G81" s="113"/>
      <c r="H81" s="50">
        <v>240</v>
      </c>
      <c r="I81" s="50"/>
    </row>
    <row r="82" spans="1:9" ht="45" customHeight="1">
      <c r="A82" s="134"/>
      <c r="B82" s="134"/>
      <c r="C82" s="50" t="s">
        <v>84</v>
      </c>
      <c r="D82" s="33" t="s">
        <v>27</v>
      </c>
      <c r="E82" s="114">
        <v>5</v>
      </c>
      <c r="F82" s="50"/>
      <c r="G82" s="113"/>
      <c r="H82" s="50">
        <v>120</v>
      </c>
      <c r="I82" s="50"/>
    </row>
    <row r="83" spans="1:9" ht="45" customHeight="1">
      <c r="A83" s="48">
        <v>20</v>
      </c>
      <c r="B83" s="48" t="s">
        <v>99</v>
      </c>
      <c r="C83" s="50" t="s">
        <v>65</v>
      </c>
      <c r="D83" s="33" t="s">
        <v>27</v>
      </c>
      <c r="E83" s="114">
        <v>5</v>
      </c>
      <c r="F83" s="50"/>
      <c r="G83" s="113"/>
      <c r="H83" s="50">
        <v>60</v>
      </c>
      <c r="I83" s="50"/>
    </row>
    <row r="84" spans="1:9" ht="45" customHeight="1">
      <c r="A84" s="133">
        <v>21</v>
      </c>
      <c r="B84" s="133" t="s">
        <v>100</v>
      </c>
      <c r="C84" s="50" t="s">
        <v>65</v>
      </c>
      <c r="D84" s="33" t="s">
        <v>27</v>
      </c>
      <c r="E84" s="114">
        <v>5</v>
      </c>
      <c r="F84" s="50"/>
      <c r="G84" s="113"/>
      <c r="H84" s="50">
        <v>60</v>
      </c>
      <c r="I84" s="50"/>
    </row>
    <row r="85" spans="1:9" ht="45" customHeight="1">
      <c r="A85" s="134"/>
      <c r="B85" s="134"/>
      <c r="C85" s="50" t="s">
        <v>101</v>
      </c>
      <c r="D85" s="33" t="s">
        <v>27</v>
      </c>
      <c r="E85" s="114">
        <v>5</v>
      </c>
      <c r="F85" s="50"/>
      <c r="G85" s="113"/>
      <c r="H85" s="50">
        <v>120</v>
      </c>
      <c r="I85" s="50"/>
    </row>
    <row r="86" spans="1:9" ht="45" customHeight="1">
      <c r="A86" s="134"/>
      <c r="B86" s="134"/>
      <c r="C86" s="50" t="s">
        <v>84</v>
      </c>
      <c r="D86" s="33" t="s">
        <v>27</v>
      </c>
      <c r="E86" s="114">
        <v>5</v>
      </c>
      <c r="F86" s="50"/>
      <c r="G86" s="113"/>
      <c r="H86" s="50">
        <v>120</v>
      </c>
      <c r="I86" s="50"/>
    </row>
    <row r="87" spans="1:9" ht="45" customHeight="1">
      <c r="A87" s="134"/>
      <c r="B87" s="134"/>
      <c r="C87" s="50" t="s">
        <v>97</v>
      </c>
      <c r="D87" s="33" t="s">
        <v>27</v>
      </c>
      <c r="E87" s="114">
        <v>5</v>
      </c>
      <c r="F87" s="50"/>
      <c r="G87" s="113"/>
      <c r="H87" s="50">
        <v>600</v>
      </c>
      <c r="I87" s="50"/>
    </row>
    <row r="88" spans="1:9" ht="45" customHeight="1">
      <c r="A88" s="133">
        <v>22</v>
      </c>
      <c r="B88" s="133" t="s">
        <v>102</v>
      </c>
      <c r="C88" s="50" t="s">
        <v>103</v>
      </c>
      <c r="D88" s="33" t="s">
        <v>27</v>
      </c>
      <c r="E88" s="114">
        <v>5</v>
      </c>
      <c r="F88" s="50"/>
      <c r="G88" s="113"/>
      <c r="H88" s="50">
        <v>240</v>
      </c>
      <c r="I88" s="50"/>
    </row>
    <row r="89" spans="1:9" ht="45" customHeight="1">
      <c r="A89" s="134"/>
      <c r="B89" s="134"/>
      <c r="C89" s="50" t="s">
        <v>104</v>
      </c>
      <c r="D89" s="33" t="s">
        <v>27</v>
      </c>
      <c r="E89" s="114">
        <v>5</v>
      </c>
      <c r="F89" s="50"/>
      <c r="G89" s="113"/>
      <c r="H89" s="50">
        <v>240</v>
      </c>
      <c r="I89" s="50"/>
    </row>
    <row r="90" spans="1:9" ht="45" customHeight="1">
      <c r="A90" s="134"/>
      <c r="B90" s="134"/>
      <c r="C90" s="50" t="s">
        <v>105</v>
      </c>
      <c r="D90" s="33" t="s">
        <v>27</v>
      </c>
      <c r="E90" s="114">
        <v>5</v>
      </c>
      <c r="F90" s="50"/>
      <c r="G90" s="113"/>
      <c r="H90" s="50">
        <v>240</v>
      </c>
      <c r="I90" s="50"/>
    </row>
    <row r="91" spans="1:9" ht="45" customHeight="1">
      <c r="A91" s="133">
        <v>23</v>
      </c>
      <c r="B91" s="133" t="s">
        <v>106</v>
      </c>
      <c r="C91" s="50" t="s">
        <v>107</v>
      </c>
      <c r="D91" s="33" t="s">
        <v>27</v>
      </c>
      <c r="E91" s="114">
        <v>5</v>
      </c>
      <c r="F91" s="50"/>
      <c r="G91" s="113"/>
      <c r="H91" s="50">
        <v>600</v>
      </c>
      <c r="I91" s="50"/>
    </row>
    <row r="92" spans="1:9" ht="45" customHeight="1">
      <c r="A92" s="134"/>
      <c r="B92" s="134"/>
      <c r="C92" s="50" t="s">
        <v>108</v>
      </c>
      <c r="D92" s="33" t="s">
        <v>27</v>
      </c>
      <c r="E92" s="114">
        <v>5</v>
      </c>
      <c r="F92" s="50"/>
      <c r="G92" s="113"/>
      <c r="H92" s="50">
        <v>720</v>
      </c>
      <c r="I92" s="50"/>
    </row>
    <row r="93" spans="1:9" ht="45" customHeight="1">
      <c r="A93" s="135"/>
      <c r="B93" s="135"/>
      <c r="C93" s="50" t="s">
        <v>109</v>
      </c>
      <c r="D93" s="33" t="s">
        <v>27</v>
      </c>
      <c r="E93" s="114">
        <v>5</v>
      </c>
      <c r="F93" s="50"/>
      <c r="G93" s="113"/>
      <c r="H93" s="50">
        <v>48</v>
      </c>
      <c r="I93" s="50"/>
    </row>
    <row r="94" spans="1:9" ht="45" customHeight="1">
      <c r="A94" s="132">
        <v>24</v>
      </c>
      <c r="B94" s="132" t="s">
        <v>110</v>
      </c>
      <c r="C94" s="50" t="s">
        <v>57</v>
      </c>
      <c r="D94" s="33" t="s">
        <v>27</v>
      </c>
      <c r="E94" s="113">
        <v>10</v>
      </c>
      <c r="F94" s="50"/>
      <c r="G94" s="113"/>
      <c r="H94" s="50">
        <v>195</v>
      </c>
      <c r="I94" s="50"/>
    </row>
    <row r="95" spans="1:9" ht="45" customHeight="1">
      <c r="A95" s="132"/>
      <c r="B95" s="132"/>
      <c r="C95" s="50" t="s">
        <v>111</v>
      </c>
      <c r="D95" s="33" t="s">
        <v>27</v>
      </c>
      <c r="E95" s="113">
        <v>10</v>
      </c>
      <c r="F95" s="50"/>
      <c r="G95" s="113"/>
      <c r="H95" s="50">
        <v>117</v>
      </c>
      <c r="I95" s="50"/>
    </row>
    <row r="96" spans="1:9" ht="45" customHeight="1">
      <c r="A96" s="132"/>
      <c r="B96" s="132"/>
      <c r="C96" s="50" t="s">
        <v>112</v>
      </c>
      <c r="D96" s="33" t="s">
        <v>27</v>
      </c>
      <c r="E96" s="113">
        <v>10</v>
      </c>
      <c r="F96" s="50"/>
      <c r="G96" s="113"/>
      <c r="H96" s="50">
        <v>390</v>
      </c>
      <c r="I96" s="50"/>
    </row>
    <row r="97" spans="1:9" ht="45" customHeight="1">
      <c r="A97" s="50">
        <v>25</v>
      </c>
      <c r="B97" s="50" t="s">
        <v>113</v>
      </c>
      <c r="C97" s="50" t="s">
        <v>57</v>
      </c>
      <c r="D97" s="33" t="s">
        <v>27</v>
      </c>
      <c r="E97" s="113">
        <v>5</v>
      </c>
      <c r="F97" s="50"/>
      <c r="G97" s="113"/>
      <c r="H97" s="50">
        <v>180</v>
      </c>
      <c r="I97" s="50"/>
    </row>
    <row r="98" spans="1:9" ht="45" customHeight="1">
      <c r="A98" s="133">
        <v>26</v>
      </c>
      <c r="B98" s="133" t="s">
        <v>114</v>
      </c>
      <c r="C98" s="50" t="s">
        <v>64</v>
      </c>
      <c r="D98" s="33" t="s">
        <v>27</v>
      </c>
      <c r="E98" s="113">
        <v>8</v>
      </c>
      <c r="F98" s="50"/>
      <c r="G98" s="113"/>
      <c r="H98" s="50">
        <v>60</v>
      </c>
      <c r="I98" s="50"/>
    </row>
    <row r="99" spans="1:9" ht="45" customHeight="1">
      <c r="A99" s="134"/>
      <c r="B99" s="134"/>
      <c r="C99" s="50" t="s">
        <v>115</v>
      </c>
      <c r="D99" s="33" t="s">
        <v>27</v>
      </c>
      <c r="E99" s="113">
        <v>8</v>
      </c>
      <c r="F99" s="50"/>
      <c r="G99" s="113"/>
      <c r="H99" s="50">
        <v>120</v>
      </c>
      <c r="I99" s="50"/>
    </row>
    <row r="100" spans="1:9" ht="45" customHeight="1">
      <c r="A100" s="134"/>
      <c r="B100" s="134"/>
      <c r="C100" s="50" t="s">
        <v>116</v>
      </c>
      <c r="D100" s="33" t="s">
        <v>27</v>
      </c>
      <c r="E100" s="113">
        <v>8</v>
      </c>
      <c r="F100" s="50"/>
      <c r="G100" s="113"/>
      <c r="H100" s="50">
        <v>240</v>
      </c>
      <c r="I100" s="50"/>
    </row>
    <row r="101" spans="1:9" ht="45" customHeight="1">
      <c r="A101" s="135"/>
      <c r="B101" s="135"/>
      <c r="C101" s="50" t="s">
        <v>117</v>
      </c>
      <c r="D101" s="33" t="s">
        <v>27</v>
      </c>
      <c r="E101" s="113">
        <v>8</v>
      </c>
      <c r="F101" s="50"/>
      <c r="G101" s="113"/>
      <c r="H101" s="50">
        <v>180</v>
      </c>
      <c r="I101" s="50"/>
    </row>
    <row r="102" spans="1:9" ht="45" customHeight="1">
      <c r="A102" s="132">
        <v>27</v>
      </c>
      <c r="B102" s="132" t="s">
        <v>118</v>
      </c>
      <c r="C102" s="50" t="s">
        <v>119</v>
      </c>
      <c r="D102" s="33" t="s">
        <v>27</v>
      </c>
      <c r="E102" s="113">
        <v>6</v>
      </c>
      <c r="F102" s="50"/>
      <c r="G102" s="113"/>
      <c r="H102" s="50">
        <v>30</v>
      </c>
      <c r="I102" s="50"/>
    </row>
    <row r="103" spans="1:9" ht="45" customHeight="1">
      <c r="A103" s="132"/>
      <c r="B103" s="132"/>
      <c r="C103" s="50" t="s">
        <v>120</v>
      </c>
      <c r="D103" s="33" t="s">
        <v>27</v>
      </c>
      <c r="E103" s="113">
        <v>6</v>
      </c>
      <c r="F103" s="50"/>
      <c r="G103" s="113"/>
      <c r="H103" s="50">
        <v>60</v>
      </c>
      <c r="I103" s="50"/>
    </row>
    <row r="104" spans="1:9" ht="45" customHeight="1">
      <c r="A104" s="132"/>
      <c r="B104" s="132"/>
      <c r="C104" s="50" t="s">
        <v>121</v>
      </c>
      <c r="D104" s="33" t="s">
        <v>27</v>
      </c>
      <c r="E104" s="113">
        <v>6</v>
      </c>
      <c r="F104" s="50"/>
      <c r="G104" s="113"/>
      <c r="H104" s="50">
        <v>60</v>
      </c>
      <c r="I104" s="50"/>
    </row>
    <row r="105" spans="1:9" ht="45" customHeight="1">
      <c r="A105" s="132"/>
      <c r="B105" s="132"/>
      <c r="C105" s="50" t="s">
        <v>122</v>
      </c>
      <c r="D105" s="33" t="s">
        <v>27</v>
      </c>
      <c r="E105" s="113">
        <v>6</v>
      </c>
      <c r="F105" s="50"/>
      <c r="G105" s="113"/>
      <c r="H105" s="50">
        <v>120</v>
      </c>
      <c r="I105" s="50"/>
    </row>
    <row r="106" spans="1:9" ht="45" customHeight="1">
      <c r="A106" s="132"/>
      <c r="B106" s="132"/>
      <c r="C106" s="50" t="s">
        <v>123</v>
      </c>
      <c r="D106" s="33" t="s">
        <v>27</v>
      </c>
      <c r="E106" s="113">
        <v>6</v>
      </c>
      <c r="F106" s="50"/>
      <c r="G106" s="113"/>
      <c r="H106" s="50">
        <v>150</v>
      </c>
      <c r="I106" s="50"/>
    </row>
    <row r="107" spans="1:9" ht="45" customHeight="1">
      <c r="A107" s="133">
        <v>28</v>
      </c>
      <c r="B107" s="133" t="s">
        <v>124</v>
      </c>
      <c r="C107" s="50" t="s">
        <v>125</v>
      </c>
      <c r="D107" s="33" t="s">
        <v>27</v>
      </c>
      <c r="E107" s="113">
        <v>15</v>
      </c>
      <c r="F107" s="50"/>
      <c r="G107" s="113"/>
      <c r="H107" s="50">
        <v>60</v>
      </c>
      <c r="I107" s="50"/>
    </row>
    <row r="108" spans="1:9" ht="45" customHeight="1">
      <c r="A108" s="135"/>
      <c r="B108" s="135"/>
      <c r="C108" s="50" t="s">
        <v>126</v>
      </c>
      <c r="D108" s="33" t="s">
        <v>27</v>
      </c>
      <c r="E108" s="113">
        <v>15</v>
      </c>
      <c r="F108" s="50"/>
      <c r="G108" s="113"/>
      <c r="H108" s="50">
        <v>60</v>
      </c>
      <c r="I108" s="50"/>
    </row>
    <row r="109" spans="1:9" ht="45" customHeight="1">
      <c r="A109" s="133">
        <v>29</v>
      </c>
      <c r="B109" s="133" t="s">
        <v>127</v>
      </c>
      <c r="C109" s="50" t="s">
        <v>77</v>
      </c>
      <c r="D109" s="33" t="s">
        <v>27</v>
      </c>
      <c r="E109" s="113">
        <v>4</v>
      </c>
      <c r="F109" s="50"/>
      <c r="G109" s="113"/>
      <c r="H109" s="50">
        <v>144</v>
      </c>
      <c r="I109" s="50"/>
    </row>
    <row r="110" spans="1:9" ht="45" customHeight="1">
      <c r="A110" s="134"/>
      <c r="B110" s="134"/>
      <c r="C110" s="50" t="s">
        <v>128</v>
      </c>
      <c r="D110" s="33" t="s">
        <v>27</v>
      </c>
      <c r="E110" s="113">
        <v>4</v>
      </c>
      <c r="F110" s="50"/>
      <c r="G110" s="113"/>
      <c r="H110" s="50">
        <v>108</v>
      </c>
      <c r="I110" s="50"/>
    </row>
    <row r="111" spans="1:9" ht="45" customHeight="1">
      <c r="A111" s="134"/>
      <c r="B111" s="134"/>
      <c r="C111" s="50" t="s">
        <v>117</v>
      </c>
      <c r="D111" s="33" t="s">
        <v>27</v>
      </c>
      <c r="E111" s="113">
        <v>4</v>
      </c>
      <c r="F111" s="50"/>
      <c r="G111" s="113"/>
      <c r="H111" s="50">
        <v>108</v>
      </c>
      <c r="I111" s="50"/>
    </row>
    <row r="112" spans="1:9" ht="45" customHeight="1">
      <c r="A112" s="135"/>
      <c r="B112" s="135"/>
      <c r="C112" s="50" t="s">
        <v>116</v>
      </c>
      <c r="D112" s="33" t="s">
        <v>27</v>
      </c>
      <c r="E112" s="113">
        <v>4</v>
      </c>
      <c r="F112" s="50"/>
      <c r="G112" s="113"/>
      <c r="H112" s="50">
        <v>108</v>
      </c>
      <c r="I112" s="50"/>
    </row>
    <row r="113" spans="1:9" ht="45" customHeight="1">
      <c r="A113" s="133">
        <v>30</v>
      </c>
      <c r="B113" s="133" t="s">
        <v>129</v>
      </c>
      <c r="C113" s="50" t="s">
        <v>64</v>
      </c>
      <c r="D113" s="33" t="s">
        <v>27</v>
      </c>
      <c r="E113" s="113">
        <v>5</v>
      </c>
      <c r="F113" s="50"/>
      <c r="G113" s="113"/>
      <c r="H113" s="50">
        <v>60</v>
      </c>
      <c r="I113" s="50"/>
    </row>
    <row r="114" spans="1:9" ht="45" customHeight="1">
      <c r="A114" s="134"/>
      <c r="B114" s="134"/>
      <c r="C114" s="50" t="s">
        <v>130</v>
      </c>
      <c r="D114" s="33" t="s">
        <v>27</v>
      </c>
      <c r="E114" s="113">
        <v>5</v>
      </c>
      <c r="F114" s="50"/>
      <c r="G114" s="113"/>
      <c r="H114" s="50">
        <v>180</v>
      </c>
      <c r="I114" s="50"/>
    </row>
    <row r="115" spans="1:9" ht="45" customHeight="1">
      <c r="A115" s="135"/>
      <c r="B115" s="135"/>
      <c r="C115" s="50" t="s">
        <v>131</v>
      </c>
      <c r="D115" s="33" t="s">
        <v>27</v>
      </c>
      <c r="E115" s="113">
        <v>5</v>
      </c>
      <c r="F115" s="50"/>
      <c r="G115" s="113"/>
      <c r="H115" s="50">
        <v>60</v>
      </c>
      <c r="I115" s="50"/>
    </row>
    <row r="116" spans="1:9" ht="45" customHeight="1">
      <c r="A116" s="133">
        <v>31</v>
      </c>
      <c r="B116" s="133" t="s">
        <v>132</v>
      </c>
      <c r="C116" s="50" t="s">
        <v>133</v>
      </c>
      <c r="D116" s="33" t="s">
        <v>27</v>
      </c>
      <c r="E116" s="113">
        <v>6</v>
      </c>
      <c r="F116" s="50"/>
      <c r="G116" s="113"/>
      <c r="H116" s="50">
        <v>120</v>
      </c>
      <c r="I116" s="50"/>
    </row>
    <row r="117" spans="1:9" ht="45" customHeight="1">
      <c r="A117" s="134"/>
      <c r="B117" s="134"/>
      <c r="C117" s="50" t="s">
        <v>122</v>
      </c>
      <c r="D117" s="33" t="s">
        <v>27</v>
      </c>
      <c r="E117" s="113">
        <v>6</v>
      </c>
      <c r="F117" s="50"/>
      <c r="G117" s="113"/>
      <c r="H117" s="50">
        <v>120</v>
      </c>
      <c r="I117" s="50"/>
    </row>
    <row r="118" spans="1:9" ht="45" customHeight="1">
      <c r="A118" s="134"/>
      <c r="B118" s="134"/>
      <c r="C118" s="50" t="s">
        <v>134</v>
      </c>
      <c r="D118" s="33" t="s">
        <v>27</v>
      </c>
      <c r="E118" s="113">
        <v>6</v>
      </c>
      <c r="F118" s="50"/>
      <c r="G118" s="113"/>
      <c r="H118" s="50">
        <v>360</v>
      </c>
      <c r="I118" s="50"/>
    </row>
    <row r="119" spans="1:9" ht="45" customHeight="1">
      <c r="A119" s="134"/>
      <c r="B119" s="134"/>
      <c r="C119" s="50" t="s">
        <v>135</v>
      </c>
      <c r="D119" s="33" t="s">
        <v>27</v>
      </c>
      <c r="E119" s="113">
        <v>6</v>
      </c>
      <c r="F119" s="50"/>
      <c r="G119" s="113"/>
      <c r="H119" s="50">
        <v>300</v>
      </c>
      <c r="I119" s="50"/>
    </row>
    <row r="120" spans="1:9" ht="45" customHeight="1">
      <c r="A120" s="135"/>
      <c r="B120" s="135"/>
      <c r="C120" s="50" t="s">
        <v>136</v>
      </c>
      <c r="D120" s="33" t="s">
        <v>27</v>
      </c>
      <c r="E120" s="113">
        <v>6</v>
      </c>
      <c r="F120" s="50"/>
      <c r="G120" s="113"/>
      <c r="H120" s="50">
        <v>300</v>
      </c>
      <c r="I120" s="50"/>
    </row>
    <row r="121" spans="1:9" ht="36.9" customHeight="1">
      <c r="A121" s="50"/>
      <c r="B121" s="50"/>
      <c r="C121" s="50"/>
      <c r="D121" s="50"/>
      <c r="E121" s="113"/>
      <c r="F121" s="111"/>
      <c r="G121" s="51">
        <f>SUM(G4:G120)</f>
        <v>0</v>
      </c>
      <c r="H121" s="51"/>
      <c r="I121" s="50"/>
    </row>
  </sheetData>
  <mergeCells count="62">
    <mergeCell ref="B91:B93"/>
    <mergeCell ref="I2:I3"/>
    <mergeCell ref="B113:B115"/>
    <mergeCell ref="B116:B120"/>
    <mergeCell ref="C2:C3"/>
    <mergeCell ref="D2:D3"/>
    <mergeCell ref="B94:B96"/>
    <mergeCell ref="B98:B101"/>
    <mergeCell ref="B102:B106"/>
    <mergeCell ref="B107:B108"/>
    <mergeCell ref="B109:B112"/>
    <mergeCell ref="B74:B77"/>
    <mergeCell ref="B79:B82"/>
    <mergeCell ref="B84:B87"/>
    <mergeCell ref="B62:B67"/>
    <mergeCell ref="B68:B72"/>
    <mergeCell ref="B88:B90"/>
    <mergeCell ref="A113:A115"/>
    <mergeCell ref="A116:A120"/>
    <mergeCell ref="B2:B3"/>
    <mergeCell ref="B4:B10"/>
    <mergeCell ref="B11:B17"/>
    <mergeCell ref="B18:B24"/>
    <mergeCell ref="B25:B29"/>
    <mergeCell ref="B31:B32"/>
    <mergeCell ref="B33:B37"/>
    <mergeCell ref="B38:B39"/>
    <mergeCell ref="B40:B45"/>
    <mergeCell ref="B46:B53"/>
    <mergeCell ref="B54:B55"/>
    <mergeCell ref="B56:B59"/>
    <mergeCell ref="B60:B61"/>
    <mergeCell ref="A56:A59"/>
    <mergeCell ref="A60:A61"/>
    <mergeCell ref="A62:A67"/>
    <mergeCell ref="A68:A72"/>
    <mergeCell ref="A109:A112"/>
    <mergeCell ref="A74:A77"/>
    <mergeCell ref="A79:A82"/>
    <mergeCell ref="A84:A87"/>
    <mergeCell ref="A88:A90"/>
    <mergeCell ref="A91:A93"/>
    <mergeCell ref="A94:A96"/>
    <mergeCell ref="A98:A101"/>
    <mergeCell ref="A102:A106"/>
    <mergeCell ref="A107:A108"/>
    <mergeCell ref="A33:A37"/>
    <mergeCell ref="A38:A39"/>
    <mergeCell ref="A40:A45"/>
    <mergeCell ref="A46:A53"/>
    <mergeCell ref="A54:A55"/>
    <mergeCell ref="A4:A10"/>
    <mergeCell ref="A11:A17"/>
    <mergeCell ref="A18:A24"/>
    <mergeCell ref="A25:A29"/>
    <mergeCell ref="A31:A32"/>
    <mergeCell ref="E2:E3"/>
    <mergeCell ref="F2:F3"/>
    <mergeCell ref="G2:G3"/>
    <mergeCell ref="H2:H3"/>
    <mergeCell ref="A1:I1"/>
    <mergeCell ref="A2:A3"/>
  </mergeCells>
  <phoneticPr fontId="27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view="pageBreakPreview" zoomScale="70" zoomScaleNormal="80" zoomScaleSheetLayoutView="70" workbookViewId="0">
      <pane ySplit="2" topLeftCell="A48" activePane="bottomLeft" state="frozen"/>
      <selection pane="bottomLeft" activeCell="H2" sqref="H2"/>
    </sheetView>
  </sheetViews>
  <sheetFormatPr defaultColWidth="9" defaultRowHeight="14.4"/>
  <cols>
    <col min="1" max="1" width="9" style="65"/>
    <col min="2" max="2" width="19.44140625" style="65" customWidth="1"/>
    <col min="3" max="3" width="28.77734375" style="65" customWidth="1"/>
    <col min="4" max="4" width="17.77734375" style="65" customWidth="1"/>
    <col min="5" max="5" width="14.88671875" style="65" customWidth="1"/>
    <col min="6" max="6" width="17.88671875" style="65" customWidth="1"/>
    <col min="7" max="7" width="14.77734375" style="65" customWidth="1"/>
    <col min="8" max="8" width="20.88671875" style="65" customWidth="1"/>
    <col min="9" max="9" width="31" style="65" customWidth="1"/>
    <col min="10" max="16384" width="9" style="65"/>
  </cols>
  <sheetData>
    <row r="1" spans="1:9" ht="36" customHeight="1">
      <c r="A1" s="138" t="s">
        <v>545</v>
      </c>
      <c r="B1" s="138"/>
      <c r="C1" s="138"/>
      <c r="D1" s="138"/>
      <c r="E1" s="138"/>
      <c r="F1" s="138"/>
      <c r="G1" s="138"/>
      <c r="H1" s="138"/>
      <c r="I1" s="138"/>
    </row>
    <row r="2" spans="1:9" ht="45" customHeight="1">
      <c r="A2" s="51" t="s">
        <v>0</v>
      </c>
      <c r="B2" s="51" t="s">
        <v>138</v>
      </c>
      <c r="C2" s="51" t="s">
        <v>1</v>
      </c>
      <c r="D2" s="111" t="s">
        <v>565</v>
      </c>
      <c r="E2" s="51" t="s">
        <v>23</v>
      </c>
      <c r="F2" s="51" t="s">
        <v>533</v>
      </c>
      <c r="G2" s="51" t="s">
        <v>535</v>
      </c>
      <c r="H2" s="51" t="s">
        <v>569</v>
      </c>
      <c r="I2" s="51" t="s">
        <v>3</v>
      </c>
    </row>
    <row r="3" spans="1:9" ht="45" customHeight="1">
      <c r="A3" s="139" t="s">
        <v>139</v>
      </c>
      <c r="B3" s="140"/>
      <c r="C3" s="140"/>
      <c r="D3" s="140"/>
      <c r="E3" s="140"/>
      <c r="F3" s="140"/>
      <c r="G3" s="140"/>
      <c r="H3" s="140"/>
      <c r="I3" s="141"/>
    </row>
    <row r="4" spans="1:9" ht="45" customHeight="1">
      <c r="A4" s="50">
        <v>1</v>
      </c>
      <c r="B4" s="50" t="s">
        <v>140</v>
      </c>
      <c r="C4" s="50" t="s">
        <v>141</v>
      </c>
      <c r="D4" s="113" t="s">
        <v>142</v>
      </c>
      <c r="E4" s="50">
        <v>2484.1999999999998</v>
      </c>
      <c r="F4" s="113"/>
      <c r="G4" s="113"/>
      <c r="H4" s="50">
        <v>90</v>
      </c>
      <c r="I4" s="50" t="s">
        <v>143</v>
      </c>
    </row>
    <row r="5" spans="1:9" ht="45" customHeight="1">
      <c r="A5" s="50">
        <v>2</v>
      </c>
      <c r="B5" s="50" t="s">
        <v>144</v>
      </c>
      <c r="C5" s="50" t="s">
        <v>145</v>
      </c>
      <c r="D5" s="113" t="s">
        <v>146</v>
      </c>
      <c r="E5" s="50">
        <v>55</v>
      </c>
      <c r="F5" s="113"/>
      <c r="G5" s="113"/>
      <c r="H5" s="50">
        <v>150</v>
      </c>
      <c r="I5" s="50" t="s">
        <v>147</v>
      </c>
    </row>
    <row r="6" spans="1:9" ht="45" customHeight="1">
      <c r="A6" s="50">
        <v>3</v>
      </c>
      <c r="B6" s="50" t="s">
        <v>144</v>
      </c>
      <c r="C6" s="50" t="s">
        <v>148</v>
      </c>
      <c r="D6" s="113" t="s">
        <v>146</v>
      </c>
      <c r="E6" s="50">
        <v>55</v>
      </c>
      <c r="F6" s="113"/>
      <c r="G6" s="113"/>
      <c r="H6" s="50">
        <v>150</v>
      </c>
      <c r="I6" s="50" t="s">
        <v>147</v>
      </c>
    </row>
    <row r="7" spans="1:9" ht="45" customHeight="1">
      <c r="A7" s="50">
        <v>4</v>
      </c>
      <c r="B7" s="50" t="s">
        <v>149</v>
      </c>
      <c r="C7" s="50" t="s">
        <v>150</v>
      </c>
      <c r="D7" s="113" t="s">
        <v>151</v>
      </c>
      <c r="E7" s="50">
        <v>40</v>
      </c>
      <c r="F7" s="113"/>
      <c r="G7" s="113"/>
      <c r="H7" s="50">
        <v>126</v>
      </c>
      <c r="I7" s="50" t="s">
        <v>147</v>
      </c>
    </row>
    <row r="8" spans="1:9" ht="45" customHeight="1">
      <c r="A8" s="50">
        <v>5</v>
      </c>
      <c r="B8" s="50" t="s">
        <v>152</v>
      </c>
      <c r="C8" s="50" t="s">
        <v>153</v>
      </c>
      <c r="D8" s="113" t="s">
        <v>52</v>
      </c>
      <c r="E8" s="50">
        <v>15</v>
      </c>
      <c r="F8" s="113"/>
      <c r="G8" s="113"/>
      <c r="H8" s="50">
        <v>90</v>
      </c>
      <c r="I8" s="133" t="s">
        <v>154</v>
      </c>
    </row>
    <row r="9" spans="1:9" ht="45" customHeight="1">
      <c r="A9" s="50">
        <v>6</v>
      </c>
      <c r="B9" s="50" t="s">
        <v>152</v>
      </c>
      <c r="C9" s="50" t="s">
        <v>155</v>
      </c>
      <c r="D9" s="113" t="s">
        <v>52</v>
      </c>
      <c r="E9" s="50">
        <v>15</v>
      </c>
      <c r="F9" s="113"/>
      <c r="G9" s="113"/>
      <c r="H9" s="50">
        <v>800</v>
      </c>
      <c r="I9" s="134"/>
    </row>
    <row r="10" spans="1:9" ht="45" customHeight="1">
      <c r="A10" s="50">
        <v>7</v>
      </c>
      <c r="B10" s="50" t="s">
        <v>152</v>
      </c>
      <c r="C10" s="50" t="s">
        <v>156</v>
      </c>
      <c r="D10" s="113" t="s">
        <v>52</v>
      </c>
      <c r="E10" s="50">
        <v>15</v>
      </c>
      <c r="F10" s="113"/>
      <c r="G10" s="113"/>
      <c r="H10" s="50">
        <v>600</v>
      </c>
      <c r="I10" s="135"/>
    </row>
    <row r="11" spans="1:9" ht="45" customHeight="1">
      <c r="A11" s="50">
        <v>8</v>
      </c>
      <c r="B11" s="50" t="s">
        <v>157</v>
      </c>
      <c r="C11" s="50" t="s">
        <v>158</v>
      </c>
      <c r="D11" s="113" t="s">
        <v>52</v>
      </c>
      <c r="E11" s="50">
        <v>2</v>
      </c>
      <c r="F11" s="113"/>
      <c r="G11" s="113"/>
      <c r="H11" s="50">
        <v>720</v>
      </c>
      <c r="I11" s="50" t="s">
        <v>159</v>
      </c>
    </row>
    <row r="12" spans="1:9" ht="45" customHeight="1">
      <c r="A12" s="50">
        <v>9</v>
      </c>
      <c r="B12" s="50" t="s">
        <v>160</v>
      </c>
      <c r="C12" s="50" t="s">
        <v>161</v>
      </c>
      <c r="D12" s="113" t="s">
        <v>52</v>
      </c>
      <c r="E12" s="50">
        <v>4</v>
      </c>
      <c r="F12" s="113"/>
      <c r="G12" s="113"/>
      <c r="H12" s="50">
        <v>2100</v>
      </c>
      <c r="I12" s="50" t="s">
        <v>162</v>
      </c>
    </row>
    <row r="13" spans="1:9" ht="45" customHeight="1">
      <c r="A13" s="50">
        <v>10</v>
      </c>
      <c r="B13" s="50" t="s">
        <v>163</v>
      </c>
      <c r="C13" s="50" t="s">
        <v>164</v>
      </c>
      <c r="D13" s="113" t="s">
        <v>52</v>
      </c>
      <c r="E13" s="50">
        <v>1</v>
      </c>
      <c r="F13" s="113"/>
      <c r="G13" s="113"/>
      <c r="H13" s="50">
        <v>540</v>
      </c>
      <c r="I13" s="50"/>
    </row>
    <row r="14" spans="1:9" ht="45" customHeight="1">
      <c r="A14" s="50">
        <v>11</v>
      </c>
      <c r="B14" s="50" t="s">
        <v>165</v>
      </c>
      <c r="C14" s="50" t="s">
        <v>166</v>
      </c>
      <c r="D14" s="113" t="s">
        <v>52</v>
      </c>
      <c r="E14" s="50">
        <v>5</v>
      </c>
      <c r="F14" s="113"/>
      <c r="G14" s="113"/>
      <c r="H14" s="50">
        <v>600</v>
      </c>
      <c r="I14" s="50" t="s">
        <v>167</v>
      </c>
    </row>
    <row r="15" spans="1:9" ht="45" customHeight="1">
      <c r="A15" s="49"/>
      <c r="B15" s="49"/>
      <c r="C15" s="49"/>
      <c r="D15" s="115"/>
      <c r="E15" s="49"/>
      <c r="F15" s="116"/>
      <c r="G15" s="53"/>
      <c r="H15" s="53"/>
      <c r="I15" s="49"/>
    </row>
    <row r="16" spans="1:9" ht="45" customHeight="1">
      <c r="A16" s="139" t="s">
        <v>566</v>
      </c>
      <c r="B16" s="140"/>
      <c r="C16" s="140"/>
      <c r="D16" s="140"/>
      <c r="E16" s="140"/>
      <c r="F16" s="140"/>
      <c r="G16" s="140"/>
      <c r="H16" s="140"/>
      <c r="I16" s="141"/>
    </row>
    <row r="17" spans="1:9" ht="45" customHeight="1">
      <c r="A17" s="50">
        <v>1</v>
      </c>
      <c r="B17" s="50" t="s">
        <v>144</v>
      </c>
      <c r="C17" s="50" t="s">
        <v>141</v>
      </c>
      <c r="D17" s="113" t="s">
        <v>142</v>
      </c>
      <c r="E17" s="50">
        <v>536.4</v>
      </c>
      <c r="F17" s="50"/>
      <c r="G17" s="50"/>
      <c r="H17" s="50">
        <v>90</v>
      </c>
      <c r="I17" s="50" t="s">
        <v>143</v>
      </c>
    </row>
    <row r="18" spans="1:9" ht="45" customHeight="1">
      <c r="A18" s="50">
        <v>2</v>
      </c>
      <c r="B18" s="50" t="s">
        <v>144</v>
      </c>
      <c r="C18" s="50" t="s">
        <v>145</v>
      </c>
      <c r="D18" s="113" t="s">
        <v>146</v>
      </c>
      <c r="E18" s="113">
        <v>25</v>
      </c>
      <c r="F18" s="113"/>
      <c r="G18" s="50"/>
      <c r="H18" s="50">
        <v>150</v>
      </c>
      <c r="I18" s="50" t="s">
        <v>147</v>
      </c>
    </row>
    <row r="19" spans="1:9" ht="45" customHeight="1">
      <c r="A19" s="50">
        <v>3</v>
      </c>
      <c r="B19" s="50" t="s">
        <v>144</v>
      </c>
      <c r="C19" s="50" t="s">
        <v>148</v>
      </c>
      <c r="D19" s="113" t="s">
        <v>146</v>
      </c>
      <c r="E19" s="113">
        <v>25</v>
      </c>
      <c r="F19" s="113"/>
      <c r="G19" s="50"/>
      <c r="H19" s="50">
        <v>150</v>
      </c>
      <c r="I19" s="50" t="s">
        <v>147</v>
      </c>
    </row>
    <row r="20" spans="1:9" ht="45" customHeight="1">
      <c r="A20" s="50">
        <v>4</v>
      </c>
      <c r="B20" s="50" t="s">
        <v>149</v>
      </c>
      <c r="C20" s="50" t="s">
        <v>150</v>
      </c>
      <c r="D20" s="113" t="s">
        <v>151</v>
      </c>
      <c r="E20" s="113">
        <v>8</v>
      </c>
      <c r="F20" s="113"/>
      <c r="G20" s="50"/>
      <c r="H20" s="50">
        <v>126</v>
      </c>
      <c r="I20" s="50" t="s">
        <v>147</v>
      </c>
    </row>
    <row r="21" spans="1:9" ht="45" customHeight="1">
      <c r="A21" s="50">
        <v>5</v>
      </c>
      <c r="B21" s="50" t="s">
        <v>152</v>
      </c>
      <c r="C21" s="50" t="s">
        <v>153</v>
      </c>
      <c r="D21" s="113" t="s">
        <v>52</v>
      </c>
      <c r="E21" s="113">
        <v>5</v>
      </c>
      <c r="F21" s="113"/>
      <c r="G21" s="50"/>
      <c r="H21" s="50">
        <v>90</v>
      </c>
      <c r="I21" s="133" t="s">
        <v>154</v>
      </c>
    </row>
    <row r="22" spans="1:9" ht="45" customHeight="1">
      <c r="A22" s="50">
        <v>6</v>
      </c>
      <c r="B22" s="50" t="s">
        <v>152</v>
      </c>
      <c r="C22" s="50" t="s">
        <v>155</v>
      </c>
      <c r="D22" s="113" t="s">
        <v>52</v>
      </c>
      <c r="E22" s="113">
        <v>5</v>
      </c>
      <c r="F22" s="113"/>
      <c r="G22" s="50"/>
      <c r="H22" s="50">
        <v>800</v>
      </c>
      <c r="I22" s="134"/>
    </row>
    <row r="23" spans="1:9" ht="45" customHeight="1">
      <c r="A23" s="50">
        <v>7</v>
      </c>
      <c r="B23" s="50" t="s">
        <v>152</v>
      </c>
      <c r="C23" s="50" t="s">
        <v>156</v>
      </c>
      <c r="D23" s="113" t="s">
        <v>52</v>
      </c>
      <c r="E23" s="113">
        <v>5</v>
      </c>
      <c r="F23" s="113"/>
      <c r="G23" s="50"/>
      <c r="H23" s="50">
        <v>600</v>
      </c>
      <c r="I23" s="135"/>
    </row>
    <row r="24" spans="1:9" ht="45" customHeight="1">
      <c r="A24" s="50">
        <v>8</v>
      </c>
      <c r="B24" s="50" t="s">
        <v>157</v>
      </c>
      <c r="C24" s="50" t="s">
        <v>158</v>
      </c>
      <c r="D24" s="113" t="s">
        <v>52</v>
      </c>
      <c r="E24" s="50">
        <v>2</v>
      </c>
      <c r="F24" s="50"/>
      <c r="G24" s="50"/>
      <c r="H24" s="50">
        <v>660</v>
      </c>
      <c r="I24" s="50" t="s">
        <v>159</v>
      </c>
    </row>
    <row r="25" spans="1:9" ht="45" customHeight="1">
      <c r="A25" s="50">
        <v>9</v>
      </c>
      <c r="B25" s="50" t="s">
        <v>160</v>
      </c>
      <c r="C25" s="50" t="s">
        <v>161</v>
      </c>
      <c r="D25" s="113" t="s">
        <v>52</v>
      </c>
      <c r="E25" s="50">
        <v>4</v>
      </c>
      <c r="F25" s="50"/>
      <c r="G25" s="50"/>
      <c r="H25" s="50">
        <v>2100</v>
      </c>
      <c r="I25" s="50" t="s">
        <v>162</v>
      </c>
    </row>
    <row r="26" spans="1:9" ht="45" customHeight="1">
      <c r="A26" s="50">
        <v>10</v>
      </c>
      <c r="B26" s="50" t="s">
        <v>163</v>
      </c>
      <c r="C26" s="50" t="s">
        <v>164</v>
      </c>
      <c r="D26" s="113" t="s">
        <v>52</v>
      </c>
      <c r="E26" s="50">
        <v>1</v>
      </c>
      <c r="F26" s="50"/>
      <c r="G26" s="50"/>
      <c r="H26" s="50">
        <v>540</v>
      </c>
      <c r="I26" s="50"/>
    </row>
    <row r="27" spans="1:9" ht="45" customHeight="1">
      <c r="A27" s="50">
        <v>11</v>
      </c>
      <c r="B27" s="50" t="s">
        <v>165</v>
      </c>
      <c r="C27" s="50" t="s">
        <v>166</v>
      </c>
      <c r="D27" s="113" t="s">
        <v>52</v>
      </c>
      <c r="E27" s="50">
        <v>2</v>
      </c>
      <c r="F27" s="50"/>
      <c r="G27" s="50"/>
      <c r="H27" s="50">
        <v>600</v>
      </c>
      <c r="I27" s="50" t="s">
        <v>167</v>
      </c>
    </row>
    <row r="28" spans="1:9" ht="45" customHeight="1">
      <c r="A28" s="49"/>
      <c r="B28" s="49"/>
      <c r="C28" s="49"/>
      <c r="D28" s="115"/>
      <c r="E28" s="49"/>
      <c r="F28" s="116"/>
      <c r="G28" s="53"/>
      <c r="H28" s="53"/>
      <c r="I28" s="49"/>
    </row>
    <row r="29" spans="1:9" ht="45" customHeight="1">
      <c r="A29" s="139" t="s">
        <v>168</v>
      </c>
      <c r="B29" s="140"/>
      <c r="C29" s="140"/>
      <c r="D29" s="140"/>
      <c r="E29" s="140"/>
      <c r="F29" s="140"/>
      <c r="G29" s="140"/>
      <c r="H29" s="140"/>
      <c r="I29" s="141"/>
    </row>
    <row r="30" spans="1:9" ht="45" customHeight="1">
      <c r="A30" s="50">
        <v>1</v>
      </c>
      <c r="B30" s="50" t="s">
        <v>144</v>
      </c>
      <c r="C30" s="50" t="s">
        <v>141</v>
      </c>
      <c r="D30" s="113" t="s">
        <v>142</v>
      </c>
      <c r="E30" s="50">
        <v>302</v>
      </c>
      <c r="F30" s="113"/>
      <c r="G30" s="113"/>
      <c r="H30" s="50">
        <v>90</v>
      </c>
      <c r="I30" s="50" t="s">
        <v>143</v>
      </c>
    </row>
    <row r="31" spans="1:9" ht="45" customHeight="1">
      <c r="A31" s="50">
        <v>2</v>
      </c>
      <c r="B31" s="50" t="s">
        <v>144</v>
      </c>
      <c r="C31" s="50" t="s">
        <v>145</v>
      </c>
      <c r="D31" s="113" t="s">
        <v>146</v>
      </c>
      <c r="E31" s="50">
        <v>25</v>
      </c>
      <c r="F31" s="113"/>
      <c r="G31" s="113"/>
      <c r="H31" s="50">
        <v>150</v>
      </c>
      <c r="I31" s="50" t="s">
        <v>147</v>
      </c>
    </row>
    <row r="32" spans="1:9" ht="45" customHeight="1">
      <c r="A32" s="50">
        <v>3</v>
      </c>
      <c r="B32" s="50" t="s">
        <v>144</v>
      </c>
      <c r="C32" s="50" t="s">
        <v>148</v>
      </c>
      <c r="D32" s="113" t="s">
        <v>146</v>
      </c>
      <c r="E32" s="50">
        <v>25</v>
      </c>
      <c r="F32" s="113"/>
      <c r="G32" s="113"/>
      <c r="H32" s="50">
        <v>150</v>
      </c>
      <c r="I32" s="50" t="s">
        <v>147</v>
      </c>
    </row>
    <row r="33" spans="1:9" ht="45" customHeight="1">
      <c r="A33" s="50">
        <v>4</v>
      </c>
      <c r="B33" s="50" t="s">
        <v>149</v>
      </c>
      <c r="C33" s="50" t="s">
        <v>150</v>
      </c>
      <c r="D33" s="113" t="s">
        <v>151</v>
      </c>
      <c r="E33" s="50">
        <v>8</v>
      </c>
      <c r="F33" s="113"/>
      <c r="G33" s="113"/>
      <c r="H33" s="50">
        <v>126</v>
      </c>
      <c r="I33" s="50" t="s">
        <v>147</v>
      </c>
    </row>
    <row r="34" spans="1:9" ht="45" customHeight="1">
      <c r="A34" s="50">
        <v>5</v>
      </c>
      <c r="B34" s="50" t="s">
        <v>152</v>
      </c>
      <c r="C34" s="50" t="s">
        <v>153</v>
      </c>
      <c r="D34" s="113" t="s">
        <v>52</v>
      </c>
      <c r="E34" s="50">
        <v>9</v>
      </c>
      <c r="F34" s="113"/>
      <c r="G34" s="113"/>
      <c r="H34" s="50">
        <v>90</v>
      </c>
      <c r="I34" s="133" t="s">
        <v>154</v>
      </c>
    </row>
    <row r="35" spans="1:9" ht="45" customHeight="1">
      <c r="A35" s="50">
        <v>6</v>
      </c>
      <c r="B35" s="50" t="s">
        <v>152</v>
      </c>
      <c r="C35" s="50" t="s">
        <v>155</v>
      </c>
      <c r="D35" s="113" t="s">
        <v>52</v>
      </c>
      <c r="E35" s="50">
        <v>9</v>
      </c>
      <c r="F35" s="113"/>
      <c r="G35" s="113"/>
      <c r="H35" s="50">
        <v>800</v>
      </c>
      <c r="I35" s="134"/>
    </row>
    <row r="36" spans="1:9" ht="45" customHeight="1">
      <c r="A36" s="50">
        <v>7</v>
      </c>
      <c r="B36" s="50" t="s">
        <v>152</v>
      </c>
      <c r="C36" s="50" t="s">
        <v>156</v>
      </c>
      <c r="D36" s="113" t="s">
        <v>52</v>
      </c>
      <c r="E36" s="50">
        <v>9</v>
      </c>
      <c r="F36" s="113"/>
      <c r="G36" s="113"/>
      <c r="H36" s="50">
        <v>600</v>
      </c>
      <c r="I36" s="135"/>
    </row>
    <row r="37" spans="1:9" ht="45" customHeight="1">
      <c r="A37" s="50">
        <v>8</v>
      </c>
      <c r="B37" s="50" t="s">
        <v>157</v>
      </c>
      <c r="C37" s="50" t="s">
        <v>158</v>
      </c>
      <c r="D37" s="113" t="s">
        <v>52</v>
      </c>
      <c r="E37" s="50">
        <v>2</v>
      </c>
      <c r="F37" s="113"/>
      <c r="G37" s="113"/>
      <c r="H37" s="50">
        <v>720</v>
      </c>
      <c r="I37" s="50" t="s">
        <v>159</v>
      </c>
    </row>
    <row r="38" spans="1:9" ht="45" customHeight="1">
      <c r="A38" s="50">
        <v>9</v>
      </c>
      <c r="B38" s="50" t="s">
        <v>160</v>
      </c>
      <c r="C38" s="50" t="s">
        <v>161</v>
      </c>
      <c r="D38" s="113" t="s">
        <v>52</v>
      </c>
      <c r="E38" s="50">
        <v>4</v>
      </c>
      <c r="F38" s="113"/>
      <c r="G38" s="113"/>
      <c r="H38" s="50">
        <v>2100</v>
      </c>
      <c r="I38" s="50" t="s">
        <v>162</v>
      </c>
    </row>
    <row r="39" spans="1:9" ht="45" customHeight="1">
      <c r="A39" s="50">
        <v>10</v>
      </c>
      <c r="B39" s="50" t="s">
        <v>163</v>
      </c>
      <c r="C39" s="50" t="s">
        <v>164</v>
      </c>
      <c r="D39" s="113" t="s">
        <v>52</v>
      </c>
      <c r="E39" s="50">
        <v>1</v>
      </c>
      <c r="F39" s="113"/>
      <c r="G39" s="113"/>
      <c r="H39" s="50">
        <v>540</v>
      </c>
      <c r="I39" s="50"/>
    </row>
    <row r="40" spans="1:9" ht="45" customHeight="1">
      <c r="A40" s="50">
        <v>11</v>
      </c>
      <c r="B40" s="50" t="s">
        <v>165</v>
      </c>
      <c r="C40" s="50" t="s">
        <v>166</v>
      </c>
      <c r="D40" s="113" t="s">
        <v>52</v>
      </c>
      <c r="E40" s="50">
        <v>2</v>
      </c>
      <c r="F40" s="113"/>
      <c r="G40" s="113"/>
      <c r="H40" s="50">
        <v>600</v>
      </c>
      <c r="I40" s="50" t="s">
        <v>167</v>
      </c>
    </row>
    <row r="41" spans="1:9" ht="45" customHeight="1">
      <c r="A41" s="49"/>
      <c r="B41" s="49"/>
      <c r="C41" s="49"/>
      <c r="D41" s="115"/>
      <c r="E41" s="49"/>
      <c r="F41" s="116"/>
      <c r="G41" s="117"/>
      <c r="H41" s="53"/>
      <c r="I41" s="49"/>
    </row>
    <row r="42" spans="1:9" ht="45" customHeight="1">
      <c r="A42" s="139" t="s">
        <v>169</v>
      </c>
      <c r="B42" s="140"/>
      <c r="C42" s="140"/>
      <c r="D42" s="140"/>
      <c r="E42" s="140"/>
      <c r="F42" s="140"/>
      <c r="G42" s="140"/>
      <c r="H42" s="140"/>
      <c r="I42" s="141"/>
    </row>
    <row r="43" spans="1:9" ht="45" customHeight="1">
      <c r="A43" s="50">
        <v>1</v>
      </c>
      <c r="B43" s="50" t="s">
        <v>144</v>
      </c>
      <c r="C43" s="50" t="s">
        <v>141</v>
      </c>
      <c r="D43" s="113" t="s">
        <v>142</v>
      </c>
      <c r="E43" s="50">
        <v>182</v>
      </c>
      <c r="F43" s="113"/>
      <c r="G43" s="113"/>
      <c r="H43" s="50">
        <v>90</v>
      </c>
      <c r="I43" s="50" t="s">
        <v>143</v>
      </c>
    </row>
    <row r="44" spans="1:9" ht="45" customHeight="1">
      <c r="A44" s="50">
        <v>2</v>
      </c>
      <c r="B44" s="50" t="s">
        <v>144</v>
      </c>
      <c r="C44" s="50" t="s">
        <v>145</v>
      </c>
      <c r="D44" s="113" t="s">
        <v>146</v>
      </c>
      <c r="E44" s="50">
        <v>8</v>
      </c>
      <c r="F44" s="113"/>
      <c r="G44" s="113"/>
      <c r="H44" s="50">
        <v>150</v>
      </c>
      <c r="I44" s="50" t="s">
        <v>147</v>
      </c>
    </row>
    <row r="45" spans="1:9" ht="45" customHeight="1">
      <c r="A45" s="50">
        <v>3</v>
      </c>
      <c r="B45" s="50" t="s">
        <v>144</v>
      </c>
      <c r="C45" s="50" t="s">
        <v>148</v>
      </c>
      <c r="D45" s="113" t="s">
        <v>146</v>
      </c>
      <c r="E45" s="50">
        <v>8</v>
      </c>
      <c r="F45" s="113"/>
      <c r="G45" s="113"/>
      <c r="H45" s="50">
        <v>150</v>
      </c>
      <c r="I45" s="50" t="s">
        <v>147</v>
      </c>
    </row>
    <row r="46" spans="1:9" ht="45" customHeight="1">
      <c r="A46" s="50">
        <v>4</v>
      </c>
      <c r="B46" s="50" t="s">
        <v>152</v>
      </c>
      <c r="C46" s="50" t="s">
        <v>153</v>
      </c>
      <c r="D46" s="113" t="s">
        <v>52</v>
      </c>
      <c r="E46" s="50">
        <v>12</v>
      </c>
      <c r="F46" s="113"/>
      <c r="G46" s="113"/>
      <c r="H46" s="50">
        <v>90</v>
      </c>
      <c r="I46" s="133" t="s">
        <v>154</v>
      </c>
    </row>
    <row r="47" spans="1:9" ht="45" customHeight="1">
      <c r="A47" s="50">
        <v>5</v>
      </c>
      <c r="B47" s="50" t="s">
        <v>152</v>
      </c>
      <c r="C47" s="50" t="s">
        <v>155</v>
      </c>
      <c r="D47" s="113" t="s">
        <v>52</v>
      </c>
      <c r="E47" s="50">
        <v>12</v>
      </c>
      <c r="F47" s="113"/>
      <c r="G47" s="113"/>
      <c r="H47" s="50">
        <v>800</v>
      </c>
      <c r="I47" s="134"/>
    </row>
    <row r="48" spans="1:9" ht="45" customHeight="1">
      <c r="A48" s="50">
        <v>6</v>
      </c>
      <c r="B48" s="50" t="s">
        <v>152</v>
      </c>
      <c r="C48" s="50" t="s">
        <v>156</v>
      </c>
      <c r="D48" s="113" t="s">
        <v>52</v>
      </c>
      <c r="E48" s="50">
        <v>12</v>
      </c>
      <c r="F48" s="113"/>
      <c r="G48" s="113"/>
      <c r="H48" s="50">
        <v>600</v>
      </c>
      <c r="I48" s="135"/>
    </row>
    <row r="49" spans="1:9" ht="45" customHeight="1">
      <c r="A49" s="50">
        <v>7</v>
      </c>
      <c r="B49" s="50" t="s">
        <v>157</v>
      </c>
      <c r="C49" s="50" t="s">
        <v>158</v>
      </c>
      <c r="D49" s="113" t="s">
        <v>52</v>
      </c>
      <c r="E49" s="50">
        <v>2</v>
      </c>
      <c r="F49" s="113"/>
      <c r="G49" s="113"/>
      <c r="H49" s="50">
        <v>720</v>
      </c>
      <c r="I49" s="50" t="s">
        <v>159</v>
      </c>
    </row>
    <row r="50" spans="1:9" ht="45" customHeight="1">
      <c r="A50" s="50">
        <v>8</v>
      </c>
      <c r="B50" s="50" t="s">
        <v>160</v>
      </c>
      <c r="C50" s="50" t="s">
        <v>161</v>
      </c>
      <c r="D50" s="113" t="s">
        <v>52</v>
      </c>
      <c r="E50" s="50">
        <v>4</v>
      </c>
      <c r="F50" s="113"/>
      <c r="G50" s="113"/>
      <c r="H50" s="50">
        <v>2100</v>
      </c>
      <c r="I50" s="50" t="s">
        <v>162</v>
      </c>
    </row>
    <row r="51" spans="1:9" ht="45" customHeight="1">
      <c r="A51" s="50">
        <v>9</v>
      </c>
      <c r="B51" s="50" t="s">
        <v>163</v>
      </c>
      <c r="C51" s="50" t="s">
        <v>164</v>
      </c>
      <c r="D51" s="113" t="s">
        <v>52</v>
      </c>
      <c r="E51" s="50">
        <v>1</v>
      </c>
      <c r="F51" s="113"/>
      <c r="G51" s="113"/>
      <c r="H51" s="50">
        <v>540</v>
      </c>
      <c r="I51" s="50"/>
    </row>
    <row r="52" spans="1:9" ht="45" customHeight="1">
      <c r="A52" s="49"/>
      <c r="B52" s="49"/>
      <c r="C52" s="49"/>
      <c r="D52" s="115"/>
      <c r="E52" s="49"/>
      <c r="F52" s="116"/>
      <c r="G52" s="117"/>
      <c r="H52" s="53"/>
      <c r="I52" s="49"/>
    </row>
    <row r="53" spans="1:9" ht="45" customHeight="1">
      <c r="A53" s="49"/>
      <c r="B53" s="49"/>
      <c r="C53" s="49"/>
      <c r="D53" s="112"/>
      <c r="E53" s="142" t="s">
        <v>170</v>
      </c>
      <c r="F53" s="143"/>
      <c r="G53" s="32">
        <f>SUM(G15,G28,G41,G52)</f>
        <v>0</v>
      </c>
      <c r="H53" s="32"/>
      <c r="I53" s="49"/>
    </row>
  </sheetData>
  <mergeCells count="10">
    <mergeCell ref="A29:I29"/>
    <mergeCell ref="A42:I42"/>
    <mergeCell ref="E53:F53"/>
    <mergeCell ref="I34:I36"/>
    <mergeCell ref="I46:I48"/>
    <mergeCell ref="A1:I1"/>
    <mergeCell ref="A3:I3"/>
    <mergeCell ref="A16:I16"/>
    <mergeCell ref="I8:I10"/>
    <mergeCell ref="I21:I23"/>
  </mergeCells>
  <phoneticPr fontId="27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view="pageBreakPreview" zoomScale="70" zoomScaleNormal="100" zoomScaleSheetLayoutView="70" workbookViewId="0">
      <pane ySplit="2" topLeftCell="A36" activePane="bottomLeft" state="frozen"/>
      <selection pane="bottomLeft" activeCell="J2" sqref="J2"/>
    </sheetView>
  </sheetViews>
  <sheetFormatPr defaultColWidth="9" defaultRowHeight="14.4"/>
  <cols>
    <col min="1" max="3" width="9" style="65"/>
    <col min="4" max="4" width="30.109375" style="65" customWidth="1"/>
    <col min="5" max="5" width="21.21875" style="65" customWidth="1"/>
    <col min="6" max="6" width="12.21875" style="65" customWidth="1"/>
    <col min="7" max="7" width="13.6640625" style="65" customWidth="1"/>
    <col min="8" max="8" width="15.21875" style="65" customWidth="1"/>
    <col min="9" max="9" width="14.77734375" style="65" customWidth="1"/>
    <col min="10" max="10" width="18.33203125" style="65" bestFit="1" customWidth="1"/>
    <col min="11" max="11" width="20.5546875" style="65" customWidth="1"/>
    <col min="12" max="16384" width="9" style="65"/>
  </cols>
  <sheetData>
    <row r="1" spans="1:11" ht="30">
      <c r="A1" s="144" t="s">
        <v>546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1" ht="45" customHeight="1">
      <c r="A2" s="67" t="s">
        <v>0</v>
      </c>
      <c r="B2" s="67" t="s">
        <v>171</v>
      </c>
      <c r="C2" s="146" t="s">
        <v>1</v>
      </c>
      <c r="D2" s="146"/>
      <c r="E2" s="67" t="s">
        <v>172</v>
      </c>
      <c r="F2" s="67" t="s">
        <v>173</v>
      </c>
      <c r="G2" s="68" t="s">
        <v>23</v>
      </c>
      <c r="H2" s="51" t="s">
        <v>533</v>
      </c>
      <c r="I2" s="51" t="s">
        <v>535</v>
      </c>
      <c r="J2" s="51" t="s">
        <v>569</v>
      </c>
      <c r="K2" s="67" t="s">
        <v>3</v>
      </c>
    </row>
    <row r="3" spans="1:11" ht="45" customHeight="1">
      <c r="A3" s="69">
        <v>1</v>
      </c>
      <c r="B3" s="70" t="s">
        <v>558</v>
      </c>
      <c r="C3" s="147" t="s">
        <v>176</v>
      </c>
      <c r="D3" s="148"/>
      <c r="E3" s="71" t="s">
        <v>177</v>
      </c>
      <c r="F3" s="71" t="s">
        <v>178</v>
      </c>
      <c r="G3" s="69">
        <v>200</v>
      </c>
      <c r="H3" s="52"/>
      <c r="I3" s="69"/>
      <c r="J3" s="60">
        <v>98</v>
      </c>
      <c r="K3" s="71"/>
    </row>
    <row r="4" spans="1:11" ht="45" customHeight="1">
      <c r="A4" s="69">
        <v>2</v>
      </c>
      <c r="B4" s="149" t="s">
        <v>179</v>
      </c>
      <c r="C4" s="147" t="s">
        <v>180</v>
      </c>
      <c r="D4" s="148"/>
      <c r="E4" s="71" t="s">
        <v>181</v>
      </c>
      <c r="F4" s="71" t="s">
        <v>178</v>
      </c>
      <c r="G4" s="69">
        <f>INT(28793.45/5000)</f>
        <v>5</v>
      </c>
      <c r="H4" s="69"/>
      <c r="I4" s="69"/>
      <c r="J4" s="74">
        <v>600</v>
      </c>
      <c r="K4" s="71"/>
    </row>
    <row r="5" spans="1:11" ht="45" customHeight="1">
      <c r="A5" s="69">
        <v>3</v>
      </c>
      <c r="B5" s="149"/>
      <c r="C5" s="147" t="s">
        <v>182</v>
      </c>
      <c r="D5" s="148"/>
      <c r="E5" s="71" t="s">
        <v>183</v>
      </c>
      <c r="F5" s="71" t="s">
        <v>178</v>
      </c>
      <c r="G5" s="72">
        <v>50</v>
      </c>
      <c r="H5" s="69"/>
      <c r="I5" s="69"/>
      <c r="J5" s="74">
        <f>56*0.6</f>
        <v>33.6</v>
      </c>
      <c r="K5" s="71"/>
    </row>
    <row r="6" spans="1:11" ht="45" customHeight="1">
      <c r="A6" s="69">
        <v>4</v>
      </c>
      <c r="B6" s="149"/>
      <c r="C6" s="147" t="s">
        <v>184</v>
      </c>
      <c r="D6" s="148"/>
      <c r="E6" s="71" t="s">
        <v>185</v>
      </c>
      <c r="F6" s="71" t="s">
        <v>186</v>
      </c>
      <c r="G6" s="69">
        <v>25</v>
      </c>
      <c r="H6" s="69"/>
      <c r="I6" s="69"/>
      <c r="J6" s="74">
        <f>30*0.6</f>
        <v>18</v>
      </c>
      <c r="K6" s="71"/>
    </row>
    <row r="7" spans="1:11" ht="45" customHeight="1">
      <c r="A7" s="69">
        <v>5</v>
      </c>
      <c r="B7" s="149" t="s">
        <v>187</v>
      </c>
      <c r="C7" s="149" t="s">
        <v>188</v>
      </c>
      <c r="D7" s="149"/>
      <c r="E7" s="71" t="s">
        <v>189</v>
      </c>
      <c r="F7" s="71" t="s">
        <v>52</v>
      </c>
      <c r="G7" s="69">
        <v>1</v>
      </c>
      <c r="H7" s="69"/>
      <c r="I7" s="69"/>
      <c r="J7" s="74">
        <f>3500*0.6</f>
        <v>2100</v>
      </c>
      <c r="K7" s="71"/>
    </row>
    <row r="8" spans="1:11" ht="45" customHeight="1">
      <c r="A8" s="69">
        <v>6</v>
      </c>
      <c r="B8" s="149"/>
      <c r="C8" s="147" t="s">
        <v>182</v>
      </c>
      <c r="D8" s="148"/>
      <c r="E8" s="71" t="s">
        <v>183</v>
      </c>
      <c r="F8" s="71" t="s">
        <v>178</v>
      </c>
      <c r="G8" s="72">
        <v>50</v>
      </c>
      <c r="H8" s="69"/>
      <c r="I8" s="69"/>
      <c r="J8" s="74">
        <f>56*0.6</f>
        <v>33.6</v>
      </c>
      <c r="K8" s="71"/>
    </row>
    <row r="9" spans="1:11" ht="45" customHeight="1">
      <c r="A9" s="69">
        <v>7</v>
      </c>
      <c r="B9" s="149"/>
      <c r="C9" s="147" t="s">
        <v>176</v>
      </c>
      <c r="D9" s="148"/>
      <c r="E9" s="71" t="s">
        <v>190</v>
      </c>
      <c r="F9" s="71" t="s">
        <v>178</v>
      </c>
      <c r="G9" s="72">
        <v>42</v>
      </c>
      <c r="H9" s="52"/>
      <c r="I9" s="69"/>
      <c r="J9" s="60">
        <v>98</v>
      </c>
      <c r="K9" s="71"/>
    </row>
    <row r="10" spans="1:11" ht="45" customHeight="1">
      <c r="A10" s="69">
        <v>8</v>
      </c>
      <c r="B10" s="149"/>
      <c r="C10" s="149" t="s">
        <v>191</v>
      </c>
      <c r="D10" s="149"/>
      <c r="E10" s="71" t="s">
        <v>192</v>
      </c>
      <c r="F10" s="71" t="s">
        <v>52</v>
      </c>
      <c r="G10" s="45">
        <v>21</v>
      </c>
      <c r="H10" s="69"/>
      <c r="I10" s="69"/>
      <c r="J10" s="74">
        <v>180</v>
      </c>
      <c r="K10" s="71"/>
    </row>
    <row r="11" spans="1:11" ht="45" customHeight="1">
      <c r="A11" s="69">
        <v>9</v>
      </c>
      <c r="B11" s="151" t="s">
        <v>193</v>
      </c>
      <c r="C11" s="149" t="s">
        <v>188</v>
      </c>
      <c r="D11" s="149"/>
      <c r="E11" s="71" t="s">
        <v>189</v>
      </c>
      <c r="F11" s="71" t="s">
        <v>52</v>
      </c>
      <c r="G11" s="69">
        <v>1</v>
      </c>
      <c r="H11" s="69"/>
      <c r="I11" s="69"/>
      <c r="J11" s="74">
        <f>3500*0.6</f>
        <v>2100</v>
      </c>
      <c r="K11" s="71"/>
    </row>
    <row r="12" spans="1:11" ht="45" customHeight="1">
      <c r="A12" s="69">
        <v>10</v>
      </c>
      <c r="B12" s="152"/>
      <c r="C12" s="149" t="s">
        <v>191</v>
      </c>
      <c r="D12" s="149"/>
      <c r="E12" s="71" t="s">
        <v>192</v>
      </c>
      <c r="F12" s="71" t="s">
        <v>52</v>
      </c>
      <c r="G12" s="45">
        <v>21</v>
      </c>
      <c r="H12" s="69"/>
      <c r="I12" s="69"/>
      <c r="J12" s="74">
        <v>180</v>
      </c>
      <c r="K12" s="71"/>
    </row>
    <row r="13" spans="1:11" ht="45" customHeight="1">
      <c r="A13" s="69">
        <v>11</v>
      </c>
      <c r="B13" s="152"/>
      <c r="C13" s="147" t="s">
        <v>182</v>
      </c>
      <c r="D13" s="148"/>
      <c r="E13" s="71" t="s">
        <v>183</v>
      </c>
      <c r="F13" s="71" t="s">
        <v>178</v>
      </c>
      <c r="G13" s="72">
        <v>50</v>
      </c>
      <c r="H13" s="69"/>
      <c r="I13" s="69"/>
      <c r="J13" s="74">
        <f>56*0.6</f>
        <v>33.6</v>
      </c>
      <c r="K13" s="71"/>
    </row>
    <row r="14" spans="1:11" ht="45" customHeight="1">
      <c r="A14" s="69">
        <v>12</v>
      </c>
      <c r="B14" s="153"/>
      <c r="C14" s="147" t="s">
        <v>176</v>
      </c>
      <c r="D14" s="148"/>
      <c r="E14" s="71" t="s">
        <v>190</v>
      </c>
      <c r="F14" s="71" t="s">
        <v>178</v>
      </c>
      <c r="G14" s="72">
        <v>42</v>
      </c>
      <c r="H14" s="52"/>
      <c r="I14" s="69"/>
      <c r="J14" s="60">
        <v>98</v>
      </c>
      <c r="K14" s="71"/>
    </row>
    <row r="15" spans="1:11" ht="45" customHeight="1">
      <c r="A15" s="69">
        <v>13</v>
      </c>
      <c r="B15" s="151" t="s">
        <v>194</v>
      </c>
      <c r="C15" s="149" t="s">
        <v>195</v>
      </c>
      <c r="D15" s="149"/>
      <c r="E15" s="71" t="s">
        <v>196</v>
      </c>
      <c r="F15" s="71" t="s">
        <v>52</v>
      </c>
      <c r="G15" s="73">
        <v>30</v>
      </c>
      <c r="H15" s="69"/>
      <c r="I15" s="69"/>
      <c r="J15" s="74">
        <f>(200+150+300+200+100+100)*0.6</f>
        <v>630</v>
      </c>
      <c r="K15" s="71"/>
    </row>
    <row r="16" spans="1:11" ht="45" customHeight="1">
      <c r="A16" s="69">
        <v>14</v>
      </c>
      <c r="B16" s="153"/>
      <c r="C16" s="149" t="s">
        <v>197</v>
      </c>
      <c r="D16" s="149"/>
      <c r="E16" s="71" t="s">
        <v>196</v>
      </c>
      <c r="F16" s="71" t="s">
        <v>52</v>
      </c>
      <c r="G16" s="72">
        <v>5</v>
      </c>
      <c r="H16" s="69"/>
      <c r="I16" s="69"/>
      <c r="J16" s="74">
        <f>(200+150+100+100)*0.6</f>
        <v>330</v>
      </c>
      <c r="K16" s="71"/>
    </row>
    <row r="17" spans="1:11" ht="45" customHeight="1">
      <c r="A17" s="69">
        <v>15</v>
      </c>
      <c r="B17" s="151" t="s">
        <v>203</v>
      </c>
      <c r="C17" s="149" t="s">
        <v>204</v>
      </c>
      <c r="D17" s="150"/>
      <c r="E17" s="71" t="s">
        <v>189</v>
      </c>
      <c r="F17" s="71" t="s">
        <v>52</v>
      </c>
      <c r="G17" s="69">
        <v>1</v>
      </c>
      <c r="H17" s="69"/>
      <c r="I17" s="69"/>
      <c r="J17" s="74">
        <v>6000</v>
      </c>
      <c r="K17" s="50"/>
    </row>
    <row r="18" spans="1:11" ht="45" customHeight="1">
      <c r="A18" s="69">
        <v>16</v>
      </c>
      <c r="B18" s="152"/>
      <c r="C18" s="149" t="s">
        <v>205</v>
      </c>
      <c r="D18" s="149"/>
      <c r="E18" s="71" t="s">
        <v>198</v>
      </c>
      <c r="F18" s="71" t="s">
        <v>52</v>
      </c>
      <c r="G18" s="69">
        <v>7</v>
      </c>
      <c r="H18" s="69"/>
      <c r="I18" s="69"/>
      <c r="J18" s="74">
        <f>1780*0.6</f>
        <v>1068</v>
      </c>
      <c r="K18" s="50"/>
    </row>
    <row r="19" spans="1:11" ht="45" customHeight="1">
      <c r="A19" s="69">
        <v>17</v>
      </c>
      <c r="B19" s="152"/>
      <c r="C19" s="149" t="s">
        <v>199</v>
      </c>
      <c r="D19" s="150"/>
      <c r="E19" s="71" t="s">
        <v>200</v>
      </c>
      <c r="F19" s="71" t="s">
        <v>52</v>
      </c>
      <c r="G19" s="69">
        <v>1</v>
      </c>
      <c r="H19" s="69"/>
      <c r="I19" s="69"/>
      <c r="J19" s="74">
        <v>3600</v>
      </c>
      <c r="K19" s="50"/>
    </row>
    <row r="20" spans="1:11" ht="45" customHeight="1">
      <c r="A20" s="69">
        <v>18</v>
      </c>
      <c r="B20" s="152"/>
      <c r="C20" s="149" t="s">
        <v>201</v>
      </c>
      <c r="D20" s="150"/>
      <c r="E20" s="71" t="s">
        <v>198</v>
      </c>
      <c r="F20" s="71" t="s">
        <v>27</v>
      </c>
      <c r="G20" s="69">
        <v>7</v>
      </c>
      <c r="H20" s="69"/>
      <c r="I20" s="69"/>
      <c r="J20" s="74">
        <f>780*0.6</f>
        <v>468</v>
      </c>
      <c r="K20" s="50"/>
    </row>
    <row r="21" spans="1:11" ht="45" customHeight="1">
      <c r="A21" s="69">
        <v>19</v>
      </c>
      <c r="B21" s="152"/>
      <c r="C21" s="149" t="s">
        <v>182</v>
      </c>
      <c r="D21" s="150"/>
      <c r="E21" s="71" t="s">
        <v>183</v>
      </c>
      <c r="F21" s="71" t="s">
        <v>178</v>
      </c>
      <c r="G21" s="72">
        <v>50</v>
      </c>
      <c r="H21" s="69"/>
      <c r="I21" s="69"/>
      <c r="J21" s="74">
        <f>56*0.6</f>
        <v>33.6</v>
      </c>
      <c r="K21" s="50"/>
    </row>
    <row r="22" spans="1:11" ht="45" customHeight="1">
      <c r="A22" s="69">
        <v>20</v>
      </c>
      <c r="B22" s="152"/>
      <c r="C22" s="147" t="s">
        <v>202</v>
      </c>
      <c r="D22" s="148"/>
      <c r="E22" s="71" t="s">
        <v>190</v>
      </c>
      <c r="F22" s="71" t="s">
        <v>178</v>
      </c>
      <c r="G22" s="72">
        <f>ROUNDUP(16*1.1,0)</f>
        <v>18</v>
      </c>
      <c r="H22" s="69"/>
      <c r="I22" s="69"/>
      <c r="J22" s="74">
        <f>500*0.6</f>
        <v>300</v>
      </c>
      <c r="K22" s="50"/>
    </row>
    <row r="23" spans="1:11" ht="45" customHeight="1">
      <c r="A23" s="69">
        <v>21</v>
      </c>
      <c r="B23" s="153"/>
      <c r="C23" s="149" t="s">
        <v>176</v>
      </c>
      <c r="D23" s="150"/>
      <c r="E23" s="71" t="s">
        <v>190</v>
      </c>
      <c r="F23" s="71" t="s">
        <v>178</v>
      </c>
      <c r="G23" s="72">
        <f>ROUNDUP(16*1.1,0)</f>
        <v>18</v>
      </c>
      <c r="H23" s="52"/>
      <c r="I23" s="69"/>
      <c r="J23" s="60">
        <v>98</v>
      </c>
      <c r="K23" s="50"/>
    </row>
    <row r="24" spans="1:11" ht="45" customHeight="1">
      <c r="A24" s="69">
        <v>22</v>
      </c>
      <c r="B24" s="151" t="s">
        <v>206</v>
      </c>
      <c r="C24" s="149" t="s">
        <v>207</v>
      </c>
      <c r="D24" s="150"/>
      <c r="E24" s="71" t="s">
        <v>189</v>
      </c>
      <c r="F24" s="71" t="s">
        <v>52</v>
      </c>
      <c r="G24" s="69">
        <v>1</v>
      </c>
      <c r="H24" s="72"/>
      <c r="I24" s="69"/>
      <c r="J24" s="72">
        <f>18000*0.6</f>
        <v>10800</v>
      </c>
      <c r="K24" s="50"/>
    </row>
    <row r="25" spans="1:11" ht="45" customHeight="1">
      <c r="A25" s="69">
        <v>23</v>
      </c>
      <c r="B25" s="152"/>
      <c r="C25" s="149" t="s">
        <v>205</v>
      </c>
      <c r="D25" s="149"/>
      <c r="E25" s="71" t="s">
        <v>198</v>
      </c>
      <c r="F25" s="71" t="s">
        <v>52</v>
      </c>
      <c r="G25" s="69">
        <v>7</v>
      </c>
      <c r="H25" s="69"/>
      <c r="I25" s="69"/>
      <c r="J25" s="74">
        <f>1780*0.6</f>
        <v>1068</v>
      </c>
      <c r="K25" s="50"/>
    </row>
    <row r="26" spans="1:11" ht="45" customHeight="1">
      <c r="A26" s="69">
        <v>24</v>
      </c>
      <c r="B26" s="152"/>
      <c r="C26" s="149" t="s">
        <v>199</v>
      </c>
      <c r="D26" s="150"/>
      <c r="E26" s="71" t="s">
        <v>200</v>
      </c>
      <c r="F26" s="71" t="s">
        <v>52</v>
      </c>
      <c r="G26" s="69">
        <v>1</v>
      </c>
      <c r="H26" s="69"/>
      <c r="I26" s="69"/>
      <c r="J26" s="74">
        <v>3600</v>
      </c>
      <c r="K26" s="50"/>
    </row>
    <row r="27" spans="1:11" ht="45" customHeight="1">
      <c r="A27" s="69">
        <v>25</v>
      </c>
      <c r="B27" s="152"/>
      <c r="C27" s="149" t="s">
        <v>201</v>
      </c>
      <c r="D27" s="150"/>
      <c r="E27" s="71" t="s">
        <v>198</v>
      </c>
      <c r="F27" s="71" t="s">
        <v>27</v>
      </c>
      <c r="G27" s="69">
        <v>7</v>
      </c>
      <c r="H27" s="69"/>
      <c r="I27" s="69"/>
      <c r="J27" s="74">
        <f>780*0.6</f>
        <v>468</v>
      </c>
      <c r="K27" s="50"/>
    </row>
    <row r="28" spans="1:11" ht="45" customHeight="1">
      <c r="A28" s="69">
        <v>26</v>
      </c>
      <c r="B28" s="152"/>
      <c r="C28" s="147" t="s">
        <v>184</v>
      </c>
      <c r="D28" s="148"/>
      <c r="E28" s="71" t="s">
        <v>185</v>
      </c>
      <c r="F28" s="71" t="s">
        <v>186</v>
      </c>
      <c r="G28" s="72">
        <v>9</v>
      </c>
      <c r="H28" s="69"/>
      <c r="I28" s="69"/>
      <c r="J28" s="74">
        <v>18</v>
      </c>
      <c r="K28" s="50"/>
    </row>
    <row r="29" spans="1:11" ht="45" customHeight="1">
      <c r="A29" s="69">
        <v>27</v>
      </c>
      <c r="B29" s="152"/>
      <c r="C29" s="147" t="s">
        <v>208</v>
      </c>
      <c r="D29" s="148"/>
      <c r="E29" s="71" t="s">
        <v>209</v>
      </c>
      <c r="F29" s="71" t="s">
        <v>178</v>
      </c>
      <c r="G29" s="72">
        <f>ROUNDUP(3*8*1.1,0)</f>
        <v>27</v>
      </c>
      <c r="H29" s="69"/>
      <c r="I29" s="69"/>
      <c r="J29" s="74">
        <v>48</v>
      </c>
      <c r="K29" s="50"/>
    </row>
    <row r="30" spans="1:11" ht="45" customHeight="1">
      <c r="A30" s="69">
        <v>28</v>
      </c>
      <c r="B30" s="152"/>
      <c r="C30" s="147" t="s">
        <v>210</v>
      </c>
      <c r="D30" s="148"/>
      <c r="E30" s="71" t="s">
        <v>209</v>
      </c>
      <c r="F30" s="71" t="s">
        <v>178</v>
      </c>
      <c r="G30" s="72">
        <f>ROUNDUP(3*8*1.1,0)</f>
        <v>27</v>
      </c>
      <c r="H30" s="69"/>
      <c r="I30" s="69"/>
      <c r="J30" s="74">
        <f>120*0.6</f>
        <v>72</v>
      </c>
      <c r="K30" s="50"/>
    </row>
    <row r="31" spans="1:11" ht="45" customHeight="1">
      <c r="A31" s="69">
        <v>29</v>
      </c>
      <c r="B31" s="152"/>
      <c r="C31" s="147" t="s">
        <v>202</v>
      </c>
      <c r="D31" s="148"/>
      <c r="E31" s="71" t="s">
        <v>190</v>
      </c>
      <c r="F31" s="71" t="s">
        <v>178</v>
      </c>
      <c r="G31" s="69">
        <v>18</v>
      </c>
      <c r="H31" s="69"/>
      <c r="I31" s="69"/>
      <c r="J31" s="74">
        <v>300</v>
      </c>
      <c r="K31" s="50"/>
    </row>
    <row r="32" spans="1:11" ht="45" customHeight="1">
      <c r="A32" s="69">
        <v>30</v>
      </c>
      <c r="B32" s="152"/>
      <c r="C32" s="149" t="s">
        <v>182</v>
      </c>
      <c r="D32" s="150"/>
      <c r="E32" s="71" t="s">
        <v>183</v>
      </c>
      <c r="F32" s="71" t="s">
        <v>178</v>
      </c>
      <c r="G32" s="69">
        <v>50</v>
      </c>
      <c r="H32" s="69"/>
      <c r="I32" s="69"/>
      <c r="J32" s="74">
        <f>56*0.6</f>
        <v>33.6</v>
      </c>
      <c r="K32" s="50"/>
    </row>
    <row r="33" spans="1:11" ht="45" customHeight="1">
      <c r="A33" s="69">
        <v>31</v>
      </c>
      <c r="B33" s="153"/>
      <c r="C33" s="149" t="s">
        <v>176</v>
      </c>
      <c r="D33" s="150"/>
      <c r="E33" s="71" t="s">
        <v>190</v>
      </c>
      <c r="F33" s="71" t="s">
        <v>178</v>
      </c>
      <c r="G33" s="69">
        <v>18</v>
      </c>
      <c r="H33" s="52"/>
      <c r="I33" s="69"/>
      <c r="J33" s="60">
        <v>98</v>
      </c>
      <c r="K33" s="50"/>
    </row>
    <row r="34" spans="1:11" ht="45" customHeight="1">
      <c r="A34" s="69">
        <v>32</v>
      </c>
      <c r="B34" s="151" t="s">
        <v>211</v>
      </c>
      <c r="C34" s="149" t="s">
        <v>212</v>
      </c>
      <c r="D34" s="150"/>
      <c r="E34" s="71" t="s">
        <v>196</v>
      </c>
      <c r="F34" s="71" t="s">
        <v>52</v>
      </c>
      <c r="G34" s="72">
        <v>7</v>
      </c>
      <c r="H34" s="69"/>
      <c r="I34" s="69"/>
      <c r="J34" s="74">
        <f>(200+150+300+200+100+100+500)*0.6</f>
        <v>930</v>
      </c>
      <c r="K34" s="50"/>
    </row>
    <row r="35" spans="1:11" ht="45" customHeight="1">
      <c r="A35" s="69">
        <v>33</v>
      </c>
      <c r="B35" s="152"/>
      <c r="C35" s="149" t="s">
        <v>213</v>
      </c>
      <c r="D35" s="149"/>
      <c r="E35" s="71" t="s">
        <v>196</v>
      </c>
      <c r="F35" s="71" t="s">
        <v>52</v>
      </c>
      <c r="G35" s="69">
        <v>7</v>
      </c>
      <c r="H35" s="69"/>
      <c r="I35" s="69"/>
      <c r="J35" s="74">
        <f>(200+150+100+100+300)*0.6</f>
        <v>510</v>
      </c>
      <c r="K35" s="50"/>
    </row>
    <row r="36" spans="1:11" ht="45" customHeight="1">
      <c r="A36" s="69">
        <v>34</v>
      </c>
      <c r="B36" s="152"/>
      <c r="C36" s="149" t="s">
        <v>214</v>
      </c>
      <c r="D36" s="150"/>
      <c r="E36" s="69" t="s">
        <v>559</v>
      </c>
      <c r="F36" s="71" t="s">
        <v>52</v>
      </c>
      <c r="G36" s="69">
        <v>2</v>
      </c>
      <c r="H36" s="69"/>
      <c r="I36" s="69"/>
      <c r="J36" s="74">
        <f>(200+100+500+500)*0.6</f>
        <v>780</v>
      </c>
      <c r="K36" s="50"/>
    </row>
    <row r="37" spans="1:11" ht="45" customHeight="1">
      <c r="A37" s="69">
        <v>35</v>
      </c>
      <c r="B37" s="152"/>
      <c r="C37" s="149" t="s">
        <v>215</v>
      </c>
      <c r="D37" s="150"/>
      <c r="E37" s="71" t="s">
        <v>216</v>
      </c>
      <c r="F37" s="71" t="s">
        <v>52</v>
      </c>
      <c r="G37" s="72">
        <v>3</v>
      </c>
      <c r="H37" s="69"/>
      <c r="I37" s="69"/>
      <c r="J37" s="74">
        <f>(200+150+200+180)*0.6</f>
        <v>438</v>
      </c>
      <c r="K37" s="50"/>
    </row>
    <row r="38" spans="1:11" ht="45" customHeight="1">
      <c r="A38" s="69">
        <v>36</v>
      </c>
      <c r="B38" s="153"/>
      <c r="C38" s="149" t="s">
        <v>217</v>
      </c>
      <c r="D38" s="150"/>
      <c r="E38" s="71" t="s">
        <v>216</v>
      </c>
      <c r="F38" s="71" t="s">
        <v>52</v>
      </c>
      <c r="G38" s="69">
        <v>3</v>
      </c>
      <c r="H38" s="69"/>
      <c r="I38" s="69"/>
      <c r="J38" s="74">
        <f>(300+200+200+150)*0.6</f>
        <v>510</v>
      </c>
      <c r="K38" s="50"/>
    </row>
    <row r="39" spans="1:11" ht="45" customHeight="1">
      <c r="A39" s="150"/>
      <c r="B39" s="150"/>
      <c r="C39" s="150"/>
      <c r="D39" s="150"/>
      <c r="E39" s="150"/>
      <c r="F39" s="150"/>
      <c r="G39" s="67"/>
      <c r="H39" s="75" t="s">
        <v>218</v>
      </c>
      <c r="I39" s="75"/>
      <c r="J39" s="75"/>
      <c r="K39" s="69"/>
    </row>
  </sheetData>
  <mergeCells count="46">
    <mergeCell ref="B7:B10"/>
    <mergeCell ref="B11:B14"/>
    <mergeCell ref="B15:B16"/>
    <mergeCell ref="C37:D37"/>
    <mergeCell ref="C23:D23"/>
    <mergeCell ref="C24:D24"/>
    <mergeCell ref="C25:D25"/>
    <mergeCell ref="C26:D26"/>
    <mergeCell ref="C17:D17"/>
    <mergeCell ref="C18:D18"/>
    <mergeCell ref="C19:D19"/>
    <mergeCell ref="C20:D20"/>
    <mergeCell ref="C21:D21"/>
    <mergeCell ref="C14:D14"/>
    <mergeCell ref="C15:D15"/>
    <mergeCell ref="C38:D38"/>
    <mergeCell ref="A39:F39"/>
    <mergeCell ref="B17:B23"/>
    <mergeCell ref="B24:B33"/>
    <mergeCell ref="B34:B38"/>
    <mergeCell ref="C32:D32"/>
    <mergeCell ref="C33:D33"/>
    <mergeCell ref="C34:D34"/>
    <mergeCell ref="C35:D35"/>
    <mergeCell ref="C36:D36"/>
    <mergeCell ref="C27:D27"/>
    <mergeCell ref="C28:D28"/>
    <mergeCell ref="C29:D29"/>
    <mergeCell ref="C30:D30"/>
    <mergeCell ref="C31:D31"/>
    <mergeCell ref="C22:D22"/>
    <mergeCell ref="C7:D7"/>
    <mergeCell ref="C8:D8"/>
    <mergeCell ref="C16:D16"/>
    <mergeCell ref="C9:D9"/>
    <mergeCell ref="C10:D10"/>
    <mergeCell ref="C11:D11"/>
    <mergeCell ref="C12:D12"/>
    <mergeCell ref="C13:D13"/>
    <mergeCell ref="A1:K1"/>
    <mergeCell ref="C2:D2"/>
    <mergeCell ref="C3:D3"/>
    <mergeCell ref="C4:D4"/>
    <mergeCell ref="C5:D5"/>
    <mergeCell ref="B4:B6"/>
    <mergeCell ref="C6:D6"/>
  </mergeCells>
  <phoneticPr fontId="27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view="pageBreakPreview" topLeftCell="E1" zoomScale="85" zoomScaleNormal="100" zoomScaleSheetLayoutView="85" workbookViewId="0">
      <selection activeCell="J2" sqref="J2"/>
    </sheetView>
  </sheetViews>
  <sheetFormatPr defaultColWidth="9" defaultRowHeight="14.4"/>
  <cols>
    <col min="1" max="1" width="5.88671875" style="65" customWidth="1"/>
    <col min="2" max="2" width="17" style="65" customWidth="1"/>
    <col min="3" max="3" width="9" style="65"/>
    <col min="4" max="4" width="17.33203125" style="65" customWidth="1"/>
    <col min="5" max="5" width="23" style="65" customWidth="1"/>
    <col min="6" max="6" width="14" style="65" customWidth="1"/>
    <col min="7" max="7" width="15.77734375" style="65" customWidth="1"/>
    <col min="8" max="8" width="16.44140625" style="65" customWidth="1"/>
    <col min="9" max="9" width="20.21875" style="65" customWidth="1"/>
    <col min="10" max="10" width="23.77734375" style="65" bestFit="1" customWidth="1"/>
    <col min="11" max="11" width="14.77734375" style="65" customWidth="1"/>
    <col min="12" max="16384" width="9" style="65"/>
  </cols>
  <sheetData>
    <row r="1" spans="1:11" ht="30">
      <c r="A1" s="144" t="s">
        <v>547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1" ht="45" customHeight="1">
      <c r="A2" s="67" t="s">
        <v>0</v>
      </c>
      <c r="B2" s="67" t="s">
        <v>171</v>
      </c>
      <c r="C2" s="146" t="s">
        <v>1</v>
      </c>
      <c r="D2" s="146"/>
      <c r="E2" s="67" t="s">
        <v>172</v>
      </c>
      <c r="F2" s="67" t="s">
        <v>173</v>
      </c>
      <c r="G2" s="68" t="s">
        <v>23</v>
      </c>
      <c r="H2" s="51" t="s">
        <v>533</v>
      </c>
      <c r="I2" s="51" t="s">
        <v>535</v>
      </c>
      <c r="J2" s="51" t="s">
        <v>569</v>
      </c>
      <c r="K2" s="67" t="s">
        <v>3</v>
      </c>
    </row>
    <row r="3" spans="1:11" ht="45" customHeight="1">
      <c r="A3" s="67">
        <v>1</v>
      </c>
      <c r="B3" s="132"/>
      <c r="C3" s="132" t="s">
        <v>219</v>
      </c>
      <c r="D3" s="132"/>
      <c r="E3" s="52" t="s">
        <v>220</v>
      </c>
      <c r="F3" s="50" t="s">
        <v>221</v>
      </c>
      <c r="G3" s="50">
        <v>4</v>
      </c>
      <c r="H3" s="52"/>
      <c r="I3" s="52"/>
      <c r="J3" s="52">
        <v>1500</v>
      </c>
      <c r="K3" s="71" t="s">
        <v>222</v>
      </c>
    </row>
    <row r="4" spans="1:11" ht="45" customHeight="1">
      <c r="A4" s="67">
        <v>2</v>
      </c>
      <c r="B4" s="132"/>
      <c r="C4" s="149" t="s">
        <v>223</v>
      </c>
      <c r="D4" s="149"/>
      <c r="E4" s="50" t="s">
        <v>224</v>
      </c>
      <c r="F4" s="50" t="s">
        <v>178</v>
      </c>
      <c r="G4" s="50">
        <v>10</v>
      </c>
      <c r="H4" s="52"/>
      <c r="I4" s="52"/>
      <c r="J4" s="52">
        <v>180</v>
      </c>
      <c r="K4" s="76"/>
    </row>
    <row r="5" spans="1:11" ht="45" customHeight="1">
      <c r="A5" s="67">
        <v>3</v>
      </c>
      <c r="B5" s="132"/>
      <c r="C5" s="132" t="s">
        <v>225</v>
      </c>
      <c r="D5" s="132"/>
      <c r="E5" s="52" t="s">
        <v>220</v>
      </c>
      <c r="F5" s="50" t="s">
        <v>221</v>
      </c>
      <c r="G5" s="50">
        <v>2</v>
      </c>
      <c r="H5" s="52"/>
      <c r="I5" s="52"/>
      <c r="J5" s="52">
        <v>1500</v>
      </c>
      <c r="K5" s="71" t="s">
        <v>222</v>
      </c>
    </row>
    <row r="6" spans="1:11" ht="45" customHeight="1">
      <c r="A6" s="67">
        <v>4</v>
      </c>
      <c r="B6" s="132"/>
      <c r="C6" s="149" t="s">
        <v>223</v>
      </c>
      <c r="D6" s="149"/>
      <c r="E6" s="50" t="s">
        <v>224</v>
      </c>
      <c r="F6" s="50" t="s">
        <v>178</v>
      </c>
      <c r="G6" s="50">
        <v>10</v>
      </c>
      <c r="H6" s="52"/>
      <c r="I6" s="52"/>
      <c r="J6" s="52">
        <v>180</v>
      </c>
      <c r="K6" s="76"/>
    </row>
    <row r="7" spans="1:11" ht="45" customHeight="1">
      <c r="A7" s="67">
        <v>5</v>
      </c>
      <c r="B7" s="132"/>
      <c r="C7" s="132" t="s">
        <v>226</v>
      </c>
      <c r="D7" s="132"/>
      <c r="E7" s="52" t="s">
        <v>220</v>
      </c>
      <c r="F7" s="50" t="s">
        <v>221</v>
      </c>
      <c r="G7" s="50">
        <v>4</v>
      </c>
      <c r="H7" s="52"/>
      <c r="I7" s="52"/>
      <c r="J7" s="52">
        <v>1500</v>
      </c>
      <c r="K7" s="71" t="s">
        <v>222</v>
      </c>
    </row>
    <row r="8" spans="1:11" ht="45" customHeight="1">
      <c r="A8" s="67">
        <v>6</v>
      </c>
      <c r="B8" s="132"/>
      <c r="C8" s="149" t="s">
        <v>223</v>
      </c>
      <c r="D8" s="149"/>
      <c r="E8" s="50" t="s">
        <v>224</v>
      </c>
      <c r="F8" s="50" t="s">
        <v>178</v>
      </c>
      <c r="G8" s="50">
        <v>10</v>
      </c>
      <c r="H8" s="52"/>
      <c r="I8" s="52"/>
      <c r="J8" s="52">
        <v>180</v>
      </c>
      <c r="K8" s="76"/>
    </row>
    <row r="9" spans="1:11" ht="45" customHeight="1">
      <c r="A9" s="67">
        <v>7</v>
      </c>
      <c r="B9" s="149" t="s">
        <v>227</v>
      </c>
      <c r="C9" s="149" t="s">
        <v>228</v>
      </c>
      <c r="D9" s="149"/>
      <c r="E9" s="71" t="s">
        <v>229</v>
      </c>
      <c r="F9" s="71" t="s">
        <v>230</v>
      </c>
      <c r="G9" s="72">
        <v>2</v>
      </c>
      <c r="H9" s="52"/>
      <c r="I9" s="52"/>
      <c r="J9" s="52">
        <v>1500</v>
      </c>
      <c r="K9" s="71" t="s">
        <v>222</v>
      </c>
    </row>
    <row r="10" spans="1:11" ht="45" customHeight="1">
      <c r="A10" s="67">
        <v>8</v>
      </c>
      <c r="B10" s="149"/>
      <c r="C10" s="149" t="s">
        <v>231</v>
      </c>
      <c r="D10" s="149"/>
      <c r="E10" s="71" t="s">
        <v>224</v>
      </c>
      <c r="F10" s="71" t="s">
        <v>178</v>
      </c>
      <c r="G10" s="72">
        <v>10</v>
      </c>
      <c r="H10" s="52"/>
      <c r="I10" s="52"/>
      <c r="J10" s="52">
        <v>180</v>
      </c>
      <c r="K10" s="71"/>
    </row>
    <row r="11" spans="1:11" ht="45" customHeight="1">
      <c r="A11" s="67">
        <v>9</v>
      </c>
      <c r="B11" s="149"/>
      <c r="C11" s="149" t="s">
        <v>176</v>
      </c>
      <c r="D11" s="149"/>
      <c r="E11" s="71" t="s">
        <v>232</v>
      </c>
      <c r="F11" s="71" t="s">
        <v>178</v>
      </c>
      <c r="G11" s="69">
        <v>42</v>
      </c>
      <c r="H11" s="52"/>
      <c r="I11" s="52"/>
      <c r="J11" s="52">
        <v>90</v>
      </c>
      <c r="K11" s="71"/>
    </row>
    <row r="12" spans="1:11" ht="45" customHeight="1">
      <c r="A12" s="67">
        <v>10</v>
      </c>
      <c r="B12" s="149" t="s">
        <v>233</v>
      </c>
      <c r="C12" s="149" t="s">
        <v>234</v>
      </c>
      <c r="D12" s="149"/>
      <c r="E12" s="71" t="s">
        <v>189</v>
      </c>
      <c r="F12" s="71" t="s">
        <v>52</v>
      </c>
      <c r="G12" s="69">
        <v>1</v>
      </c>
      <c r="H12" s="52"/>
      <c r="I12" s="52"/>
      <c r="J12" s="52">
        <v>480</v>
      </c>
      <c r="K12" s="71"/>
    </row>
    <row r="13" spans="1:11" ht="45" customHeight="1">
      <c r="A13" s="67">
        <v>11</v>
      </c>
      <c r="B13" s="149"/>
      <c r="C13" s="149" t="s">
        <v>176</v>
      </c>
      <c r="D13" s="149"/>
      <c r="E13" s="71" t="s">
        <v>235</v>
      </c>
      <c r="F13" s="71" t="s">
        <v>178</v>
      </c>
      <c r="G13" s="72">
        <f>61*3</f>
        <v>183</v>
      </c>
      <c r="H13" s="52"/>
      <c r="I13" s="52"/>
      <c r="J13" s="52">
        <v>90</v>
      </c>
      <c r="K13" s="71"/>
    </row>
    <row r="14" spans="1:11" ht="45" customHeight="1">
      <c r="A14" s="67">
        <v>12</v>
      </c>
      <c r="B14" s="149"/>
      <c r="C14" s="149" t="s">
        <v>231</v>
      </c>
      <c r="D14" s="149"/>
      <c r="E14" s="71" t="s">
        <v>236</v>
      </c>
      <c r="F14" s="71" t="s">
        <v>178</v>
      </c>
      <c r="G14" s="69">
        <v>67</v>
      </c>
      <c r="H14" s="52"/>
      <c r="I14" s="52"/>
      <c r="J14" s="52">
        <v>180</v>
      </c>
      <c r="K14" s="71"/>
    </row>
    <row r="15" spans="1:11" ht="45" customHeight="1">
      <c r="A15" s="67">
        <v>13</v>
      </c>
      <c r="B15" s="149" t="s">
        <v>237</v>
      </c>
      <c r="C15" s="149" t="s">
        <v>238</v>
      </c>
      <c r="D15" s="149"/>
      <c r="E15" s="71" t="s">
        <v>189</v>
      </c>
      <c r="F15" s="71" t="s">
        <v>52</v>
      </c>
      <c r="G15" s="69">
        <v>2</v>
      </c>
      <c r="H15" s="52"/>
      <c r="I15" s="52"/>
      <c r="J15" s="52">
        <v>480</v>
      </c>
      <c r="K15" s="69"/>
    </row>
    <row r="16" spans="1:11" ht="45" customHeight="1">
      <c r="A16" s="67">
        <v>14</v>
      </c>
      <c r="B16" s="150"/>
      <c r="C16" s="149" t="s">
        <v>176</v>
      </c>
      <c r="D16" s="149"/>
      <c r="E16" s="71" t="s">
        <v>235</v>
      </c>
      <c r="F16" s="71" t="s">
        <v>178</v>
      </c>
      <c r="G16" s="72">
        <v>240</v>
      </c>
      <c r="H16" s="52"/>
      <c r="I16" s="52"/>
      <c r="J16" s="52">
        <v>90</v>
      </c>
      <c r="K16" s="69"/>
    </row>
    <row r="17" spans="1:11" ht="45" customHeight="1">
      <c r="A17" s="67">
        <v>15</v>
      </c>
      <c r="B17" s="150"/>
      <c r="C17" s="149" t="s">
        <v>231</v>
      </c>
      <c r="D17" s="149"/>
      <c r="E17" s="71" t="s">
        <v>236</v>
      </c>
      <c r="F17" s="71" t="s">
        <v>178</v>
      </c>
      <c r="G17" s="69">
        <v>62</v>
      </c>
      <c r="H17" s="52"/>
      <c r="I17" s="52"/>
      <c r="J17" s="52">
        <v>180</v>
      </c>
      <c r="K17" s="69"/>
    </row>
    <row r="18" spans="1:11" ht="45" customHeight="1">
      <c r="A18" s="67">
        <v>16</v>
      </c>
      <c r="B18" s="150"/>
      <c r="C18" s="149" t="s">
        <v>239</v>
      </c>
      <c r="D18" s="149"/>
      <c r="E18" s="71" t="s">
        <v>229</v>
      </c>
      <c r="F18" s="71" t="s">
        <v>142</v>
      </c>
      <c r="G18" s="69">
        <v>1239.5</v>
      </c>
      <c r="H18" s="52"/>
      <c r="I18" s="52"/>
      <c r="J18" s="52">
        <v>40</v>
      </c>
      <c r="K18" s="69"/>
    </row>
    <row r="19" spans="1:11" ht="45" customHeight="1">
      <c r="A19" s="67">
        <v>17</v>
      </c>
      <c r="B19" s="149" t="s">
        <v>240</v>
      </c>
      <c r="C19" s="149" t="s">
        <v>238</v>
      </c>
      <c r="D19" s="149"/>
      <c r="E19" s="71" t="s">
        <v>189</v>
      </c>
      <c r="F19" s="71" t="s">
        <v>52</v>
      </c>
      <c r="G19" s="71">
        <v>2</v>
      </c>
      <c r="H19" s="52"/>
      <c r="I19" s="52"/>
      <c r="J19" s="52">
        <v>480</v>
      </c>
      <c r="K19" s="69"/>
    </row>
    <row r="20" spans="1:11" ht="45" customHeight="1">
      <c r="A20" s="67">
        <v>18</v>
      </c>
      <c r="B20" s="150"/>
      <c r="C20" s="149" t="s">
        <v>176</v>
      </c>
      <c r="D20" s="149"/>
      <c r="E20" s="71" t="s">
        <v>235</v>
      </c>
      <c r="F20" s="71" t="s">
        <v>178</v>
      </c>
      <c r="G20" s="71">
        <f>222*3</f>
        <v>666</v>
      </c>
      <c r="H20" s="52"/>
      <c r="I20" s="52"/>
      <c r="J20" s="52">
        <v>90</v>
      </c>
      <c r="K20" s="69"/>
    </row>
    <row r="21" spans="1:11" ht="45" customHeight="1">
      <c r="A21" s="67">
        <v>19</v>
      </c>
      <c r="B21" s="150"/>
      <c r="C21" s="149" t="s">
        <v>231</v>
      </c>
      <c r="D21" s="149"/>
      <c r="E21" s="71" t="s">
        <v>236</v>
      </c>
      <c r="F21" s="71" t="s">
        <v>178</v>
      </c>
      <c r="G21" s="71">
        <v>120</v>
      </c>
      <c r="H21" s="52"/>
      <c r="I21" s="52"/>
      <c r="J21" s="52">
        <v>180</v>
      </c>
      <c r="K21" s="69"/>
    </row>
    <row r="22" spans="1:11" ht="45" customHeight="1">
      <c r="A22" s="67">
        <v>20</v>
      </c>
      <c r="B22" s="150"/>
      <c r="C22" s="149" t="s">
        <v>239</v>
      </c>
      <c r="D22" s="149"/>
      <c r="E22" s="71" t="s">
        <v>229</v>
      </c>
      <c r="F22" s="71" t="s">
        <v>142</v>
      </c>
      <c r="G22" s="71">
        <v>2403.1999999999998</v>
      </c>
      <c r="H22" s="52"/>
      <c r="I22" s="52"/>
      <c r="J22" s="52">
        <v>40</v>
      </c>
      <c r="K22" s="69"/>
    </row>
    <row r="23" spans="1:11" ht="45" customHeight="1">
      <c r="A23" s="150"/>
      <c r="B23" s="150"/>
      <c r="C23" s="150"/>
      <c r="D23" s="150"/>
      <c r="E23" s="150"/>
      <c r="F23" s="150"/>
      <c r="G23" s="67"/>
      <c r="H23" s="75" t="s">
        <v>218</v>
      </c>
      <c r="I23" s="75"/>
      <c r="J23" s="75"/>
      <c r="K23" s="69"/>
    </row>
    <row r="24" spans="1:11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77"/>
    </row>
  </sheetData>
  <mergeCells count="30">
    <mergeCell ref="C21:D21"/>
    <mergeCell ref="C22:D22"/>
    <mergeCell ref="A23:F23"/>
    <mergeCell ref="B3:B4"/>
    <mergeCell ref="B5:B6"/>
    <mergeCell ref="B7:B8"/>
    <mergeCell ref="B9:B11"/>
    <mergeCell ref="B12:B14"/>
    <mergeCell ref="B15:B18"/>
    <mergeCell ref="B19:B22"/>
    <mergeCell ref="C16:D16"/>
    <mergeCell ref="C17:D17"/>
    <mergeCell ref="C18:D18"/>
    <mergeCell ref="C19:D19"/>
    <mergeCell ref="C20:D20"/>
    <mergeCell ref="C11:D11"/>
    <mergeCell ref="C12:D12"/>
    <mergeCell ref="C13:D13"/>
    <mergeCell ref="C14:D14"/>
    <mergeCell ref="C15:D15"/>
    <mergeCell ref="C6:D6"/>
    <mergeCell ref="C7:D7"/>
    <mergeCell ref="C8:D8"/>
    <mergeCell ref="C9:D9"/>
    <mergeCell ref="C10:D10"/>
    <mergeCell ref="A1:K1"/>
    <mergeCell ref="C2:D2"/>
    <mergeCell ref="C3:D3"/>
    <mergeCell ref="C4:D4"/>
    <mergeCell ref="C5:D5"/>
  </mergeCells>
  <phoneticPr fontId="27" type="noConversion"/>
  <pageMargins left="0.75" right="0.75" top="1" bottom="1" header="0.5" footer="0.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view="pageBreakPreview" zoomScale="90" zoomScaleNormal="100" zoomScaleSheetLayoutView="90" workbookViewId="0">
      <selection activeCell="G2" sqref="G2"/>
    </sheetView>
  </sheetViews>
  <sheetFormatPr defaultColWidth="9" defaultRowHeight="14.4"/>
  <cols>
    <col min="1" max="1" width="9" style="65"/>
    <col min="2" max="2" width="13.33203125" style="65" customWidth="1"/>
    <col min="3" max="3" width="11.77734375" style="65" customWidth="1"/>
    <col min="4" max="4" width="16.77734375" style="65" customWidth="1"/>
    <col min="5" max="5" width="13.44140625" style="65" customWidth="1"/>
    <col min="6" max="6" width="16.21875" style="82" customWidth="1"/>
    <col min="7" max="7" width="12.21875" style="65" bestFit="1" customWidth="1"/>
    <col min="8" max="8" width="20.77734375" style="65" customWidth="1"/>
    <col min="9" max="16384" width="9" style="65"/>
  </cols>
  <sheetData>
    <row r="1" spans="1:8" s="78" customFormat="1" ht="45" customHeight="1">
      <c r="A1" s="154" t="s">
        <v>548</v>
      </c>
      <c r="B1" s="155"/>
      <c r="C1" s="155"/>
      <c r="D1" s="155"/>
      <c r="E1" s="155"/>
      <c r="F1" s="155"/>
      <c r="G1" s="155"/>
      <c r="H1" s="156"/>
    </row>
    <row r="2" spans="1:8" s="78" customFormat="1" ht="82.5" customHeight="1">
      <c r="A2" s="51" t="s">
        <v>0</v>
      </c>
      <c r="B2" s="51" t="s">
        <v>1</v>
      </c>
      <c r="C2" s="51" t="s">
        <v>173</v>
      </c>
      <c r="D2" s="51" t="s">
        <v>241</v>
      </c>
      <c r="E2" s="51" t="s">
        <v>533</v>
      </c>
      <c r="F2" s="51" t="s">
        <v>535</v>
      </c>
      <c r="G2" s="51" t="s">
        <v>569</v>
      </c>
      <c r="H2" s="51" t="s">
        <v>3</v>
      </c>
    </row>
    <row r="3" spans="1:8" s="78" customFormat="1" ht="45" customHeight="1">
      <c r="A3" s="79">
        <v>1</v>
      </c>
      <c r="B3" s="79" t="s">
        <v>9</v>
      </c>
      <c r="C3" s="79" t="s">
        <v>243</v>
      </c>
      <c r="D3" s="79">
        <v>72355.17</v>
      </c>
      <c r="E3" s="79"/>
      <c r="F3" s="80"/>
      <c r="G3" s="79">
        <v>1</v>
      </c>
      <c r="H3" s="79"/>
    </row>
    <row r="4" spans="1:8" s="78" customFormat="1" ht="45" customHeight="1">
      <c r="A4" s="79"/>
      <c r="B4" s="79"/>
      <c r="C4" s="79"/>
      <c r="D4" s="157" t="s">
        <v>137</v>
      </c>
      <c r="E4" s="158"/>
      <c r="F4" s="81"/>
      <c r="G4" s="79"/>
      <c r="H4" s="79"/>
    </row>
  </sheetData>
  <mergeCells count="2">
    <mergeCell ref="A1:H1"/>
    <mergeCell ref="D4:E4"/>
  </mergeCells>
  <phoneticPr fontId="27" type="noConversion"/>
  <pageMargins left="0.75" right="0.75" top="1" bottom="1" header="0.5" footer="0.5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9"/>
  <sheetViews>
    <sheetView view="pageBreakPreview" zoomScale="85" zoomScaleNormal="100" zoomScaleSheetLayoutView="85" workbookViewId="0">
      <pane ySplit="2" topLeftCell="A181" activePane="bottomLeft" state="frozen"/>
      <selection pane="bottomLeft" activeCell="E255" sqref="E254:F255"/>
    </sheetView>
  </sheetViews>
  <sheetFormatPr defaultColWidth="9" defaultRowHeight="14.4"/>
  <cols>
    <col min="3" max="3" width="13.109375" customWidth="1"/>
    <col min="4" max="4" width="75.44140625" customWidth="1"/>
    <col min="5" max="5" width="16.77734375" customWidth="1"/>
    <col min="6" max="6" width="14.109375" customWidth="1"/>
    <col min="7" max="7" width="13.44140625" customWidth="1"/>
    <col min="8" max="8" width="20.77734375" customWidth="1"/>
  </cols>
  <sheetData>
    <row r="1" spans="1:8" ht="30.6">
      <c r="A1" s="159" t="s">
        <v>250</v>
      </c>
      <c r="B1" s="159"/>
      <c r="C1" s="159"/>
      <c r="D1" s="159"/>
      <c r="E1" s="159"/>
      <c r="F1" s="159"/>
      <c r="G1" s="159"/>
      <c r="H1" s="159"/>
    </row>
    <row r="2" spans="1:8" ht="34.799999999999997">
      <c r="A2" s="27" t="s">
        <v>0</v>
      </c>
      <c r="B2" s="27" t="s">
        <v>251</v>
      </c>
      <c r="C2" s="27" t="s">
        <v>252</v>
      </c>
      <c r="D2" s="27" t="s">
        <v>1</v>
      </c>
      <c r="E2" s="27" t="s">
        <v>173</v>
      </c>
      <c r="F2" s="27" t="s">
        <v>23</v>
      </c>
      <c r="G2" s="27" t="s">
        <v>174</v>
      </c>
      <c r="H2" s="27" t="s">
        <v>175</v>
      </c>
    </row>
    <row r="3" spans="1:8" ht="45" customHeight="1">
      <c r="A3" s="28">
        <v>1</v>
      </c>
      <c r="B3" s="161" t="s">
        <v>253</v>
      </c>
      <c r="C3" s="164" t="s">
        <v>254</v>
      </c>
      <c r="D3" s="29" t="s">
        <v>255</v>
      </c>
      <c r="E3" s="28" t="s">
        <v>256</v>
      </c>
      <c r="F3" s="28">
        <v>0</v>
      </c>
      <c r="G3" s="28">
        <v>1000</v>
      </c>
      <c r="H3" s="28">
        <f>F3*G3</f>
        <v>0</v>
      </c>
    </row>
    <row r="4" spans="1:8" ht="45" customHeight="1">
      <c r="A4" s="28">
        <v>2</v>
      </c>
      <c r="B4" s="162"/>
      <c r="C4" s="164"/>
      <c r="D4" s="29" t="s">
        <v>257</v>
      </c>
      <c r="E4" s="28" t="s">
        <v>256</v>
      </c>
      <c r="F4" s="28">
        <v>0</v>
      </c>
      <c r="G4" s="28">
        <v>800</v>
      </c>
      <c r="H4" s="28">
        <f t="shared" ref="H4:H67" si="0">F4*G4</f>
        <v>0</v>
      </c>
    </row>
    <row r="5" spans="1:8" ht="45" customHeight="1">
      <c r="A5" s="28">
        <v>3</v>
      </c>
      <c r="B5" s="162"/>
      <c r="C5" s="164"/>
      <c r="D5" s="29" t="s">
        <v>258</v>
      </c>
      <c r="E5" s="28" t="s">
        <v>256</v>
      </c>
      <c r="F5" s="28">
        <v>10</v>
      </c>
      <c r="G5" s="28">
        <v>300</v>
      </c>
      <c r="H5" s="28">
        <f t="shared" si="0"/>
        <v>3000</v>
      </c>
    </row>
    <row r="6" spans="1:8" ht="45" customHeight="1">
      <c r="A6" s="28">
        <v>4</v>
      </c>
      <c r="B6" s="162"/>
      <c r="C6" s="164"/>
      <c r="D6" s="29" t="s">
        <v>259</v>
      </c>
      <c r="E6" s="28" t="s">
        <v>260</v>
      </c>
      <c r="F6" s="28">
        <v>0</v>
      </c>
      <c r="G6" s="28">
        <v>600</v>
      </c>
      <c r="H6" s="28">
        <f t="shared" si="0"/>
        <v>0</v>
      </c>
    </row>
    <row r="7" spans="1:8" ht="45" customHeight="1">
      <c r="A7" s="28">
        <v>5</v>
      </c>
      <c r="B7" s="162"/>
      <c r="C7" s="164"/>
      <c r="D7" s="29" t="s">
        <v>261</v>
      </c>
      <c r="E7" s="28" t="s">
        <v>262</v>
      </c>
      <c r="F7" s="28">
        <v>12</v>
      </c>
      <c r="G7" s="28">
        <v>50</v>
      </c>
      <c r="H7" s="28">
        <f t="shared" si="0"/>
        <v>600</v>
      </c>
    </row>
    <row r="8" spans="1:8" ht="45" customHeight="1">
      <c r="A8" s="28">
        <v>6</v>
      </c>
      <c r="B8" s="162"/>
      <c r="C8" s="164"/>
      <c r="D8" s="29" t="s">
        <v>263</v>
      </c>
      <c r="E8" s="28" t="s">
        <v>264</v>
      </c>
      <c r="F8" s="28">
        <v>30</v>
      </c>
      <c r="G8" s="28">
        <v>20</v>
      </c>
      <c r="H8" s="28">
        <f t="shared" si="0"/>
        <v>600</v>
      </c>
    </row>
    <row r="9" spans="1:8" ht="45" customHeight="1">
      <c r="A9" s="28">
        <v>7</v>
      </c>
      <c r="B9" s="162"/>
      <c r="C9" s="164"/>
      <c r="D9" s="29" t="s">
        <v>265</v>
      </c>
      <c r="E9" s="28" t="s">
        <v>251</v>
      </c>
      <c r="F9" s="28">
        <v>38</v>
      </c>
      <c r="G9" s="28">
        <v>30</v>
      </c>
      <c r="H9" s="28">
        <f t="shared" si="0"/>
        <v>1140</v>
      </c>
    </row>
    <row r="10" spans="1:8" ht="45" customHeight="1">
      <c r="A10" s="28">
        <v>8</v>
      </c>
      <c r="B10" s="162"/>
      <c r="C10" s="164"/>
      <c r="D10" s="29" t="s">
        <v>266</v>
      </c>
      <c r="E10" s="28" t="s">
        <v>264</v>
      </c>
      <c r="F10" s="28">
        <v>31</v>
      </c>
      <c r="G10" s="28">
        <v>15</v>
      </c>
      <c r="H10" s="28">
        <f t="shared" si="0"/>
        <v>465</v>
      </c>
    </row>
    <row r="11" spans="1:8" ht="45" customHeight="1">
      <c r="A11" s="28">
        <v>9</v>
      </c>
      <c r="B11" s="162"/>
      <c r="C11" s="164"/>
      <c r="D11" s="29" t="s">
        <v>267</v>
      </c>
      <c r="E11" s="28" t="s">
        <v>260</v>
      </c>
      <c r="F11" s="28">
        <v>2</v>
      </c>
      <c r="G11" s="28">
        <v>80</v>
      </c>
      <c r="H11" s="28">
        <f t="shared" si="0"/>
        <v>160</v>
      </c>
    </row>
    <row r="12" spans="1:8" ht="45" customHeight="1">
      <c r="A12" s="28">
        <v>10</v>
      </c>
      <c r="B12" s="162"/>
      <c r="C12" s="164"/>
      <c r="D12" s="29" t="s">
        <v>268</v>
      </c>
      <c r="E12" s="28" t="s">
        <v>251</v>
      </c>
      <c r="F12" s="28">
        <v>12</v>
      </c>
      <c r="G12" s="28">
        <v>150</v>
      </c>
      <c r="H12" s="28">
        <f t="shared" si="0"/>
        <v>1800</v>
      </c>
    </row>
    <row r="13" spans="1:8" ht="45" customHeight="1">
      <c r="A13" s="28">
        <v>11</v>
      </c>
      <c r="B13" s="162"/>
      <c r="C13" s="164"/>
      <c r="D13" s="29" t="s">
        <v>269</v>
      </c>
      <c r="E13" s="28" t="s">
        <v>256</v>
      </c>
      <c r="F13" s="28">
        <v>160</v>
      </c>
      <c r="G13" s="28">
        <v>18</v>
      </c>
      <c r="H13" s="28">
        <f t="shared" si="0"/>
        <v>2880</v>
      </c>
    </row>
    <row r="14" spans="1:8" ht="45" customHeight="1">
      <c r="A14" s="28">
        <v>12</v>
      </c>
      <c r="B14" s="162"/>
      <c r="C14" s="164"/>
      <c r="D14" s="29" t="s">
        <v>270</v>
      </c>
      <c r="E14" s="28" t="s">
        <v>256</v>
      </c>
      <c r="F14" s="28">
        <v>0</v>
      </c>
      <c r="G14" s="28">
        <v>300</v>
      </c>
      <c r="H14" s="28">
        <f t="shared" si="0"/>
        <v>0</v>
      </c>
    </row>
    <row r="15" spans="1:8" ht="45" customHeight="1">
      <c r="A15" s="28">
        <v>13</v>
      </c>
      <c r="B15" s="162"/>
      <c r="C15" s="164"/>
      <c r="D15" s="29" t="s">
        <v>271</v>
      </c>
      <c r="E15" s="28" t="s">
        <v>186</v>
      </c>
      <c r="F15" s="28">
        <v>9</v>
      </c>
      <c r="G15" s="28">
        <v>50</v>
      </c>
      <c r="H15" s="28">
        <f t="shared" si="0"/>
        <v>450</v>
      </c>
    </row>
    <row r="16" spans="1:8" ht="45" customHeight="1">
      <c r="A16" s="28">
        <v>14</v>
      </c>
      <c r="B16" s="162"/>
      <c r="C16" s="164"/>
      <c r="D16" s="29" t="s">
        <v>272</v>
      </c>
      <c r="E16" s="28" t="s">
        <v>256</v>
      </c>
      <c r="F16" s="28">
        <v>187</v>
      </c>
      <c r="G16" s="28">
        <v>8</v>
      </c>
      <c r="H16" s="28">
        <f t="shared" si="0"/>
        <v>1496</v>
      </c>
    </row>
    <row r="17" spans="1:8" ht="45" customHeight="1">
      <c r="A17" s="28">
        <v>15</v>
      </c>
      <c r="B17" s="162"/>
      <c r="C17" s="164"/>
      <c r="D17" s="29" t="s">
        <v>273</v>
      </c>
      <c r="E17" s="28" t="s">
        <v>256</v>
      </c>
      <c r="F17" s="28">
        <v>0</v>
      </c>
      <c r="G17" s="30">
        <v>1200</v>
      </c>
      <c r="H17" s="28">
        <f t="shared" si="0"/>
        <v>0</v>
      </c>
    </row>
    <row r="18" spans="1:8" ht="45" customHeight="1">
      <c r="A18" s="28">
        <v>16</v>
      </c>
      <c r="B18" s="162"/>
      <c r="C18" s="164"/>
      <c r="D18" s="29" t="s">
        <v>274</v>
      </c>
      <c r="E18" s="28" t="s">
        <v>256</v>
      </c>
      <c r="F18" s="28">
        <v>0</v>
      </c>
      <c r="G18" s="30">
        <v>720</v>
      </c>
      <c r="H18" s="28">
        <f t="shared" si="0"/>
        <v>0</v>
      </c>
    </row>
    <row r="19" spans="1:8" ht="45" customHeight="1">
      <c r="A19" s="28">
        <v>17</v>
      </c>
      <c r="B19" s="162"/>
      <c r="C19" s="164"/>
      <c r="D19" s="29" t="s">
        <v>275</v>
      </c>
      <c r="E19" s="28" t="s">
        <v>256</v>
      </c>
      <c r="F19" s="28">
        <v>0</v>
      </c>
      <c r="G19" s="30">
        <v>80</v>
      </c>
      <c r="H19" s="28">
        <f t="shared" si="0"/>
        <v>0</v>
      </c>
    </row>
    <row r="20" spans="1:8" ht="45" customHeight="1">
      <c r="A20" s="28">
        <v>18</v>
      </c>
      <c r="B20" s="162"/>
      <c r="C20" s="164"/>
      <c r="D20" s="29" t="s">
        <v>276</v>
      </c>
      <c r="E20" s="28" t="s">
        <v>256</v>
      </c>
      <c r="F20" s="28">
        <v>3</v>
      </c>
      <c r="G20" s="30">
        <v>140</v>
      </c>
      <c r="H20" s="28">
        <f t="shared" si="0"/>
        <v>420</v>
      </c>
    </row>
    <row r="21" spans="1:8" ht="45" customHeight="1">
      <c r="A21" s="28">
        <v>19</v>
      </c>
      <c r="B21" s="162"/>
      <c r="C21" s="161" t="s">
        <v>277</v>
      </c>
      <c r="D21" s="28" t="s">
        <v>278</v>
      </c>
      <c r="E21" s="28" t="s">
        <v>279</v>
      </c>
      <c r="F21" s="28">
        <v>22</v>
      </c>
      <c r="G21" s="28">
        <v>19</v>
      </c>
      <c r="H21" s="28">
        <f t="shared" si="0"/>
        <v>418</v>
      </c>
    </row>
    <row r="22" spans="1:8" ht="45" customHeight="1">
      <c r="A22" s="28">
        <v>20</v>
      </c>
      <c r="B22" s="162"/>
      <c r="C22" s="163"/>
      <c r="D22" s="28" t="s">
        <v>280</v>
      </c>
      <c r="E22" s="28" t="s">
        <v>279</v>
      </c>
      <c r="F22" s="28">
        <v>254</v>
      </c>
      <c r="G22" s="28">
        <v>10</v>
      </c>
      <c r="H22" s="28">
        <f t="shared" si="0"/>
        <v>2540</v>
      </c>
    </row>
    <row r="23" spans="1:8" ht="54.9" customHeight="1">
      <c r="A23" s="28">
        <v>21</v>
      </c>
      <c r="B23" s="162"/>
      <c r="C23" s="28" t="s">
        <v>281</v>
      </c>
      <c r="D23" s="28" t="s">
        <v>282</v>
      </c>
      <c r="E23" s="28" t="s">
        <v>279</v>
      </c>
      <c r="F23" s="28">
        <v>67650</v>
      </c>
      <c r="G23" s="28">
        <v>0.95</v>
      </c>
      <c r="H23" s="28">
        <f t="shared" si="0"/>
        <v>64267.5</v>
      </c>
    </row>
    <row r="24" spans="1:8" ht="63.9" customHeight="1">
      <c r="A24" s="28">
        <v>22</v>
      </c>
      <c r="B24" s="162"/>
      <c r="C24" s="161" t="s">
        <v>283</v>
      </c>
      <c r="D24" s="28" t="s">
        <v>284</v>
      </c>
      <c r="E24" s="28" t="s">
        <v>256</v>
      </c>
      <c r="F24" s="28">
        <v>0</v>
      </c>
      <c r="G24" s="28">
        <v>1200</v>
      </c>
      <c r="H24" s="28">
        <f t="shared" si="0"/>
        <v>0</v>
      </c>
    </row>
    <row r="25" spans="1:8" ht="51.9" customHeight="1">
      <c r="A25" s="28">
        <v>23</v>
      </c>
      <c r="B25" s="162"/>
      <c r="C25" s="162"/>
      <c r="D25" s="28" t="s">
        <v>285</v>
      </c>
      <c r="E25" s="28" t="s">
        <v>256</v>
      </c>
      <c r="F25" s="28">
        <v>182</v>
      </c>
      <c r="G25" s="28">
        <v>50</v>
      </c>
      <c r="H25" s="28">
        <f t="shared" si="0"/>
        <v>9100</v>
      </c>
    </row>
    <row r="26" spans="1:8" ht="45" customHeight="1">
      <c r="A26" s="28">
        <v>24</v>
      </c>
      <c r="B26" s="162"/>
      <c r="C26" s="162"/>
      <c r="D26" s="28" t="s">
        <v>286</v>
      </c>
      <c r="E26" s="28" t="s">
        <v>256</v>
      </c>
      <c r="F26" s="28">
        <v>182</v>
      </c>
      <c r="G26" s="28">
        <v>20</v>
      </c>
      <c r="H26" s="28">
        <f t="shared" si="0"/>
        <v>3640</v>
      </c>
    </row>
    <row r="27" spans="1:8" ht="54" customHeight="1">
      <c r="A27" s="28">
        <v>25</v>
      </c>
      <c r="B27" s="162"/>
      <c r="C27" s="162"/>
      <c r="D27" s="28" t="s">
        <v>287</v>
      </c>
      <c r="E27" s="28" t="s">
        <v>288</v>
      </c>
      <c r="F27" s="28">
        <v>3</v>
      </c>
      <c r="G27" s="28">
        <v>300</v>
      </c>
      <c r="H27" s="28">
        <f t="shared" si="0"/>
        <v>900</v>
      </c>
    </row>
    <row r="28" spans="1:8" ht="53.1" customHeight="1">
      <c r="A28" s="28">
        <v>26</v>
      </c>
      <c r="B28" s="162"/>
      <c r="C28" s="163"/>
      <c r="D28" s="28" t="s">
        <v>289</v>
      </c>
      <c r="E28" s="28" t="s">
        <v>256</v>
      </c>
      <c r="F28" s="28">
        <v>11</v>
      </c>
      <c r="G28" s="28">
        <v>100</v>
      </c>
      <c r="H28" s="28">
        <f t="shared" si="0"/>
        <v>1100</v>
      </c>
    </row>
    <row r="29" spans="1:8" ht="45" customHeight="1">
      <c r="A29" s="28">
        <v>27</v>
      </c>
      <c r="B29" s="162"/>
      <c r="C29" s="28" t="s">
        <v>290</v>
      </c>
      <c r="D29" s="28" t="s">
        <v>290</v>
      </c>
      <c r="E29" s="28" t="s">
        <v>279</v>
      </c>
      <c r="F29" s="28">
        <v>0</v>
      </c>
      <c r="G29" s="28">
        <v>15</v>
      </c>
      <c r="H29" s="28">
        <f t="shared" si="0"/>
        <v>0</v>
      </c>
    </row>
    <row r="30" spans="1:8" ht="53.1" customHeight="1">
      <c r="A30" s="28">
        <v>28</v>
      </c>
      <c r="B30" s="162"/>
      <c r="C30" s="161" t="s">
        <v>291</v>
      </c>
      <c r="D30" s="28" t="s">
        <v>292</v>
      </c>
      <c r="E30" s="28" t="s">
        <v>256</v>
      </c>
      <c r="F30" s="28">
        <v>2</v>
      </c>
      <c r="G30" s="28">
        <v>200</v>
      </c>
      <c r="H30" s="28">
        <f t="shared" si="0"/>
        <v>400</v>
      </c>
    </row>
    <row r="31" spans="1:8" ht="56.1" customHeight="1">
      <c r="A31" s="28">
        <v>29</v>
      </c>
      <c r="B31" s="162"/>
      <c r="C31" s="162"/>
      <c r="D31" s="28" t="s">
        <v>293</v>
      </c>
      <c r="E31" s="28" t="s">
        <v>256</v>
      </c>
      <c r="F31" s="28">
        <v>3</v>
      </c>
      <c r="G31" s="28">
        <v>50</v>
      </c>
      <c r="H31" s="28">
        <f t="shared" si="0"/>
        <v>150</v>
      </c>
    </row>
    <row r="32" spans="1:8" ht="45" customHeight="1">
      <c r="A32" s="28">
        <v>30</v>
      </c>
      <c r="B32" s="162"/>
      <c r="C32" s="162"/>
      <c r="D32" s="28" t="s">
        <v>294</v>
      </c>
      <c r="E32" s="28" t="s">
        <v>186</v>
      </c>
      <c r="F32" s="28">
        <v>0</v>
      </c>
      <c r="G32" s="28">
        <v>50</v>
      </c>
      <c r="H32" s="28">
        <f t="shared" si="0"/>
        <v>0</v>
      </c>
    </row>
    <row r="33" spans="1:8" ht="51" customHeight="1">
      <c r="A33" s="28">
        <v>31</v>
      </c>
      <c r="B33" s="162"/>
      <c r="C33" s="162"/>
      <c r="D33" s="28" t="s">
        <v>295</v>
      </c>
      <c r="E33" s="28" t="s">
        <v>256</v>
      </c>
      <c r="F33" s="28">
        <v>4</v>
      </c>
      <c r="G33" s="28">
        <v>200</v>
      </c>
      <c r="H33" s="28">
        <f t="shared" si="0"/>
        <v>800</v>
      </c>
    </row>
    <row r="34" spans="1:8" ht="66" customHeight="1">
      <c r="A34" s="28">
        <v>32</v>
      </c>
      <c r="B34" s="162"/>
      <c r="C34" s="162"/>
      <c r="D34" s="28" t="s">
        <v>296</v>
      </c>
      <c r="E34" s="28" t="s">
        <v>256</v>
      </c>
      <c r="F34" s="28">
        <v>19</v>
      </c>
      <c r="G34" s="28">
        <v>20</v>
      </c>
      <c r="H34" s="28">
        <f t="shared" si="0"/>
        <v>380</v>
      </c>
    </row>
    <row r="35" spans="1:8" ht="45" customHeight="1">
      <c r="A35" s="28">
        <v>33</v>
      </c>
      <c r="B35" s="162"/>
      <c r="C35" s="163"/>
      <c r="D35" s="28" t="s">
        <v>297</v>
      </c>
      <c r="E35" s="28" t="s">
        <v>256</v>
      </c>
      <c r="F35" s="28">
        <v>0</v>
      </c>
      <c r="G35" s="28">
        <v>50</v>
      </c>
      <c r="H35" s="28">
        <f t="shared" si="0"/>
        <v>0</v>
      </c>
    </row>
    <row r="36" spans="1:8" ht="45" customHeight="1">
      <c r="A36" s="28">
        <v>34</v>
      </c>
      <c r="B36" s="163"/>
      <c r="C36" s="28" t="s">
        <v>298</v>
      </c>
      <c r="D36" s="28" t="s">
        <v>299</v>
      </c>
      <c r="E36" s="28" t="s">
        <v>300</v>
      </c>
      <c r="F36" s="28">
        <v>338</v>
      </c>
      <c r="G36" s="30">
        <v>30</v>
      </c>
      <c r="H36" s="28">
        <f t="shared" si="0"/>
        <v>10140</v>
      </c>
    </row>
    <row r="37" spans="1:8" ht="54" customHeight="1">
      <c r="A37" s="28">
        <v>35</v>
      </c>
      <c r="B37" s="161" t="s">
        <v>244</v>
      </c>
      <c r="C37" s="164" t="s">
        <v>254</v>
      </c>
      <c r="D37" s="29" t="s">
        <v>255</v>
      </c>
      <c r="E37" s="28" t="s">
        <v>256</v>
      </c>
      <c r="F37" s="28">
        <v>0</v>
      </c>
      <c r="G37" s="28">
        <v>1000</v>
      </c>
      <c r="H37" s="28">
        <f t="shared" si="0"/>
        <v>0</v>
      </c>
    </row>
    <row r="38" spans="1:8" ht="45" customHeight="1">
      <c r="A38" s="28">
        <v>36</v>
      </c>
      <c r="B38" s="162"/>
      <c r="C38" s="164"/>
      <c r="D38" s="29" t="s">
        <v>257</v>
      </c>
      <c r="E38" s="28" t="s">
        <v>256</v>
      </c>
      <c r="F38" s="28">
        <v>0</v>
      </c>
      <c r="G38" s="28">
        <v>800</v>
      </c>
      <c r="H38" s="28">
        <f t="shared" si="0"/>
        <v>0</v>
      </c>
    </row>
    <row r="39" spans="1:8" ht="56.1" customHeight="1">
      <c r="A39" s="28">
        <v>37</v>
      </c>
      <c r="B39" s="162"/>
      <c r="C39" s="164"/>
      <c r="D39" s="29" t="s">
        <v>258</v>
      </c>
      <c r="E39" s="28" t="s">
        <v>256</v>
      </c>
      <c r="F39" s="28">
        <v>0</v>
      </c>
      <c r="G39" s="28">
        <v>300</v>
      </c>
      <c r="H39" s="28">
        <f t="shared" si="0"/>
        <v>0</v>
      </c>
    </row>
    <row r="40" spans="1:8" ht="60" customHeight="1">
      <c r="A40" s="28">
        <v>38</v>
      </c>
      <c r="B40" s="162"/>
      <c r="C40" s="164"/>
      <c r="D40" s="29" t="s">
        <v>259</v>
      </c>
      <c r="E40" s="28" t="s">
        <v>260</v>
      </c>
      <c r="F40" s="28">
        <v>0</v>
      </c>
      <c r="G40" s="28">
        <v>600</v>
      </c>
      <c r="H40" s="28">
        <f t="shared" si="0"/>
        <v>0</v>
      </c>
    </row>
    <row r="41" spans="1:8" ht="45" customHeight="1">
      <c r="A41" s="28">
        <v>39</v>
      </c>
      <c r="B41" s="162"/>
      <c r="C41" s="164"/>
      <c r="D41" s="29" t="s">
        <v>261</v>
      </c>
      <c r="E41" s="28" t="s">
        <v>262</v>
      </c>
      <c r="F41" s="28">
        <v>0</v>
      </c>
      <c r="G41" s="28">
        <v>50</v>
      </c>
      <c r="H41" s="28">
        <f t="shared" si="0"/>
        <v>0</v>
      </c>
    </row>
    <row r="42" spans="1:8" ht="45" customHeight="1">
      <c r="A42" s="28">
        <v>40</v>
      </c>
      <c r="B42" s="162"/>
      <c r="C42" s="164"/>
      <c r="D42" s="29" t="s">
        <v>263</v>
      </c>
      <c r="E42" s="28" t="s">
        <v>264</v>
      </c>
      <c r="F42" s="28">
        <v>0</v>
      </c>
      <c r="G42" s="28">
        <v>20</v>
      </c>
      <c r="H42" s="28">
        <f t="shared" si="0"/>
        <v>0</v>
      </c>
    </row>
    <row r="43" spans="1:8" ht="60" customHeight="1">
      <c r="A43" s="28">
        <v>41</v>
      </c>
      <c r="B43" s="162"/>
      <c r="C43" s="164"/>
      <c r="D43" s="29" t="s">
        <v>265</v>
      </c>
      <c r="E43" s="28" t="s">
        <v>251</v>
      </c>
      <c r="F43" s="28">
        <v>0</v>
      </c>
      <c r="G43" s="28">
        <v>30</v>
      </c>
      <c r="H43" s="28">
        <f t="shared" si="0"/>
        <v>0</v>
      </c>
    </row>
    <row r="44" spans="1:8" ht="45" customHeight="1">
      <c r="A44" s="28">
        <v>42</v>
      </c>
      <c r="B44" s="162"/>
      <c r="C44" s="164"/>
      <c r="D44" s="29" t="s">
        <v>266</v>
      </c>
      <c r="E44" s="28" t="s">
        <v>264</v>
      </c>
      <c r="F44" s="28">
        <v>0</v>
      </c>
      <c r="G44" s="28">
        <v>15</v>
      </c>
      <c r="H44" s="28">
        <f t="shared" si="0"/>
        <v>0</v>
      </c>
    </row>
    <row r="45" spans="1:8" ht="45" customHeight="1">
      <c r="A45" s="28">
        <v>43</v>
      </c>
      <c r="B45" s="162"/>
      <c r="C45" s="164"/>
      <c r="D45" s="29" t="s">
        <v>267</v>
      </c>
      <c r="E45" s="28" t="s">
        <v>260</v>
      </c>
      <c r="F45" s="28">
        <v>0</v>
      </c>
      <c r="G45" s="28">
        <v>80</v>
      </c>
      <c r="H45" s="28">
        <f t="shared" si="0"/>
        <v>0</v>
      </c>
    </row>
    <row r="46" spans="1:8" ht="45" customHeight="1">
      <c r="A46" s="28">
        <v>44</v>
      </c>
      <c r="B46" s="162"/>
      <c r="C46" s="164"/>
      <c r="D46" s="29" t="s">
        <v>268</v>
      </c>
      <c r="E46" s="28" t="s">
        <v>251</v>
      </c>
      <c r="F46" s="28">
        <v>1</v>
      </c>
      <c r="G46" s="28">
        <v>150</v>
      </c>
      <c r="H46" s="28">
        <f t="shared" si="0"/>
        <v>150</v>
      </c>
    </row>
    <row r="47" spans="1:8" ht="57.9" customHeight="1">
      <c r="A47" s="28">
        <v>45</v>
      </c>
      <c r="B47" s="162"/>
      <c r="C47" s="164"/>
      <c r="D47" s="29" t="s">
        <v>269</v>
      </c>
      <c r="E47" s="28" t="s">
        <v>256</v>
      </c>
      <c r="F47" s="28">
        <v>0</v>
      </c>
      <c r="G47" s="28">
        <v>18</v>
      </c>
      <c r="H47" s="28">
        <f t="shared" si="0"/>
        <v>0</v>
      </c>
    </row>
    <row r="48" spans="1:8" ht="45" customHeight="1">
      <c r="A48" s="28">
        <v>46</v>
      </c>
      <c r="B48" s="162"/>
      <c r="C48" s="164"/>
      <c r="D48" s="29" t="s">
        <v>270</v>
      </c>
      <c r="E48" s="28" t="s">
        <v>256</v>
      </c>
      <c r="F48" s="28">
        <v>0</v>
      </c>
      <c r="G48" s="28">
        <v>300</v>
      </c>
      <c r="H48" s="28">
        <f t="shared" si="0"/>
        <v>0</v>
      </c>
    </row>
    <row r="49" spans="1:8" ht="45" customHeight="1">
      <c r="A49" s="28">
        <v>47</v>
      </c>
      <c r="B49" s="162"/>
      <c r="C49" s="164"/>
      <c r="D49" s="29" t="s">
        <v>271</v>
      </c>
      <c r="E49" s="28" t="s">
        <v>186</v>
      </c>
      <c r="F49" s="28">
        <v>1</v>
      </c>
      <c r="G49" s="28">
        <v>50</v>
      </c>
      <c r="H49" s="28">
        <f t="shared" si="0"/>
        <v>50</v>
      </c>
    </row>
    <row r="50" spans="1:8" ht="45" customHeight="1">
      <c r="A50" s="28">
        <v>48</v>
      </c>
      <c r="B50" s="162"/>
      <c r="C50" s="164"/>
      <c r="D50" s="29" t="s">
        <v>272</v>
      </c>
      <c r="E50" s="28" t="s">
        <v>256</v>
      </c>
      <c r="F50" s="28">
        <v>33</v>
      </c>
      <c r="G50" s="28">
        <v>8</v>
      </c>
      <c r="H50" s="28">
        <f t="shared" si="0"/>
        <v>264</v>
      </c>
    </row>
    <row r="51" spans="1:8" ht="45" customHeight="1">
      <c r="A51" s="28">
        <v>49</v>
      </c>
      <c r="B51" s="162"/>
      <c r="C51" s="164"/>
      <c r="D51" s="29" t="s">
        <v>273</v>
      </c>
      <c r="E51" s="28" t="s">
        <v>256</v>
      </c>
      <c r="F51" s="28">
        <v>0</v>
      </c>
      <c r="G51" s="30">
        <v>1200</v>
      </c>
      <c r="H51" s="28">
        <f t="shared" si="0"/>
        <v>0</v>
      </c>
    </row>
    <row r="52" spans="1:8" ht="45" customHeight="1">
      <c r="A52" s="28">
        <v>50</v>
      </c>
      <c r="B52" s="162"/>
      <c r="C52" s="164"/>
      <c r="D52" s="29" t="s">
        <v>274</v>
      </c>
      <c r="E52" s="28" t="s">
        <v>256</v>
      </c>
      <c r="F52" s="28">
        <v>0</v>
      </c>
      <c r="G52" s="30">
        <v>720</v>
      </c>
      <c r="H52" s="28">
        <f t="shared" si="0"/>
        <v>0</v>
      </c>
    </row>
    <row r="53" spans="1:8" ht="45" customHeight="1">
      <c r="A53" s="28">
        <v>51</v>
      </c>
      <c r="B53" s="162"/>
      <c r="C53" s="164"/>
      <c r="D53" s="29" t="s">
        <v>275</v>
      </c>
      <c r="E53" s="28" t="s">
        <v>256</v>
      </c>
      <c r="F53" s="28">
        <v>27</v>
      </c>
      <c r="G53" s="30">
        <v>80</v>
      </c>
      <c r="H53" s="28">
        <f t="shared" si="0"/>
        <v>2160</v>
      </c>
    </row>
    <row r="54" spans="1:8" ht="45" customHeight="1">
      <c r="A54" s="28">
        <v>52</v>
      </c>
      <c r="B54" s="162"/>
      <c r="C54" s="164"/>
      <c r="D54" s="29" t="s">
        <v>276</v>
      </c>
      <c r="E54" s="28" t="s">
        <v>256</v>
      </c>
      <c r="F54" s="28">
        <v>5</v>
      </c>
      <c r="G54" s="30">
        <v>140</v>
      </c>
      <c r="H54" s="28">
        <f t="shared" si="0"/>
        <v>700</v>
      </c>
    </row>
    <row r="55" spans="1:8" ht="45" customHeight="1">
      <c r="A55" s="28">
        <v>53</v>
      </c>
      <c r="B55" s="162"/>
      <c r="C55" s="161" t="s">
        <v>277</v>
      </c>
      <c r="D55" s="28" t="s">
        <v>278</v>
      </c>
      <c r="E55" s="28" t="s">
        <v>279</v>
      </c>
      <c r="F55" s="28">
        <v>0</v>
      </c>
      <c r="G55" s="28">
        <v>19</v>
      </c>
      <c r="H55" s="28">
        <f t="shared" si="0"/>
        <v>0</v>
      </c>
    </row>
    <row r="56" spans="1:8" ht="45" customHeight="1">
      <c r="A56" s="28">
        <v>54</v>
      </c>
      <c r="B56" s="162"/>
      <c r="C56" s="163"/>
      <c r="D56" s="28" t="s">
        <v>280</v>
      </c>
      <c r="E56" s="28" t="s">
        <v>279</v>
      </c>
      <c r="F56" s="28">
        <v>33</v>
      </c>
      <c r="G56" s="28">
        <v>10</v>
      </c>
      <c r="H56" s="28">
        <f t="shared" si="0"/>
        <v>330</v>
      </c>
    </row>
    <row r="57" spans="1:8" ht="60.9" customHeight="1">
      <c r="A57" s="28">
        <v>55</v>
      </c>
      <c r="B57" s="162"/>
      <c r="C57" s="28" t="s">
        <v>281</v>
      </c>
      <c r="D57" s="28" t="s">
        <v>282</v>
      </c>
      <c r="E57" s="28" t="s">
        <v>279</v>
      </c>
      <c r="F57" s="28">
        <v>0</v>
      </c>
      <c r="G57" s="28">
        <v>0.95</v>
      </c>
      <c r="H57" s="28">
        <f t="shared" si="0"/>
        <v>0</v>
      </c>
    </row>
    <row r="58" spans="1:8" ht="57.9" customHeight="1">
      <c r="A58" s="28">
        <v>56</v>
      </c>
      <c r="B58" s="162"/>
      <c r="C58" s="161" t="s">
        <v>283</v>
      </c>
      <c r="D58" s="28" t="s">
        <v>284</v>
      </c>
      <c r="E58" s="28" t="s">
        <v>256</v>
      </c>
      <c r="F58" s="28">
        <v>0</v>
      </c>
      <c r="G58" s="28">
        <v>1200</v>
      </c>
      <c r="H58" s="28">
        <f t="shared" si="0"/>
        <v>0</v>
      </c>
    </row>
    <row r="59" spans="1:8" ht="57.9" customHeight="1">
      <c r="A59" s="28">
        <v>57</v>
      </c>
      <c r="B59" s="162"/>
      <c r="C59" s="162"/>
      <c r="D59" s="28" t="s">
        <v>285</v>
      </c>
      <c r="E59" s="28" t="s">
        <v>256</v>
      </c>
      <c r="F59" s="28">
        <v>2</v>
      </c>
      <c r="G59" s="28">
        <v>50</v>
      </c>
      <c r="H59" s="28">
        <f t="shared" si="0"/>
        <v>100</v>
      </c>
    </row>
    <row r="60" spans="1:8" ht="45" customHeight="1">
      <c r="A60" s="28">
        <v>58</v>
      </c>
      <c r="B60" s="162"/>
      <c r="C60" s="162"/>
      <c r="D60" s="28" t="s">
        <v>286</v>
      </c>
      <c r="E60" s="28" t="s">
        <v>256</v>
      </c>
      <c r="F60" s="28">
        <v>2</v>
      </c>
      <c r="G60" s="28">
        <v>20</v>
      </c>
      <c r="H60" s="28">
        <f t="shared" si="0"/>
        <v>40</v>
      </c>
    </row>
    <row r="61" spans="1:8" ht="54" customHeight="1">
      <c r="A61" s="28">
        <v>59</v>
      </c>
      <c r="B61" s="162"/>
      <c r="C61" s="162"/>
      <c r="D61" s="28" t="s">
        <v>287</v>
      </c>
      <c r="E61" s="28" t="s">
        <v>288</v>
      </c>
      <c r="F61" s="28">
        <v>1</v>
      </c>
      <c r="G61" s="28">
        <v>300</v>
      </c>
      <c r="H61" s="28">
        <f t="shared" si="0"/>
        <v>300</v>
      </c>
    </row>
    <row r="62" spans="1:8" ht="60" customHeight="1">
      <c r="A62" s="28">
        <v>60</v>
      </c>
      <c r="B62" s="162"/>
      <c r="C62" s="163"/>
      <c r="D62" s="28" t="s">
        <v>289</v>
      </c>
      <c r="E62" s="28" t="s">
        <v>256</v>
      </c>
      <c r="F62" s="28">
        <v>0</v>
      </c>
      <c r="G62" s="28">
        <v>100</v>
      </c>
      <c r="H62" s="28">
        <f t="shared" si="0"/>
        <v>0</v>
      </c>
    </row>
    <row r="63" spans="1:8" ht="57.9" customHeight="1">
      <c r="A63" s="28">
        <v>61</v>
      </c>
      <c r="B63" s="162"/>
      <c r="C63" s="28" t="s">
        <v>290</v>
      </c>
      <c r="D63" s="28" t="s">
        <v>290</v>
      </c>
      <c r="E63" s="28" t="s">
        <v>279</v>
      </c>
      <c r="F63" s="28">
        <v>0</v>
      </c>
      <c r="G63" s="28">
        <v>15</v>
      </c>
      <c r="H63" s="28">
        <f t="shared" si="0"/>
        <v>0</v>
      </c>
    </row>
    <row r="64" spans="1:8" ht="63" customHeight="1">
      <c r="A64" s="28">
        <v>62</v>
      </c>
      <c r="B64" s="162"/>
      <c r="C64" s="161" t="s">
        <v>291</v>
      </c>
      <c r="D64" s="28" t="s">
        <v>292</v>
      </c>
      <c r="E64" s="28" t="s">
        <v>256</v>
      </c>
      <c r="F64" s="28">
        <v>0</v>
      </c>
      <c r="G64" s="28">
        <v>200</v>
      </c>
      <c r="H64" s="28">
        <f t="shared" si="0"/>
        <v>0</v>
      </c>
    </row>
    <row r="65" spans="1:8" ht="60" customHeight="1">
      <c r="A65" s="28">
        <v>63</v>
      </c>
      <c r="B65" s="162"/>
      <c r="C65" s="162"/>
      <c r="D65" s="28" t="s">
        <v>293</v>
      </c>
      <c r="E65" s="28" t="s">
        <v>256</v>
      </c>
      <c r="F65" s="28">
        <v>0</v>
      </c>
      <c r="G65" s="28">
        <v>50</v>
      </c>
      <c r="H65" s="28">
        <f t="shared" si="0"/>
        <v>0</v>
      </c>
    </row>
    <row r="66" spans="1:8" ht="54.9" customHeight="1">
      <c r="A66" s="28">
        <v>64</v>
      </c>
      <c r="B66" s="162"/>
      <c r="C66" s="162"/>
      <c r="D66" s="28" t="s">
        <v>294</v>
      </c>
      <c r="E66" s="28" t="s">
        <v>186</v>
      </c>
      <c r="F66" s="28">
        <v>0</v>
      </c>
      <c r="G66" s="28">
        <v>50</v>
      </c>
      <c r="H66" s="28">
        <f t="shared" si="0"/>
        <v>0</v>
      </c>
    </row>
    <row r="67" spans="1:8" ht="51.9" customHeight="1">
      <c r="A67" s="28">
        <v>65</v>
      </c>
      <c r="B67" s="162"/>
      <c r="C67" s="162"/>
      <c r="D67" s="28" t="s">
        <v>295</v>
      </c>
      <c r="E67" s="28" t="s">
        <v>256</v>
      </c>
      <c r="F67" s="28">
        <v>4</v>
      </c>
      <c r="G67" s="28">
        <v>200</v>
      </c>
      <c r="H67" s="28">
        <f t="shared" si="0"/>
        <v>800</v>
      </c>
    </row>
    <row r="68" spans="1:8" ht="60.9" customHeight="1">
      <c r="A68" s="28">
        <v>66</v>
      </c>
      <c r="B68" s="162"/>
      <c r="C68" s="162"/>
      <c r="D68" s="28" t="s">
        <v>296</v>
      </c>
      <c r="E68" s="28" t="s">
        <v>256</v>
      </c>
      <c r="F68" s="28">
        <v>4</v>
      </c>
      <c r="G68" s="28">
        <v>20</v>
      </c>
      <c r="H68" s="28">
        <f t="shared" ref="H68:H131" si="1">F68*G68</f>
        <v>80</v>
      </c>
    </row>
    <row r="69" spans="1:8" ht="66" customHeight="1">
      <c r="A69" s="28">
        <v>67</v>
      </c>
      <c r="B69" s="162"/>
      <c r="C69" s="163"/>
      <c r="D69" s="28" t="s">
        <v>297</v>
      </c>
      <c r="E69" s="28" t="s">
        <v>256</v>
      </c>
      <c r="F69" s="28">
        <v>0</v>
      </c>
      <c r="G69" s="28">
        <v>50</v>
      </c>
      <c r="H69" s="28">
        <f t="shared" si="1"/>
        <v>0</v>
      </c>
    </row>
    <row r="70" spans="1:8" ht="54" customHeight="1">
      <c r="A70" s="28">
        <v>68</v>
      </c>
      <c r="B70" s="163"/>
      <c r="C70" s="28" t="s">
        <v>298</v>
      </c>
      <c r="D70" s="28" t="s">
        <v>299</v>
      </c>
      <c r="E70" s="28" t="s">
        <v>300</v>
      </c>
      <c r="F70" s="28">
        <v>10</v>
      </c>
      <c r="G70" s="30">
        <v>30</v>
      </c>
      <c r="H70" s="28">
        <f t="shared" si="1"/>
        <v>300</v>
      </c>
    </row>
    <row r="71" spans="1:8" ht="63" customHeight="1">
      <c r="A71" s="28">
        <v>69</v>
      </c>
      <c r="B71" s="161" t="s">
        <v>245</v>
      </c>
      <c r="C71" s="164" t="s">
        <v>254</v>
      </c>
      <c r="D71" s="29" t="s">
        <v>255</v>
      </c>
      <c r="E71" s="28" t="s">
        <v>256</v>
      </c>
      <c r="F71" s="28">
        <v>0</v>
      </c>
      <c r="G71" s="28">
        <v>1000</v>
      </c>
      <c r="H71" s="28">
        <f t="shared" si="1"/>
        <v>0</v>
      </c>
    </row>
    <row r="72" spans="1:8" ht="45" customHeight="1">
      <c r="A72" s="28">
        <v>70</v>
      </c>
      <c r="B72" s="162"/>
      <c r="C72" s="164"/>
      <c r="D72" s="29" t="s">
        <v>257</v>
      </c>
      <c r="E72" s="28" t="s">
        <v>256</v>
      </c>
      <c r="F72" s="28">
        <v>0</v>
      </c>
      <c r="G72" s="28">
        <v>800</v>
      </c>
      <c r="H72" s="28">
        <f t="shared" si="1"/>
        <v>0</v>
      </c>
    </row>
    <row r="73" spans="1:8" ht="45" customHeight="1">
      <c r="A73" s="28">
        <v>71</v>
      </c>
      <c r="B73" s="162"/>
      <c r="C73" s="164"/>
      <c r="D73" s="29" t="s">
        <v>258</v>
      </c>
      <c r="E73" s="28" t="s">
        <v>256</v>
      </c>
      <c r="F73" s="28">
        <v>0</v>
      </c>
      <c r="G73" s="28">
        <v>300</v>
      </c>
      <c r="H73" s="28">
        <f t="shared" si="1"/>
        <v>0</v>
      </c>
    </row>
    <row r="74" spans="1:8" ht="45" customHeight="1">
      <c r="A74" s="28">
        <v>72</v>
      </c>
      <c r="B74" s="162"/>
      <c r="C74" s="164"/>
      <c r="D74" s="29" t="s">
        <v>259</v>
      </c>
      <c r="E74" s="28" t="s">
        <v>260</v>
      </c>
      <c r="F74" s="28">
        <v>0</v>
      </c>
      <c r="G74" s="28">
        <v>600</v>
      </c>
      <c r="H74" s="28">
        <f t="shared" si="1"/>
        <v>0</v>
      </c>
    </row>
    <row r="75" spans="1:8" ht="45" customHeight="1">
      <c r="A75" s="28">
        <v>73</v>
      </c>
      <c r="B75" s="162"/>
      <c r="C75" s="164"/>
      <c r="D75" s="29" t="s">
        <v>261</v>
      </c>
      <c r="E75" s="28" t="s">
        <v>262</v>
      </c>
      <c r="F75" s="28">
        <v>0</v>
      </c>
      <c r="G75" s="28">
        <v>50</v>
      </c>
      <c r="H75" s="28">
        <f t="shared" si="1"/>
        <v>0</v>
      </c>
    </row>
    <row r="76" spans="1:8" ht="45" customHeight="1">
      <c r="A76" s="28">
        <v>74</v>
      </c>
      <c r="B76" s="162"/>
      <c r="C76" s="164"/>
      <c r="D76" s="29" t="s">
        <v>263</v>
      </c>
      <c r="E76" s="28" t="s">
        <v>264</v>
      </c>
      <c r="F76" s="28">
        <v>0</v>
      </c>
      <c r="G76" s="28">
        <v>20</v>
      </c>
      <c r="H76" s="28">
        <f t="shared" si="1"/>
        <v>0</v>
      </c>
    </row>
    <row r="77" spans="1:8" ht="69" customHeight="1">
      <c r="A77" s="28">
        <v>75</v>
      </c>
      <c r="B77" s="162"/>
      <c r="C77" s="164"/>
      <c r="D77" s="29" t="s">
        <v>265</v>
      </c>
      <c r="E77" s="28" t="s">
        <v>251</v>
      </c>
      <c r="F77" s="28">
        <v>0</v>
      </c>
      <c r="G77" s="28">
        <v>30</v>
      </c>
      <c r="H77" s="28">
        <f t="shared" si="1"/>
        <v>0</v>
      </c>
    </row>
    <row r="78" spans="1:8" ht="45" customHeight="1">
      <c r="A78" s="28">
        <v>76</v>
      </c>
      <c r="B78" s="162"/>
      <c r="C78" s="164"/>
      <c r="D78" s="29" t="s">
        <v>266</v>
      </c>
      <c r="E78" s="28" t="s">
        <v>264</v>
      </c>
      <c r="F78" s="28">
        <v>0</v>
      </c>
      <c r="G78" s="28">
        <v>15</v>
      </c>
      <c r="H78" s="28">
        <f t="shared" si="1"/>
        <v>0</v>
      </c>
    </row>
    <row r="79" spans="1:8" ht="45" customHeight="1">
      <c r="A79" s="28">
        <v>77</v>
      </c>
      <c r="B79" s="162"/>
      <c r="C79" s="164"/>
      <c r="D79" s="29" t="s">
        <v>267</v>
      </c>
      <c r="E79" s="28" t="s">
        <v>260</v>
      </c>
      <c r="F79" s="28">
        <v>0</v>
      </c>
      <c r="G79" s="28">
        <v>80</v>
      </c>
      <c r="H79" s="28">
        <f t="shared" si="1"/>
        <v>0</v>
      </c>
    </row>
    <row r="80" spans="1:8" ht="45" customHeight="1">
      <c r="A80" s="28">
        <v>78</v>
      </c>
      <c r="B80" s="162"/>
      <c r="C80" s="164"/>
      <c r="D80" s="29" t="s">
        <v>268</v>
      </c>
      <c r="E80" s="28" t="s">
        <v>251</v>
      </c>
      <c r="F80" s="28">
        <v>2</v>
      </c>
      <c r="G80" s="28">
        <v>150</v>
      </c>
      <c r="H80" s="28">
        <f t="shared" si="1"/>
        <v>300</v>
      </c>
    </row>
    <row r="81" spans="1:8" ht="60.9" customHeight="1">
      <c r="A81" s="28">
        <v>79</v>
      </c>
      <c r="B81" s="162"/>
      <c r="C81" s="164"/>
      <c r="D81" s="29" t="s">
        <v>269</v>
      </c>
      <c r="E81" s="28" t="s">
        <v>256</v>
      </c>
      <c r="F81" s="28">
        <v>0</v>
      </c>
      <c r="G81" s="28">
        <v>18</v>
      </c>
      <c r="H81" s="28">
        <f t="shared" si="1"/>
        <v>0</v>
      </c>
    </row>
    <row r="82" spans="1:8" ht="45" customHeight="1">
      <c r="A82" s="28">
        <v>80</v>
      </c>
      <c r="B82" s="162"/>
      <c r="C82" s="164"/>
      <c r="D82" s="29" t="s">
        <v>270</v>
      </c>
      <c r="E82" s="28" t="s">
        <v>256</v>
      </c>
      <c r="F82" s="28">
        <v>0</v>
      </c>
      <c r="G82" s="28">
        <v>300</v>
      </c>
      <c r="H82" s="28">
        <f t="shared" si="1"/>
        <v>0</v>
      </c>
    </row>
    <row r="83" spans="1:8" ht="45" customHeight="1">
      <c r="A83" s="28">
        <v>81</v>
      </c>
      <c r="B83" s="162"/>
      <c r="C83" s="164"/>
      <c r="D83" s="29" t="s">
        <v>271</v>
      </c>
      <c r="E83" s="28" t="s">
        <v>186</v>
      </c>
      <c r="F83" s="28">
        <v>1</v>
      </c>
      <c r="G83" s="28">
        <v>50</v>
      </c>
      <c r="H83" s="28">
        <f t="shared" si="1"/>
        <v>50</v>
      </c>
    </row>
    <row r="84" spans="1:8" ht="45" customHeight="1">
      <c r="A84" s="28">
        <v>82</v>
      </c>
      <c r="B84" s="162"/>
      <c r="C84" s="164"/>
      <c r="D84" s="29" t="s">
        <v>272</v>
      </c>
      <c r="E84" s="28" t="s">
        <v>256</v>
      </c>
      <c r="F84" s="28">
        <v>18</v>
      </c>
      <c r="G84" s="28">
        <v>8</v>
      </c>
      <c r="H84" s="28">
        <f t="shared" si="1"/>
        <v>144</v>
      </c>
    </row>
    <row r="85" spans="1:8" ht="45" customHeight="1">
      <c r="A85" s="28">
        <v>83</v>
      </c>
      <c r="B85" s="162"/>
      <c r="C85" s="164"/>
      <c r="D85" s="29" t="s">
        <v>273</v>
      </c>
      <c r="E85" s="28" t="s">
        <v>256</v>
      </c>
      <c r="F85" s="28">
        <v>0</v>
      </c>
      <c r="G85" s="30">
        <v>1200</v>
      </c>
      <c r="H85" s="28">
        <f t="shared" si="1"/>
        <v>0</v>
      </c>
    </row>
    <row r="86" spans="1:8" ht="45" customHeight="1">
      <c r="A86" s="28">
        <v>84</v>
      </c>
      <c r="B86" s="162"/>
      <c r="C86" s="164"/>
      <c r="D86" s="29" t="s">
        <v>274</v>
      </c>
      <c r="E86" s="28" t="s">
        <v>256</v>
      </c>
      <c r="F86" s="28">
        <v>0</v>
      </c>
      <c r="G86" s="30">
        <v>720</v>
      </c>
      <c r="H86" s="28">
        <f t="shared" si="1"/>
        <v>0</v>
      </c>
    </row>
    <row r="87" spans="1:8" ht="45" customHeight="1">
      <c r="A87" s="28">
        <v>85</v>
      </c>
      <c r="B87" s="162"/>
      <c r="C87" s="164"/>
      <c r="D87" s="29" t="s">
        <v>275</v>
      </c>
      <c r="E87" s="28" t="s">
        <v>256</v>
      </c>
      <c r="F87" s="28">
        <v>17</v>
      </c>
      <c r="G87" s="30">
        <v>80</v>
      </c>
      <c r="H87" s="28">
        <f t="shared" si="1"/>
        <v>1360</v>
      </c>
    </row>
    <row r="88" spans="1:8" ht="45" customHeight="1">
      <c r="A88" s="28">
        <v>86</v>
      </c>
      <c r="B88" s="162"/>
      <c r="C88" s="164"/>
      <c r="D88" s="29" t="s">
        <v>276</v>
      </c>
      <c r="E88" s="28" t="s">
        <v>256</v>
      </c>
      <c r="F88" s="28">
        <v>1</v>
      </c>
      <c r="G88" s="30">
        <v>140</v>
      </c>
      <c r="H88" s="28">
        <f t="shared" si="1"/>
        <v>140</v>
      </c>
    </row>
    <row r="89" spans="1:8" ht="54" customHeight="1">
      <c r="A89" s="28">
        <v>87</v>
      </c>
      <c r="B89" s="162"/>
      <c r="C89" s="161" t="s">
        <v>277</v>
      </c>
      <c r="D89" s="28" t="s">
        <v>278</v>
      </c>
      <c r="E89" s="28" t="s">
        <v>279</v>
      </c>
      <c r="F89" s="28">
        <v>0</v>
      </c>
      <c r="G89" s="28">
        <v>19</v>
      </c>
      <c r="H89" s="28">
        <f t="shared" si="1"/>
        <v>0</v>
      </c>
    </row>
    <row r="90" spans="1:8" ht="45" customHeight="1">
      <c r="A90" s="28">
        <v>88</v>
      </c>
      <c r="B90" s="162"/>
      <c r="C90" s="163"/>
      <c r="D90" s="28" t="s">
        <v>280</v>
      </c>
      <c r="E90" s="28" t="s">
        <v>279</v>
      </c>
      <c r="F90" s="28">
        <v>13</v>
      </c>
      <c r="G90" s="28">
        <v>10</v>
      </c>
      <c r="H90" s="28">
        <f t="shared" si="1"/>
        <v>130</v>
      </c>
    </row>
    <row r="91" spans="1:8" ht="45" customHeight="1">
      <c r="A91" s="28">
        <v>89</v>
      </c>
      <c r="B91" s="162"/>
      <c r="C91" s="28" t="s">
        <v>281</v>
      </c>
      <c r="D91" s="28" t="s">
        <v>282</v>
      </c>
      <c r="E91" s="28" t="s">
        <v>279</v>
      </c>
      <c r="F91" s="28">
        <v>0</v>
      </c>
      <c r="G91" s="28">
        <v>0.95</v>
      </c>
      <c r="H91" s="28">
        <f t="shared" si="1"/>
        <v>0</v>
      </c>
    </row>
    <row r="92" spans="1:8" ht="63" customHeight="1">
      <c r="A92" s="28">
        <v>90</v>
      </c>
      <c r="B92" s="162"/>
      <c r="C92" s="161" t="s">
        <v>283</v>
      </c>
      <c r="D92" s="28" t="s">
        <v>284</v>
      </c>
      <c r="E92" s="28" t="s">
        <v>256</v>
      </c>
      <c r="F92" s="28">
        <v>0</v>
      </c>
      <c r="G92" s="28">
        <v>1200</v>
      </c>
      <c r="H92" s="28">
        <f t="shared" si="1"/>
        <v>0</v>
      </c>
    </row>
    <row r="93" spans="1:8" ht="45" customHeight="1">
      <c r="A93" s="28">
        <v>91</v>
      </c>
      <c r="B93" s="162"/>
      <c r="C93" s="162"/>
      <c r="D93" s="28" t="s">
        <v>285</v>
      </c>
      <c r="E93" s="28" t="s">
        <v>256</v>
      </c>
      <c r="F93" s="28">
        <v>8</v>
      </c>
      <c r="G93" s="28">
        <v>50</v>
      </c>
      <c r="H93" s="28">
        <f t="shared" si="1"/>
        <v>400</v>
      </c>
    </row>
    <row r="94" spans="1:8" ht="45" customHeight="1">
      <c r="A94" s="28">
        <v>92</v>
      </c>
      <c r="B94" s="162"/>
      <c r="C94" s="162"/>
      <c r="D94" s="28" t="s">
        <v>286</v>
      </c>
      <c r="E94" s="28" t="s">
        <v>256</v>
      </c>
      <c r="F94" s="28">
        <v>8</v>
      </c>
      <c r="G94" s="28">
        <v>20</v>
      </c>
      <c r="H94" s="28">
        <f t="shared" si="1"/>
        <v>160</v>
      </c>
    </row>
    <row r="95" spans="1:8" ht="63" customHeight="1">
      <c r="A95" s="28">
        <v>93</v>
      </c>
      <c r="B95" s="162"/>
      <c r="C95" s="162"/>
      <c r="D95" s="28" t="s">
        <v>287</v>
      </c>
      <c r="E95" s="28" t="s">
        <v>288</v>
      </c>
      <c r="F95" s="28">
        <v>1</v>
      </c>
      <c r="G95" s="28">
        <v>300</v>
      </c>
      <c r="H95" s="28">
        <f t="shared" si="1"/>
        <v>300</v>
      </c>
    </row>
    <row r="96" spans="1:8" ht="57" customHeight="1">
      <c r="A96" s="28">
        <v>94</v>
      </c>
      <c r="B96" s="162"/>
      <c r="C96" s="163"/>
      <c r="D96" s="28" t="s">
        <v>289</v>
      </c>
      <c r="E96" s="28" t="s">
        <v>256</v>
      </c>
      <c r="F96" s="28">
        <v>0</v>
      </c>
      <c r="G96" s="28">
        <v>100</v>
      </c>
      <c r="H96" s="28">
        <f t="shared" si="1"/>
        <v>0</v>
      </c>
    </row>
    <row r="97" spans="1:8" ht="45" customHeight="1">
      <c r="A97" s="28">
        <v>95</v>
      </c>
      <c r="B97" s="162"/>
      <c r="C97" s="28" t="s">
        <v>290</v>
      </c>
      <c r="D97" s="28" t="s">
        <v>290</v>
      </c>
      <c r="E97" s="28" t="s">
        <v>279</v>
      </c>
      <c r="F97" s="28">
        <v>0</v>
      </c>
      <c r="G97" s="28">
        <v>15</v>
      </c>
      <c r="H97" s="28">
        <f t="shared" si="1"/>
        <v>0</v>
      </c>
    </row>
    <row r="98" spans="1:8" ht="57.9" customHeight="1">
      <c r="A98" s="28">
        <v>96</v>
      </c>
      <c r="B98" s="162"/>
      <c r="C98" s="161" t="s">
        <v>291</v>
      </c>
      <c r="D98" s="28" t="s">
        <v>292</v>
      </c>
      <c r="E98" s="28" t="s">
        <v>256</v>
      </c>
      <c r="F98" s="28">
        <v>0</v>
      </c>
      <c r="G98" s="28">
        <v>200</v>
      </c>
      <c r="H98" s="28">
        <f t="shared" si="1"/>
        <v>0</v>
      </c>
    </row>
    <row r="99" spans="1:8" ht="59.1" customHeight="1">
      <c r="A99" s="28">
        <v>97</v>
      </c>
      <c r="B99" s="162"/>
      <c r="C99" s="162"/>
      <c r="D99" s="28" t="s">
        <v>293</v>
      </c>
      <c r="E99" s="28" t="s">
        <v>256</v>
      </c>
      <c r="F99" s="28">
        <v>0</v>
      </c>
      <c r="G99" s="28">
        <v>50</v>
      </c>
      <c r="H99" s="28">
        <f t="shared" si="1"/>
        <v>0</v>
      </c>
    </row>
    <row r="100" spans="1:8" ht="60" customHeight="1">
      <c r="A100" s="28">
        <v>98</v>
      </c>
      <c r="B100" s="162"/>
      <c r="C100" s="162"/>
      <c r="D100" s="28" t="s">
        <v>294</v>
      </c>
      <c r="E100" s="28" t="s">
        <v>186</v>
      </c>
      <c r="F100" s="28">
        <v>0</v>
      </c>
      <c r="G100" s="28">
        <v>50</v>
      </c>
      <c r="H100" s="28">
        <f t="shared" si="1"/>
        <v>0</v>
      </c>
    </row>
    <row r="101" spans="1:8" ht="56.1" customHeight="1">
      <c r="A101" s="28">
        <v>99</v>
      </c>
      <c r="B101" s="162"/>
      <c r="C101" s="162"/>
      <c r="D101" s="28" t="s">
        <v>295</v>
      </c>
      <c r="E101" s="28" t="s">
        <v>256</v>
      </c>
      <c r="F101" s="28">
        <v>0</v>
      </c>
      <c r="G101" s="28">
        <v>200</v>
      </c>
      <c r="H101" s="28">
        <f t="shared" si="1"/>
        <v>0</v>
      </c>
    </row>
    <row r="102" spans="1:8" ht="62.1" customHeight="1">
      <c r="A102" s="28">
        <v>100</v>
      </c>
      <c r="B102" s="162"/>
      <c r="C102" s="162"/>
      <c r="D102" s="28" t="s">
        <v>296</v>
      </c>
      <c r="E102" s="28" t="s">
        <v>256</v>
      </c>
      <c r="F102" s="28">
        <v>0</v>
      </c>
      <c r="G102" s="28">
        <v>20</v>
      </c>
      <c r="H102" s="28">
        <f t="shared" si="1"/>
        <v>0</v>
      </c>
    </row>
    <row r="103" spans="1:8" ht="60" customHeight="1">
      <c r="A103" s="28">
        <v>101</v>
      </c>
      <c r="B103" s="162"/>
      <c r="C103" s="163"/>
      <c r="D103" s="28" t="s">
        <v>297</v>
      </c>
      <c r="E103" s="28" t="s">
        <v>256</v>
      </c>
      <c r="F103" s="28">
        <v>0</v>
      </c>
      <c r="G103" s="28">
        <v>50</v>
      </c>
      <c r="H103" s="28">
        <f t="shared" si="1"/>
        <v>0</v>
      </c>
    </row>
    <row r="104" spans="1:8" ht="45" customHeight="1">
      <c r="A104" s="28">
        <v>102</v>
      </c>
      <c r="B104" s="163"/>
      <c r="C104" s="28" t="s">
        <v>298</v>
      </c>
      <c r="D104" s="28" t="s">
        <v>299</v>
      </c>
      <c r="E104" s="28" t="s">
        <v>300</v>
      </c>
      <c r="F104" s="28">
        <v>10</v>
      </c>
      <c r="G104" s="30">
        <v>30</v>
      </c>
      <c r="H104" s="28">
        <f t="shared" si="1"/>
        <v>300</v>
      </c>
    </row>
    <row r="105" spans="1:8" ht="45" customHeight="1">
      <c r="A105" s="28">
        <v>103</v>
      </c>
      <c r="B105" s="161" t="s">
        <v>247</v>
      </c>
      <c r="C105" s="164" t="s">
        <v>254</v>
      </c>
      <c r="D105" s="29" t="s">
        <v>255</v>
      </c>
      <c r="E105" s="28" t="s">
        <v>256</v>
      </c>
      <c r="F105" s="28">
        <v>1</v>
      </c>
      <c r="G105" s="28">
        <v>1000</v>
      </c>
      <c r="H105" s="28">
        <f t="shared" si="1"/>
        <v>1000</v>
      </c>
    </row>
    <row r="106" spans="1:8" ht="45" customHeight="1">
      <c r="A106" s="28">
        <v>104</v>
      </c>
      <c r="B106" s="162"/>
      <c r="C106" s="164"/>
      <c r="D106" s="29" t="s">
        <v>257</v>
      </c>
      <c r="E106" s="28" t="s">
        <v>256</v>
      </c>
      <c r="F106" s="28">
        <v>0</v>
      </c>
      <c r="G106" s="28">
        <v>800</v>
      </c>
      <c r="H106" s="28">
        <f t="shared" si="1"/>
        <v>0</v>
      </c>
    </row>
    <row r="107" spans="1:8" ht="45" customHeight="1">
      <c r="A107" s="28">
        <v>105</v>
      </c>
      <c r="B107" s="162"/>
      <c r="C107" s="164"/>
      <c r="D107" s="29" t="s">
        <v>258</v>
      </c>
      <c r="E107" s="28" t="s">
        <v>256</v>
      </c>
      <c r="F107" s="28">
        <v>0</v>
      </c>
      <c r="G107" s="28">
        <v>300</v>
      </c>
      <c r="H107" s="28">
        <f t="shared" si="1"/>
        <v>0</v>
      </c>
    </row>
    <row r="108" spans="1:8" ht="45" customHeight="1">
      <c r="A108" s="28">
        <v>106</v>
      </c>
      <c r="B108" s="162"/>
      <c r="C108" s="164"/>
      <c r="D108" s="29" t="s">
        <v>259</v>
      </c>
      <c r="E108" s="28" t="s">
        <v>260</v>
      </c>
      <c r="F108" s="28">
        <v>1</v>
      </c>
      <c r="G108" s="28">
        <v>600</v>
      </c>
      <c r="H108" s="28">
        <f t="shared" si="1"/>
        <v>600</v>
      </c>
    </row>
    <row r="109" spans="1:8" ht="45" customHeight="1">
      <c r="A109" s="28">
        <v>107</v>
      </c>
      <c r="B109" s="162"/>
      <c r="C109" s="164"/>
      <c r="D109" s="29" t="s">
        <v>261</v>
      </c>
      <c r="E109" s="28" t="s">
        <v>262</v>
      </c>
      <c r="F109" s="28">
        <v>1</v>
      </c>
      <c r="G109" s="28">
        <v>50</v>
      </c>
      <c r="H109" s="28">
        <f t="shared" si="1"/>
        <v>50</v>
      </c>
    </row>
    <row r="110" spans="1:8" ht="45" customHeight="1">
      <c r="A110" s="28">
        <v>108</v>
      </c>
      <c r="B110" s="162"/>
      <c r="C110" s="164"/>
      <c r="D110" s="29" t="s">
        <v>263</v>
      </c>
      <c r="E110" s="28" t="s">
        <v>264</v>
      </c>
      <c r="F110" s="28">
        <v>0</v>
      </c>
      <c r="G110" s="28">
        <v>20</v>
      </c>
      <c r="H110" s="28">
        <f t="shared" si="1"/>
        <v>0</v>
      </c>
    </row>
    <row r="111" spans="1:8" ht="45" customHeight="1">
      <c r="A111" s="28">
        <v>109</v>
      </c>
      <c r="B111" s="162"/>
      <c r="C111" s="164"/>
      <c r="D111" s="29" t="s">
        <v>265</v>
      </c>
      <c r="E111" s="28" t="s">
        <v>251</v>
      </c>
      <c r="F111" s="28">
        <v>1</v>
      </c>
      <c r="G111" s="28">
        <v>30</v>
      </c>
      <c r="H111" s="28">
        <f t="shared" si="1"/>
        <v>30</v>
      </c>
    </row>
    <row r="112" spans="1:8" ht="45" customHeight="1">
      <c r="A112" s="28">
        <v>110</v>
      </c>
      <c r="B112" s="162"/>
      <c r="C112" s="164"/>
      <c r="D112" s="29" t="s">
        <v>266</v>
      </c>
      <c r="E112" s="28" t="s">
        <v>264</v>
      </c>
      <c r="F112" s="28">
        <v>0</v>
      </c>
      <c r="G112" s="28">
        <v>15</v>
      </c>
      <c r="H112" s="28">
        <f t="shared" si="1"/>
        <v>0</v>
      </c>
    </row>
    <row r="113" spans="1:8" ht="45" customHeight="1">
      <c r="A113" s="28">
        <v>111</v>
      </c>
      <c r="B113" s="162"/>
      <c r="C113" s="164"/>
      <c r="D113" s="29" t="s">
        <v>267</v>
      </c>
      <c r="E113" s="28" t="s">
        <v>260</v>
      </c>
      <c r="F113" s="28">
        <v>0</v>
      </c>
      <c r="G113" s="28">
        <v>80</v>
      </c>
      <c r="H113" s="28">
        <f t="shared" si="1"/>
        <v>0</v>
      </c>
    </row>
    <row r="114" spans="1:8" ht="45" customHeight="1">
      <c r="A114" s="28">
        <v>112</v>
      </c>
      <c r="B114" s="162"/>
      <c r="C114" s="164"/>
      <c r="D114" s="29" t="s">
        <v>268</v>
      </c>
      <c r="E114" s="28" t="s">
        <v>251</v>
      </c>
      <c r="F114" s="28">
        <v>1</v>
      </c>
      <c r="G114" s="28">
        <v>150</v>
      </c>
      <c r="H114" s="28">
        <f t="shared" si="1"/>
        <v>150</v>
      </c>
    </row>
    <row r="115" spans="1:8" ht="45" customHeight="1">
      <c r="A115" s="28">
        <v>113</v>
      </c>
      <c r="B115" s="162"/>
      <c r="C115" s="164"/>
      <c r="D115" s="29" t="s">
        <v>269</v>
      </c>
      <c r="E115" s="28" t="s">
        <v>256</v>
      </c>
      <c r="F115" s="28">
        <v>3</v>
      </c>
      <c r="G115" s="28">
        <v>18</v>
      </c>
      <c r="H115" s="28">
        <f t="shared" si="1"/>
        <v>54</v>
      </c>
    </row>
    <row r="116" spans="1:8" ht="45" customHeight="1">
      <c r="A116" s="28">
        <v>114</v>
      </c>
      <c r="B116" s="162"/>
      <c r="C116" s="164"/>
      <c r="D116" s="29" t="s">
        <v>270</v>
      </c>
      <c r="E116" s="28" t="s">
        <v>256</v>
      </c>
      <c r="F116" s="28">
        <v>0</v>
      </c>
      <c r="G116" s="28">
        <v>300</v>
      </c>
      <c r="H116" s="28">
        <f t="shared" si="1"/>
        <v>0</v>
      </c>
    </row>
    <row r="117" spans="1:8" ht="45" customHeight="1">
      <c r="A117" s="28">
        <v>115</v>
      </c>
      <c r="B117" s="162"/>
      <c r="C117" s="164"/>
      <c r="D117" s="29" t="s">
        <v>271</v>
      </c>
      <c r="E117" s="28" t="s">
        <v>186</v>
      </c>
      <c r="F117" s="28">
        <v>0</v>
      </c>
      <c r="G117" s="28">
        <v>50</v>
      </c>
      <c r="H117" s="28">
        <f t="shared" si="1"/>
        <v>0</v>
      </c>
    </row>
    <row r="118" spans="1:8" ht="45" customHeight="1">
      <c r="A118" s="28">
        <v>116</v>
      </c>
      <c r="B118" s="162"/>
      <c r="C118" s="164"/>
      <c r="D118" s="29" t="s">
        <v>272</v>
      </c>
      <c r="E118" s="28" t="s">
        <v>256</v>
      </c>
      <c r="F118" s="28">
        <v>0</v>
      </c>
      <c r="G118" s="28">
        <v>8</v>
      </c>
      <c r="H118" s="28">
        <f t="shared" si="1"/>
        <v>0</v>
      </c>
    </row>
    <row r="119" spans="1:8" ht="45" customHeight="1">
      <c r="A119" s="28">
        <v>117</v>
      </c>
      <c r="B119" s="162"/>
      <c r="C119" s="164"/>
      <c r="D119" s="29" t="s">
        <v>273</v>
      </c>
      <c r="E119" s="28" t="s">
        <v>256</v>
      </c>
      <c r="F119" s="28">
        <v>0</v>
      </c>
      <c r="G119" s="30">
        <v>1200</v>
      </c>
      <c r="H119" s="28">
        <f t="shared" si="1"/>
        <v>0</v>
      </c>
    </row>
    <row r="120" spans="1:8" ht="45" customHeight="1">
      <c r="A120" s="28">
        <v>118</v>
      </c>
      <c r="B120" s="162"/>
      <c r="C120" s="164"/>
      <c r="D120" s="29" t="s">
        <v>274</v>
      </c>
      <c r="E120" s="28" t="s">
        <v>256</v>
      </c>
      <c r="F120" s="28">
        <v>0</v>
      </c>
      <c r="G120" s="30">
        <v>720</v>
      </c>
      <c r="H120" s="28">
        <f t="shared" si="1"/>
        <v>0</v>
      </c>
    </row>
    <row r="121" spans="1:8" ht="45" customHeight="1">
      <c r="A121" s="28">
        <v>119</v>
      </c>
      <c r="B121" s="162"/>
      <c r="C121" s="164"/>
      <c r="D121" s="29" t="s">
        <v>275</v>
      </c>
      <c r="E121" s="28" t="s">
        <v>256</v>
      </c>
      <c r="F121" s="28">
        <v>8</v>
      </c>
      <c r="G121" s="30">
        <v>80</v>
      </c>
      <c r="H121" s="28">
        <f t="shared" si="1"/>
        <v>640</v>
      </c>
    </row>
    <row r="122" spans="1:8" ht="45" customHeight="1">
      <c r="A122" s="28">
        <v>120</v>
      </c>
      <c r="B122" s="162"/>
      <c r="C122" s="164"/>
      <c r="D122" s="29" t="s">
        <v>276</v>
      </c>
      <c r="E122" s="28" t="s">
        <v>256</v>
      </c>
      <c r="F122" s="28">
        <v>1</v>
      </c>
      <c r="G122" s="30">
        <v>140</v>
      </c>
      <c r="H122" s="28">
        <f t="shared" si="1"/>
        <v>140</v>
      </c>
    </row>
    <row r="123" spans="1:8" ht="45" customHeight="1">
      <c r="A123" s="28">
        <v>121</v>
      </c>
      <c r="B123" s="162"/>
      <c r="C123" s="161" t="s">
        <v>277</v>
      </c>
      <c r="D123" s="28" t="s">
        <v>278</v>
      </c>
      <c r="E123" s="28" t="s">
        <v>279</v>
      </c>
      <c r="F123" s="28">
        <v>0</v>
      </c>
      <c r="G123" s="28">
        <v>19</v>
      </c>
      <c r="H123" s="28">
        <f t="shared" si="1"/>
        <v>0</v>
      </c>
    </row>
    <row r="124" spans="1:8" ht="45" customHeight="1">
      <c r="A124" s="28">
        <v>122</v>
      </c>
      <c r="B124" s="162"/>
      <c r="C124" s="163"/>
      <c r="D124" s="28" t="s">
        <v>280</v>
      </c>
      <c r="E124" s="28" t="s">
        <v>279</v>
      </c>
      <c r="F124" s="28">
        <v>33</v>
      </c>
      <c r="G124" s="28">
        <v>10</v>
      </c>
      <c r="H124" s="28">
        <f t="shared" si="1"/>
        <v>330</v>
      </c>
    </row>
    <row r="125" spans="1:8" ht="50.1" customHeight="1">
      <c r="A125" s="28">
        <v>123</v>
      </c>
      <c r="B125" s="162"/>
      <c r="C125" s="28" t="s">
        <v>281</v>
      </c>
      <c r="D125" s="28" t="s">
        <v>282</v>
      </c>
      <c r="E125" s="28" t="s">
        <v>279</v>
      </c>
      <c r="F125" s="28">
        <v>0</v>
      </c>
      <c r="G125" s="28">
        <v>0.95</v>
      </c>
      <c r="H125" s="28">
        <f t="shared" si="1"/>
        <v>0</v>
      </c>
    </row>
    <row r="126" spans="1:8" ht="45" customHeight="1">
      <c r="A126" s="28">
        <v>124</v>
      </c>
      <c r="B126" s="162"/>
      <c r="C126" s="161" t="s">
        <v>283</v>
      </c>
      <c r="D126" s="28" t="s">
        <v>284</v>
      </c>
      <c r="E126" s="28" t="s">
        <v>256</v>
      </c>
      <c r="F126" s="28">
        <v>0</v>
      </c>
      <c r="G126" s="28">
        <v>1200</v>
      </c>
      <c r="H126" s="28">
        <f t="shared" si="1"/>
        <v>0</v>
      </c>
    </row>
    <row r="127" spans="1:8" ht="45" customHeight="1">
      <c r="A127" s="28">
        <v>125</v>
      </c>
      <c r="B127" s="162"/>
      <c r="C127" s="162"/>
      <c r="D127" s="28" t="s">
        <v>285</v>
      </c>
      <c r="E127" s="28" t="s">
        <v>256</v>
      </c>
      <c r="F127" s="28">
        <v>4</v>
      </c>
      <c r="G127" s="28">
        <v>50</v>
      </c>
      <c r="H127" s="28">
        <f t="shared" si="1"/>
        <v>200</v>
      </c>
    </row>
    <row r="128" spans="1:8" ht="45" customHeight="1">
      <c r="A128" s="28">
        <v>126</v>
      </c>
      <c r="B128" s="162"/>
      <c r="C128" s="162"/>
      <c r="D128" s="28" t="s">
        <v>286</v>
      </c>
      <c r="E128" s="28" t="s">
        <v>256</v>
      </c>
      <c r="F128" s="28">
        <v>4</v>
      </c>
      <c r="G128" s="28">
        <v>20</v>
      </c>
      <c r="H128" s="28">
        <f t="shared" si="1"/>
        <v>80</v>
      </c>
    </row>
    <row r="129" spans="1:8" ht="45" customHeight="1">
      <c r="A129" s="28">
        <v>127</v>
      </c>
      <c r="B129" s="162"/>
      <c r="C129" s="162"/>
      <c r="D129" s="28" t="s">
        <v>287</v>
      </c>
      <c r="E129" s="28" t="s">
        <v>288</v>
      </c>
      <c r="F129" s="28">
        <v>1</v>
      </c>
      <c r="G129" s="28">
        <v>300</v>
      </c>
      <c r="H129" s="28">
        <f t="shared" si="1"/>
        <v>300</v>
      </c>
    </row>
    <row r="130" spans="1:8" ht="54" customHeight="1">
      <c r="A130" s="28">
        <v>128</v>
      </c>
      <c r="B130" s="162"/>
      <c r="C130" s="163"/>
      <c r="D130" s="28" t="s">
        <v>289</v>
      </c>
      <c r="E130" s="28" t="s">
        <v>256</v>
      </c>
      <c r="F130" s="28">
        <v>1</v>
      </c>
      <c r="G130" s="28">
        <v>100</v>
      </c>
      <c r="H130" s="28">
        <f t="shared" si="1"/>
        <v>100</v>
      </c>
    </row>
    <row r="131" spans="1:8" ht="45" customHeight="1">
      <c r="A131" s="28">
        <v>129</v>
      </c>
      <c r="B131" s="162"/>
      <c r="C131" s="28" t="s">
        <v>290</v>
      </c>
      <c r="D131" s="28" t="s">
        <v>290</v>
      </c>
      <c r="E131" s="28" t="s">
        <v>279</v>
      </c>
      <c r="F131" s="28">
        <v>0</v>
      </c>
      <c r="G131" s="28">
        <v>15</v>
      </c>
      <c r="H131" s="28">
        <f t="shared" si="1"/>
        <v>0</v>
      </c>
    </row>
    <row r="132" spans="1:8" ht="56.1" customHeight="1">
      <c r="A132" s="28">
        <v>130</v>
      </c>
      <c r="B132" s="162"/>
      <c r="C132" s="161" t="s">
        <v>291</v>
      </c>
      <c r="D132" s="28" t="s">
        <v>292</v>
      </c>
      <c r="E132" s="28" t="s">
        <v>256</v>
      </c>
      <c r="F132" s="28">
        <v>0</v>
      </c>
      <c r="G132" s="28">
        <v>200</v>
      </c>
      <c r="H132" s="28">
        <f t="shared" ref="H132:H195" si="2">F132*G132</f>
        <v>0</v>
      </c>
    </row>
    <row r="133" spans="1:8" ht="63.9" customHeight="1">
      <c r="A133" s="28">
        <v>131</v>
      </c>
      <c r="B133" s="162"/>
      <c r="C133" s="162"/>
      <c r="D133" s="28" t="s">
        <v>293</v>
      </c>
      <c r="E133" s="28" t="s">
        <v>256</v>
      </c>
      <c r="F133" s="28">
        <v>0</v>
      </c>
      <c r="G133" s="28">
        <v>50</v>
      </c>
      <c r="H133" s="28">
        <f t="shared" si="2"/>
        <v>0</v>
      </c>
    </row>
    <row r="134" spans="1:8" ht="45" customHeight="1">
      <c r="A134" s="28">
        <v>132</v>
      </c>
      <c r="B134" s="162"/>
      <c r="C134" s="162"/>
      <c r="D134" s="28" t="s">
        <v>294</v>
      </c>
      <c r="E134" s="28" t="s">
        <v>186</v>
      </c>
      <c r="F134" s="28">
        <v>0</v>
      </c>
      <c r="G134" s="28">
        <v>50</v>
      </c>
      <c r="H134" s="28">
        <f t="shared" si="2"/>
        <v>0</v>
      </c>
    </row>
    <row r="135" spans="1:8" ht="45" customHeight="1">
      <c r="A135" s="28">
        <v>133</v>
      </c>
      <c r="B135" s="162"/>
      <c r="C135" s="162"/>
      <c r="D135" s="28" t="s">
        <v>295</v>
      </c>
      <c r="E135" s="28" t="s">
        <v>256</v>
      </c>
      <c r="F135" s="28">
        <v>2</v>
      </c>
      <c r="G135" s="28">
        <v>200</v>
      </c>
      <c r="H135" s="28">
        <f t="shared" si="2"/>
        <v>400</v>
      </c>
    </row>
    <row r="136" spans="1:8" ht="63" customHeight="1">
      <c r="A136" s="28">
        <v>134</v>
      </c>
      <c r="B136" s="162"/>
      <c r="C136" s="162"/>
      <c r="D136" s="28" t="s">
        <v>296</v>
      </c>
      <c r="E136" s="28" t="s">
        <v>256</v>
      </c>
      <c r="F136" s="28">
        <v>0</v>
      </c>
      <c r="G136" s="28">
        <v>20</v>
      </c>
      <c r="H136" s="28">
        <f t="shared" si="2"/>
        <v>0</v>
      </c>
    </row>
    <row r="137" spans="1:8" ht="57.9" customHeight="1">
      <c r="A137" s="28">
        <v>135</v>
      </c>
      <c r="B137" s="162"/>
      <c r="C137" s="163"/>
      <c r="D137" s="28" t="s">
        <v>297</v>
      </c>
      <c r="E137" s="28" t="s">
        <v>256</v>
      </c>
      <c r="F137" s="28">
        <v>0</v>
      </c>
      <c r="G137" s="28">
        <v>50</v>
      </c>
      <c r="H137" s="28">
        <f t="shared" si="2"/>
        <v>0</v>
      </c>
    </row>
    <row r="138" spans="1:8" ht="45" customHeight="1">
      <c r="A138" s="28">
        <v>136</v>
      </c>
      <c r="B138" s="163"/>
      <c r="C138" s="28" t="s">
        <v>298</v>
      </c>
      <c r="D138" s="28" t="s">
        <v>299</v>
      </c>
      <c r="E138" s="28" t="s">
        <v>300</v>
      </c>
      <c r="F138" s="28">
        <v>12</v>
      </c>
      <c r="G138" s="30">
        <v>30</v>
      </c>
      <c r="H138" s="28">
        <f t="shared" si="2"/>
        <v>360</v>
      </c>
    </row>
    <row r="139" spans="1:8" ht="57.9" customHeight="1">
      <c r="A139" s="28">
        <v>137</v>
      </c>
      <c r="B139" s="161" t="s">
        <v>248</v>
      </c>
      <c r="C139" s="164" t="s">
        <v>254</v>
      </c>
      <c r="D139" s="29" t="s">
        <v>255</v>
      </c>
      <c r="E139" s="28" t="s">
        <v>256</v>
      </c>
      <c r="F139" s="28">
        <v>0</v>
      </c>
      <c r="G139" s="28">
        <v>1000</v>
      </c>
      <c r="H139" s="28">
        <f t="shared" si="2"/>
        <v>0</v>
      </c>
    </row>
    <row r="140" spans="1:8" ht="45" customHeight="1">
      <c r="A140" s="28">
        <v>138</v>
      </c>
      <c r="B140" s="162"/>
      <c r="C140" s="164"/>
      <c r="D140" s="29" t="s">
        <v>257</v>
      </c>
      <c r="E140" s="28" t="s">
        <v>256</v>
      </c>
      <c r="F140" s="28">
        <v>0</v>
      </c>
      <c r="G140" s="28">
        <v>800</v>
      </c>
      <c r="H140" s="28">
        <f t="shared" si="2"/>
        <v>0</v>
      </c>
    </row>
    <row r="141" spans="1:8" ht="54.9" customHeight="1">
      <c r="A141" s="28">
        <v>139</v>
      </c>
      <c r="B141" s="162"/>
      <c r="C141" s="164"/>
      <c r="D141" s="29" t="s">
        <v>258</v>
      </c>
      <c r="E141" s="28" t="s">
        <v>256</v>
      </c>
      <c r="F141" s="28">
        <v>0</v>
      </c>
      <c r="G141" s="28">
        <v>300</v>
      </c>
      <c r="H141" s="28">
        <f t="shared" si="2"/>
        <v>0</v>
      </c>
    </row>
    <row r="142" spans="1:8" ht="54.9" customHeight="1">
      <c r="A142" s="28">
        <v>140</v>
      </c>
      <c r="B142" s="162"/>
      <c r="C142" s="164"/>
      <c r="D142" s="29" t="s">
        <v>259</v>
      </c>
      <c r="E142" s="28" t="s">
        <v>260</v>
      </c>
      <c r="F142" s="28">
        <v>0</v>
      </c>
      <c r="G142" s="28">
        <v>600</v>
      </c>
      <c r="H142" s="28">
        <f t="shared" si="2"/>
        <v>0</v>
      </c>
    </row>
    <row r="143" spans="1:8" ht="45" customHeight="1">
      <c r="A143" s="28">
        <v>141</v>
      </c>
      <c r="B143" s="162"/>
      <c r="C143" s="164"/>
      <c r="D143" s="29" t="s">
        <v>261</v>
      </c>
      <c r="E143" s="28" t="s">
        <v>262</v>
      </c>
      <c r="F143" s="28">
        <v>0</v>
      </c>
      <c r="G143" s="28">
        <v>50</v>
      </c>
      <c r="H143" s="28">
        <f t="shared" si="2"/>
        <v>0</v>
      </c>
    </row>
    <row r="144" spans="1:8" ht="45" customHeight="1">
      <c r="A144" s="28">
        <v>142</v>
      </c>
      <c r="B144" s="162"/>
      <c r="C144" s="164"/>
      <c r="D144" s="29" t="s">
        <v>263</v>
      </c>
      <c r="E144" s="28" t="s">
        <v>264</v>
      </c>
      <c r="F144" s="28">
        <v>0</v>
      </c>
      <c r="G144" s="28">
        <v>20</v>
      </c>
      <c r="H144" s="28">
        <f t="shared" si="2"/>
        <v>0</v>
      </c>
    </row>
    <row r="145" spans="1:8" ht="45" customHeight="1">
      <c r="A145" s="28">
        <v>143</v>
      </c>
      <c r="B145" s="162"/>
      <c r="C145" s="164"/>
      <c r="D145" s="29" t="s">
        <v>265</v>
      </c>
      <c r="E145" s="28" t="s">
        <v>251</v>
      </c>
      <c r="F145" s="28">
        <v>0</v>
      </c>
      <c r="G145" s="28">
        <v>30</v>
      </c>
      <c r="H145" s="28">
        <f t="shared" si="2"/>
        <v>0</v>
      </c>
    </row>
    <row r="146" spans="1:8" ht="45" customHeight="1">
      <c r="A146" s="28">
        <v>144</v>
      </c>
      <c r="B146" s="162"/>
      <c r="C146" s="164"/>
      <c r="D146" s="29" t="s">
        <v>266</v>
      </c>
      <c r="E146" s="28" t="s">
        <v>264</v>
      </c>
      <c r="F146" s="28">
        <v>0</v>
      </c>
      <c r="G146" s="28">
        <v>15</v>
      </c>
      <c r="H146" s="28">
        <f t="shared" si="2"/>
        <v>0</v>
      </c>
    </row>
    <row r="147" spans="1:8" ht="45" customHeight="1">
      <c r="A147" s="28">
        <v>145</v>
      </c>
      <c r="B147" s="162"/>
      <c r="C147" s="164"/>
      <c r="D147" s="29" t="s">
        <v>267</v>
      </c>
      <c r="E147" s="28" t="s">
        <v>260</v>
      </c>
      <c r="F147" s="28">
        <v>0</v>
      </c>
      <c r="G147" s="28">
        <v>80</v>
      </c>
      <c r="H147" s="28">
        <f t="shared" si="2"/>
        <v>0</v>
      </c>
    </row>
    <row r="148" spans="1:8" ht="45" customHeight="1">
      <c r="A148" s="28">
        <v>146</v>
      </c>
      <c r="B148" s="162"/>
      <c r="C148" s="164"/>
      <c r="D148" s="29" t="s">
        <v>268</v>
      </c>
      <c r="E148" s="28" t="s">
        <v>251</v>
      </c>
      <c r="F148" s="28">
        <v>0</v>
      </c>
      <c r="G148" s="28">
        <v>150</v>
      </c>
      <c r="H148" s="28">
        <f t="shared" si="2"/>
        <v>0</v>
      </c>
    </row>
    <row r="149" spans="1:8" ht="45" customHeight="1">
      <c r="A149" s="28">
        <v>147</v>
      </c>
      <c r="B149" s="162"/>
      <c r="C149" s="164"/>
      <c r="D149" s="29" t="s">
        <v>269</v>
      </c>
      <c r="E149" s="28" t="s">
        <v>256</v>
      </c>
      <c r="F149" s="28">
        <v>0</v>
      </c>
      <c r="G149" s="28">
        <v>18</v>
      </c>
      <c r="H149" s="28">
        <f t="shared" si="2"/>
        <v>0</v>
      </c>
    </row>
    <row r="150" spans="1:8" ht="45" customHeight="1">
      <c r="A150" s="28">
        <v>148</v>
      </c>
      <c r="B150" s="162"/>
      <c r="C150" s="164"/>
      <c r="D150" s="29" t="s">
        <v>270</v>
      </c>
      <c r="E150" s="28" t="s">
        <v>256</v>
      </c>
      <c r="F150" s="28">
        <v>0</v>
      </c>
      <c r="G150" s="28">
        <v>300</v>
      </c>
      <c r="H150" s="28">
        <f t="shared" si="2"/>
        <v>0</v>
      </c>
    </row>
    <row r="151" spans="1:8" ht="45" customHeight="1">
      <c r="A151" s="28">
        <v>149</v>
      </c>
      <c r="B151" s="162"/>
      <c r="C151" s="164"/>
      <c r="D151" s="29" t="s">
        <v>271</v>
      </c>
      <c r="E151" s="28" t="s">
        <v>186</v>
      </c>
      <c r="F151" s="28">
        <v>1</v>
      </c>
      <c r="G151" s="28">
        <v>50</v>
      </c>
      <c r="H151" s="28">
        <f t="shared" si="2"/>
        <v>50</v>
      </c>
    </row>
    <row r="152" spans="1:8" ht="45" customHeight="1">
      <c r="A152" s="28">
        <v>150</v>
      </c>
      <c r="B152" s="162"/>
      <c r="C152" s="164"/>
      <c r="D152" s="29" t="s">
        <v>272</v>
      </c>
      <c r="E152" s="28" t="s">
        <v>256</v>
      </c>
      <c r="F152" s="28">
        <v>33</v>
      </c>
      <c r="G152" s="28">
        <v>8</v>
      </c>
      <c r="H152" s="28">
        <f t="shared" si="2"/>
        <v>264</v>
      </c>
    </row>
    <row r="153" spans="1:8" ht="45" customHeight="1">
      <c r="A153" s="28">
        <v>151</v>
      </c>
      <c r="B153" s="162"/>
      <c r="C153" s="164"/>
      <c r="D153" s="29" t="s">
        <v>273</v>
      </c>
      <c r="E153" s="28" t="s">
        <v>256</v>
      </c>
      <c r="F153" s="28">
        <v>0</v>
      </c>
      <c r="G153" s="30">
        <v>1200</v>
      </c>
      <c r="H153" s="28">
        <f t="shared" si="2"/>
        <v>0</v>
      </c>
    </row>
    <row r="154" spans="1:8" ht="45" customHeight="1">
      <c r="A154" s="28">
        <v>152</v>
      </c>
      <c r="B154" s="162"/>
      <c r="C154" s="164"/>
      <c r="D154" s="29" t="s">
        <v>274</v>
      </c>
      <c r="E154" s="28" t="s">
        <v>256</v>
      </c>
      <c r="F154" s="28">
        <v>0</v>
      </c>
      <c r="G154" s="30">
        <v>720</v>
      </c>
      <c r="H154" s="28">
        <f t="shared" si="2"/>
        <v>0</v>
      </c>
    </row>
    <row r="155" spans="1:8" ht="45" customHeight="1">
      <c r="A155" s="28">
        <v>153</v>
      </c>
      <c r="B155" s="162"/>
      <c r="C155" s="164"/>
      <c r="D155" s="29" t="s">
        <v>275</v>
      </c>
      <c r="E155" s="28" t="s">
        <v>256</v>
      </c>
      <c r="F155" s="28">
        <v>8</v>
      </c>
      <c r="G155" s="30">
        <v>80</v>
      </c>
      <c r="H155" s="28">
        <f t="shared" si="2"/>
        <v>640</v>
      </c>
    </row>
    <row r="156" spans="1:8" ht="45" customHeight="1">
      <c r="A156" s="28">
        <v>154</v>
      </c>
      <c r="B156" s="162"/>
      <c r="C156" s="164"/>
      <c r="D156" s="29" t="s">
        <v>276</v>
      </c>
      <c r="E156" s="28" t="s">
        <v>256</v>
      </c>
      <c r="F156" s="28">
        <v>1</v>
      </c>
      <c r="G156" s="30">
        <v>140</v>
      </c>
      <c r="H156" s="28">
        <f t="shared" si="2"/>
        <v>140</v>
      </c>
    </row>
    <row r="157" spans="1:8" ht="45" customHeight="1">
      <c r="A157" s="28">
        <v>155</v>
      </c>
      <c r="B157" s="162"/>
      <c r="C157" s="161" t="s">
        <v>277</v>
      </c>
      <c r="D157" s="28" t="s">
        <v>278</v>
      </c>
      <c r="E157" s="28" t="s">
        <v>279</v>
      </c>
      <c r="F157" s="28">
        <v>0</v>
      </c>
      <c r="G157" s="28">
        <v>19</v>
      </c>
      <c r="H157" s="28">
        <f t="shared" si="2"/>
        <v>0</v>
      </c>
    </row>
    <row r="158" spans="1:8" ht="45" customHeight="1">
      <c r="A158" s="28">
        <v>156</v>
      </c>
      <c r="B158" s="162"/>
      <c r="C158" s="163"/>
      <c r="D158" s="28" t="s">
        <v>280</v>
      </c>
      <c r="E158" s="28" t="s">
        <v>279</v>
      </c>
      <c r="F158" s="28">
        <v>33</v>
      </c>
      <c r="G158" s="28">
        <v>10</v>
      </c>
      <c r="H158" s="28">
        <f t="shared" si="2"/>
        <v>330</v>
      </c>
    </row>
    <row r="159" spans="1:8" ht="60" customHeight="1">
      <c r="A159" s="28">
        <v>157</v>
      </c>
      <c r="B159" s="162"/>
      <c r="C159" s="28" t="s">
        <v>281</v>
      </c>
      <c r="D159" s="28" t="s">
        <v>282</v>
      </c>
      <c r="E159" s="28" t="s">
        <v>279</v>
      </c>
      <c r="F159" s="28">
        <v>0</v>
      </c>
      <c r="G159" s="28">
        <v>0.95</v>
      </c>
      <c r="H159" s="28">
        <f t="shared" si="2"/>
        <v>0</v>
      </c>
    </row>
    <row r="160" spans="1:8" ht="60" customHeight="1">
      <c r="A160" s="28">
        <v>158</v>
      </c>
      <c r="B160" s="162"/>
      <c r="C160" s="161" t="s">
        <v>283</v>
      </c>
      <c r="D160" s="28" t="s">
        <v>284</v>
      </c>
      <c r="E160" s="28" t="s">
        <v>256</v>
      </c>
      <c r="F160" s="28">
        <v>0</v>
      </c>
      <c r="G160" s="28">
        <v>1200</v>
      </c>
      <c r="H160" s="28">
        <f t="shared" si="2"/>
        <v>0</v>
      </c>
    </row>
    <row r="161" spans="1:8" ht="66" customHeight="1">
      <c r="A161" s="28">
        <v>159</v>
      </c>
      <c r="B161" s="162"/>
      <c r="C161" s="162"/>
      <c r="D161" s="28" t="s">
        <v>285</v>
      </c>
      <c r="E161" s="28" t="s">
        <v>256</v>
      </c>
      <c r="F161" s="28">
        <v>0</v>
      </c>
      <c r="G161" s="28">
        <v>50</v>
      </c>
      <c r="H161" s="28">
        <f t="shared" si="2"/>
        <v>0</v>
      </c>
    </row>
    <row r="162" spans="1:8" ht="45" customHeight="1">
      <c r="A162" s="28">
        <v>160</v>
      </c>
      <c r="B162" s="162"/>
      <c r="C162" s="162"/>
      <c r="D162" s="28" t="s">
        <v>286</v>
      </c>
      <c r="E162" s="28" t="s">
        <v>256</v>
      </c>
      <c r="F162" s="28">
        <v>0</v>
      </c>
      <c r="G162" s="28">
        <v>20</v>
      </c>
      <c r="H162" s="28">
        <f t="shared" si="2"/>
        <v>0</v>
      </c>
    </row>
    <row r="163" spans="1:8" ht="45" customHeight="1">
      <c r="A163" s="28">
        <v>161</v>
      </c>
      <c r="B163" s="162"/>
      <c r="C163" s="162"/>
      <c r="D163" s="28" t="s">
        <v>287</v>
      </c>
      <c r="E163" s="28" t="s">
        <v>288</v>
      </c>
      <c r="F163" s="28">
        <v>0</v>
      </c>
      <c r="G163" s="28">
        <v>300</v>
      </c>
      <c r="H163" s="28">
        <f t="shared" si="2"/>
        <v>0</v>
      </c>
    </row>
    <row r="164" spans="1:8" ht="51" customHeight="1">
      <c r="A164" s="28">
        <v>162</v>
      </c>
      <c r="B164" s="162"/>
      <c r="C164" s="163"/>
      <c r="D164" s="28" t="s">
        <v>289</v>
      </c>
      <c r="E164" s="28" t="s">
        <v>256</v>
      </c>
      <c r="F164" s="28">
        <v>1</v>
      </c>
      <c r="G164" s="28">
        <v>100</v>
      </c>
      <c r="H164" s="28">
        <f t="shared" si="2"/>
        <v>100</v>
      </c>
    </row>
    <row r="165" spans="1:8" ht="45" customHeight="1">
      <c r="A165" s="28">
        <v>163</v>
      </c>
      <c r="B165" s="162"/>
      <c r="C165" s="28" t="s">
        <v>290</v>
      </c>
      <c r="D165" s="28" t="s">
        <v>290</v>
      </c>
      <c r="E165" s="28" t="s">
        <v>279</v>
      </c>
      <c r="F165" s="28">
        <v>0</v>
      </c>
      <c r="G165" s="28">
        <v>15</v>
      </c>
      <c r="H165" s="28">
        <f t="shared" si="2"/>
        <v>0</v>
      </c>
    </row>
    <row r="166" spans="1:8" ht="51" customHeight="1">
      <c r="A166" s="28">
        <v>164</v>
      </c>
      <c r="B166" s="162"/>
      <c r="C166" s="161" t="s">
        <v>291</v>
      </c>
      <c r="D166" s="28" t="s">
        <v>292</v>
      </c>
      <c r="E166" s="28" t="s">
        <v>256</v>
      </c>
      <c r="F166" s="28">
        <v>0</v>
      </c>
      <c r="G166" s="28">
        <v>200</v>
      </c>
      <c r="H166" s="28">
        <f t="shared" si="2"/>
        <v>0</v>
      </c>
    </row>
    <row r="167" spans="1:8" ht="60" customHeight="1">
      <c r="A167" s="28">
        <v>165</v>
      </c>
      <c r="B167" s="162"/>
      <c r="C167" s="162"/>
      <c r="D167" s="28" t="s">
        <v>293</v>
      </c>
      <c r="E167" s="28" t="s">
        <v>256</v>
      </c>
      <c r="F167" s="28">
        <v>0</v>
      </c>
      <c r="G167" s="28">
        <v>50</v>
      </c>
      <c r="H167" s="28">
        <f t="shared" si="2"/>
        <v>0</v>
      </c>
    </row>
    <row r="168" spans="1:8" ht="45" customHeight="1">
      <c r="A168" s="28">
        <v>166</v>
      </c>
      <c r="B168" s="162"/>
      <c r="C168" s="162"/>
      <c r="D168" s="28" t="s">
        <v>294</v>
      </c>
      <c r="E168" s="28" t="s">
        <v>186</v>
      </c>
      <c r="F168" s="28">
        <v>0</v>
      </c>
      <c r="G168" s="28">
        <v>50</v>
      </c>
      <c r="H168" s="28">
        <f t="shared" si="2"/>
        <v>0</v>
      </c>
    </row>
    <row r="169" spans="1:8" ht="54.9" customHeight="1">
      <c r="A169" s="28">
        <v>167</v>
      </c>
      <c r="B169" s="162"/>
      <c r="C169" s="162"/>
      <c r="D169" s="28" t="s">
        <v>295</v>
      </c>
      <c r="E169" s="28" t="s">
        <v>256</v>
      </c>
      <c r="F169" s="28">
        <v>0</v>
      </c>
      <c r="G169" s="28">
        <v>200</v>
      </c>
      <c r="H169" s="28">
        <f t="shared" si="2"/>
        <v>0</v>
      </c>
    </row>
    <row r="170" spans="1:8" ht="66.900000000000006" customHeight="1">
      <c r="A170" s="28">
        <v>168</v>
      </c>
      <c r="B170" s="162"/>
      <c r="C170" s="162"/>
      <c r="D170" s="28" t="s">
        <v>296</v>
      </c>
      <c r="E170" s="28" t="s">
        <v>256</v>
      </c>
      <c r="F170" s="28">
        <v>0</v>
      </c>
      <c r="G170" s="28">
        <v>20</v>
      </c>
      <c r="H170" s="28">
        <f t="shared" si="2"/>
        <v>0</v>
      </c>
    </row>
    <row r="171" spans="1:8" ht="45" customHeight="1">
      <c r="A171" s="28">
        <v>169</v>
      </c>
      <c r="B171" s="162"/>
      <c r="C171" s="163"/>
      <c r="D171" s="28" t="s">
        <v>297</v>
      </c>
      <c r="E171" s="28" t="s">
        <v>256</v>
      </c>
      <c r="F171" s="28">
        <v>0</v>
      </c>
      <c r="G171" s="28">
        <v>50</v>
      </c>
      <c r="H171" s="28">
        <f t="shared" si="2"/>
        <v>0</v>
      </c>
    </row>
    <row r="172" spans="1:8" ht="45" customHeight="1">
      <c r="A172" s="28">
        <v>170</v>
      </c>
      <c r="B172" s="163"/>
      <c r="C172" s="28" t="s">
        <v>298</v>
      </c>
      <c r="D172" s="28" t="s">
        <v>299</v>
      </c>
      <c r="E172" s="28" t="s">
        <v>300</v>
      </c>
      <c r="F172" s="28">
        <v>4</v>
      </c>
      <c r="G172" s="30">
        <v>30</v>
      </c>
      <c r="H172" s="28">
        <f t="shared" si="2"/>
        <v>120</v>
      </c>
    </row>
    <row r="173" spans="1:8" ht="56.1" customHeight="1">
      <c r="A173" s="28">
        <v>171</v>
      </c>
      <c r="B173" s="161" t="s">
        <v>246</v>
      </c>
      <c r="C173" s="164" t="s">
        <v>254</v>
      </c>
      <c r="D173" s="29" t="s">
        <v>255</v>
      </c>
      <c r="E173" s="28" t="s">
        <v>256</v>
      </c>
      <c r="F173" s="28">
        <v>0</v>
      </c>
      <c r="G173" s="28">
        <v>1000</v>
      </c>
      <c r="H173" s="28">
        <f t="shared" si="2"/>
        <v>0</v>
      </c>
    </row>
    <row r="174" spans="1:8" ht="45" customHeight="1">
      <c r="A174" s="28">
        <v>172</v>
      </c>
      <c r="B174" s="162"/>
      <c r="C174" s="164"/>
      <c r="D174" s="29" t="s">
        <v>257</v>
      </c>
      <c r="E174" s="28" t="s">
        <v>256</v>
      </c>
      <c r="F174" s="28">
        <v>0</v>
      </c>
      <c r="G174" s="28">
        <v>800</v>
      </c>
      <c r="H174" s="28">
        <f t="shared" si="2"/>
        <v>0</v>
      </c>
    </row>
    <row r="175" spans="1:8" ht="45" customHeight="1">
      <c r="A175" s="28">
        <v>173</v>
      </c>
      <c r="B175" s="162"/>
      <c r="C175" s="164"/>
      <c r="D175" s="29" t="s">
        <v>258</v>
      </c>
      <c r="E175" s="28" t="s">
        <v>256</v>
      </c>
      <c r="F175" s="28">
        <v>0</v>
      </c>
      <c r="G175" s="28">
        <v>300</v>
      </c>
      <c r="H175" s="28">
        <f t="shared" si="2"/>
        <v>0</v>
      </c>
    </row>
    <row r="176" spans="1:8" ht="45" customHeight="1">
      <c r="A176" s="28">
        <v>174</v>
      </c>
      <c r="B176" s="162"/>
      <c r="C176" s="164"/>
      <c r="D176" s="29" t="s">
        <v>259</v>
      </c>
      <c r="E176" s="28" t="s">
        <v>260</v>
      </c>
      <c r="F176" s="28">
        <v>0</v>
      </c>
      <c r="G176" s="28">
        <v>600</v>
      </c>
      <c r="H176" s="28">
        <f t="shared" si="2"/>
        <v>0</v>
      </c>
    </row>
    <row r="177" spans="1:8" ht="45" customHeight="1">
      <c r="A177" s="28">
        <v>175</v>
      </c>
      <c r="B177" s="162"/>
      <c r="C177" s="164"/>
      <c r="D177" s="29" t="s">
        <v>261</v>
      </c>
      <c r="E177" s="28" t="s">
        <v>262</v>
      </c>
      <c r="F177" s="28">
        <v>0</v>
      </c>
      <c r="G177" s="28">
        <v>50</v>
      </c>
      <c r="H177" s="28">
        <f t="shared" si="2"/>
        <v>0</v>
      </c>
    </row>
    <row r="178" spans="1:8" ht="45" customHeight="1">
      <c r="A178" s="28">
        <v>176</v>
      </c>
      <c r="B178" s="162"/>
      <c r="C178" s="164"/>
      <c r="D178" s="29" t="s">
        <v>263</v>
      </c>
      <c r="E178" s="28" t="s">
        <v>264</v>
      </c>
      <c r="F178" s="28">
        <v>0</v>
      </c>
      <c r="G178" s="28">
        <v>20</v>
      </c>
      <c r="H178" s="28">
        <f t="shared" si="2"/>
        <v>0</v>
      </c>
    </row>
    <row r="179" spans="1:8" ht="45" customHeight="1">
      <c r="A179" s="28">
        <v>177</v>
      </c>
      <c r="B179" s="162"/>
      <c r="C179" s="164"/>
      <c r="D179" s="29" t="s">
        <v>265</v>
      </c>
      <c r="E179" s="28" t="s">
        <v>251</v>
      </c>
      <c r="F179" s="28">
        <v>0</v>
      </c>
      <c r="G179" s="28">
        <v>30</v>
      </c>
      <c r="H179" s="28">
        <f t="shared" si="2"/>
        <v>0</v>
      </c>
    </row>
    <row r="180" spans="1:8" ht="45" customHeight="1">
      <c r="A180" s="28">
        <v>178</v>
      </c>
      <c r="B180" s="162"/>
      <c r="C180" s="164"/>
      <c r="D180" s="29" t="s">
        <v>266</v>
      </c>
      <c r="E180" s="28" t="s">
        <v>264</v>
      </c>
      <c r="F180" s="28">
        <v>0</v>
      </c>
      <c r="G180" s="28">
        <v>15</v>
      </c>
      <c r="H180" s="28">
        <f t="shared" si="2"/>
        <v>0</v>
      </c>
    </row>
    <row r="181" spans="1:8" ht="45" customHeight="1">
      <c r="A181" s="28">
        <v>179</v>
      </c>
      <c r="B181" s="162"/>
      <c r="C181" s="164"/>
      <c r="D181" s="29" t="s">
        <v>267</v>
      </c>
      <c r="E181" s="28" t="s">
        <v>260</v>
      </c>
      <c r="F181" s="28">
        <v>0</v>
      </c>
      <c r="G181" s="28">
        <v>80</v>
      </c>
      <c r="H181" s="28">
        <f t="shared" si="2"/>
        <v>0</v>
      </c>
    </row>
    <row r="182" spans="1:8" ht="45" customHeight="1">
      <c r="A182" s="28">
        <v>180</v>
      </c>
      <c r="B182" s="162"/>
      <c r="C182" s="164"/>
      <c r="D182" s="29" t="s">
        <v>268</v>
      </c>
      <c r="E182" s="28" t="s">
        <v>251</v>
      </c>
      <c r="F182" s="28">
        <v>0</v>
      </c>
      <c r="G182" s="28">
        <v>150</v>
      </c>
      <c r="H182" s="28">
        <f t="shared" si="2"/>
        <v>0</v>
      </c>
    </row>
    <row r="183" spans="1:8" ht="51" customHeight="1">
      <c r="A183" s="28">
        <v>181</v>
      </c>
      <c r="B183" s="162"/>
      <c r="C183" s="164"/>
      <c r="D183" s="29" t="s">
        <v>269</v>
      </c>
      <c r="E183" s="28" t="s">
        <v>256</v>
      </c>
      <c r="F183" s="28">
        <v>0</v>
      </c>
      <c r="G183" s="28">
        <v>18</v>
      </c>
      <c r="H183" s="28">
        <f t="shared" si="2"/>
        <v>0</v>
      </c>
    </row>
    <row r="184" spans="1:8" ht="45" customHeight="1">
      <c r="A184" s="28">
        <v>182</v>
      </c>
      <c r="B184" s="162"/>
      <c r="C184" s="164"/>
      <c r="D184" s="29" t="s">
        <v>270</v>
      </c>
      <c r="E184" s="28" t="s">
        <v>256</v>
      </c>
      <c r="F184" s="28">
        <v>0</v>
      </c>
      <c r="G184" s="28">
        <v>300</v>
      </c>
      <c r="H184" s="28">
        <f t="shared" si="2"/>
        <v>0</v>
      </c>
    </row>
    <row r="185" spans="1:8" ht="45" customHeight="1">
      <c r="A185" s="28">
        <v>183</v>
      </c>
      <c r="B185" s="162"/>
      <c r="C185" s="164"/>
      <c r="D185" s="29" t="s">
        <v>271</v>
      </c>
      <c r="E185" s="28" t="s">
        <v>186</v>
      </c>
      <c r="F185" s="28">
        <v>0</v>
      </c>
      <c r="G185" s="28">
        <v>50</v>
      </c>
      <c r="H185" s="28">
        <f t="shared" si="2"/>
        <v>0</v>
      </c>
    </row>
    <row r="186" spans="1:8" ht="45" customHeight="1">
      <c r="A186" s="28">
        <v>184</v>
      </c>
      <c r="B186" s="162"/>
      <c r="C186" s="164"/>
      <c r="D186" s="29" t="s">
        <v>272</v>
      </c>
      <c r="E186" s="28" t="s">
        <v>256</v>
      </c>
      <c r="F186" s="28">
        <v>0</v>
      </c>
      <c r="G186" s="28">
        <v>8</v>
      </c>
      <c r="H186" s="28">
        <f t="shared" si="2"/>
        <v>0</v>
      </c>
    </row>
    <row r="187" spans="1:8" ht="45" customHeight="1">
      <c r="A187" s="28">
        <v>185</v>
      </c>
      <c r="B187" s="162"/>
      <c r="C187" s="164"/>
      <c r="D187" s="29" t="s">
        <v>273</v>
      </c>
      <c r="E187" s="28" t="s">
        <v>256</v>
      </c>
      <c r="F187" s="28">
        <v>0</v>
      </c>
      <c r="G187" s="30">
        <v>1200</v>
      </c>
      <c r="H187" s="28">
        <f t="shared" si="2"/>
        <v>0</v>
      </c>
    </row>
    <row r="188" spans="1:8" ht="45" customHeight="1">
      <c r="A188" s="28">
        <v>186</v>
      </c>
      <c r="B188" s="162"/>
      <c r="C188" s="164"/>
      <c r="D188" s="29" t="s">
        <v>274</v>
      </c>
      <c r="E188" s="28" t="s">
        <v>256</v>
      </c>
      <c r="F188" s="28">
        <v>0</v>
      </c>
      <c r="G188" s="30">
        <v>720</v>
      </c>
      <c r="H188" s="28">
        <f t="shared" si="2"/>
        <v>0</v>
      </c>
    </row>
    <row r="189" spans="1:8" ht="45" customHeight="1">
      <c r="A189" s="28">
        <v>187</v>
      </c>
      <c r="B189" s="162"/>
      <c r="C189" s="164"/>
      <c r="D189" s="29" t="s">
        <v>275</v>
      </c>
      <c r="E189" s="28" t="s">
        <v>256</v>
      </c>
      <c r="F189" s="28">
        <v>4</v>
      </c>
      <c r="G189" s="30">
        <v>80</v>
      </c>
      <c r="H189" s="28">
        <f t="shared" si="2"/>
        <v>320</v>
      </c>
    </row>
    <row r="190" spans="1:8" ht="45" customHeight="1">
      <c r="A190" s="28">
        <v>188</v>
      </c>
      <c r="B190" s="162"/>
      <c r="C190" s="164"/>
      <c r="D190" s="29" t="s">
        <v>276</v>
      </c>
      <c r="E190" s="28" t="s">
        <v>256</v>
      </c>
      <c r="F190" s="28">
        <v>1</v>
      </c>
      <c r="G190" s="30">
        <v>140</v>
      </c>
      <c r="H190" s="28">
        <f t="shared" si="2"/>
        <v>140</v>
      </c>
    </row>
    <row r="191" spans="1:8" ht="45" customHeight="1">
      <c r="A191" s="28">
        <v>189</v>
      </c>
      <c r="B191" s="162"/>
      <c r="C191" s="161" t="s">
        <v>277</v>
      </c>
      <c r="D191" s="28" t="s">
        <v>278</v>
      </c>
      <c r="E191" s="28" t="s">
        <v>279</v>
      </c>
      <c r="F191" s="28">
        <v>0</v>
      </c>
      <c r="G191" s="28">
        <v>19</v>
      </c>
      <c r="H191" s="28">
        <f t="shared" si="2"/>
        <v>0</v>
      </c>
    </row>
    <row r="192" spans="1:8" ht="45" customHeight="1">
      <c r="A192" s="28">
        <v>190</v>
      </c>
      <c r="B192" s="162"/>
      <c r="C192" s="163"/>
      <c r="D192" s="28" t="s">
        <v>280</v>
      </c>
      <c r="E192" s="28" t="s">
        <v>279</v>
      </c>
      <c r="F192" s="28">
        <v>0</v>
      </c>
      <c r="G192" s="28">
        <v>10</v>
      </c>
      <c r="H192" s="28">
        <f t="shared" si="2"/>
        <v>0</v>
      </c>
    </row>
    <row r="193" spans="1:8" ht="45" customHeight="1">
      <c r="A193" s="28">
        <v>191</v>
      </c>
      <c r="B193" s="162"/>
      <c r="C193" s="28" t="s">
        <v>281</v>
      </c>
      <c r="D193" s="28" t="s">
        <v>282</v>
      </c>
      <c r="E193" s="28" t="s">
        <v>279</v>
      </c>
      <c r="F193" s="28">
        <v>0</v>
      </c>
      <c r="G193" s="28">
        <v>0.95</v>
      </c>
      <c r="H193" s="28">
        <f t="shared" si="2"/>
        <v>0</v>
      </c>
    </row>
    <row r="194" spans="1:8" ht="45" customHeight="1">
      <c r="A194" s="28">
        <v>192</v>
      </c>
      <c r="B194" s="162"/>
      <c r="C194" s="161" t="s">
        <v>283</v>
      </c>
      <c r="D194" s="28" t="s">
        <v>284</v>
      </c>
      <c r="E194" s="28" t="s">
        <v>256</v>
      </c>
      <c r="F194" s="28">
        <v>0</v>
      </c>
      <c r="G194" s="28">
        <v>1200</v>
      </c>
      <c r="H194" s="28">
        <f t="shared" si="2"/>
        <v>0</v>
      </c>
    </row>
    <row r="195" spans="1:8" ht="45" customHeight="1">
      <c r="A195" s="28">
        <v>193</v>
      </c>
      <c r="B195" s="162"/>
      <c r="C195" s="162"/>
      <c r="D195" s="28" t="s">
        <v>285</v>
      </c>
      <c r="E195" s="28" t="s">
        <v>256</v>
      </c>
      <c r="F195" s="28">
        <v>0</v>
      </c>
      <c r="G195" s="28">
        <v>50</v>
      </c>
      <c r="H195" s="28">
        <f t="shared" si="2"/>
        <v>0</v>
      </c>
    </row>
    <row r="196" spans="1:8" ht="45" customHeight="1">
      <c r="A196" s="28">
        <v>194</v>
      </c>
      <c r="B196" s="162"/>
      <c r="C196" s="162"/>
      <c r="D196" s="28" t="s">
        <v>286</v>
      </c>
      <c r="E196" s="28" t="s">
        <v>256</v>
      </c>
      <c r="F196" s="28">
        <v>0</v>
      </c>
      <c r="G196" s="28">
        <v>20</v>
      </c>
      <c r="H196" s="28">
        <f t="shared" ref="H196:H248" si="3">F196*G196</f>
        <v>0</v>
      </c>
    </row>
    <row r="197" spans="1:8" ht="45" customHeight="1">
      <c r="A197" s="28">
        <v>195</v>
      </c>
      <c r="B197" s="162"/>
      <c r="C197" s="162"/>
      <c r="D197" s="28" t="s">
        <v>287</v>
      </c>
      <c r="E197" s="28" t="s">
        <v>288</v>
      </c>
      <c r="F197" s="28">
        <v>0</v>
      </c>
      <c r="G197" s="28">
        <v>300</v>
      </c>
      <c r="H197" s="28">
        <f t="shared" si="3"/>
        <v>0</v>
      </c>
    </row>
    <row r="198" spans="1:8" ht="45" customHeight="1">
      <c r="A198" s="28">
        <v>196</v>
      </c>
      <c r="B198" s="162"/>
      <c r="C198" s="163"/>
      <c r="D198" s="28" t="s">
        <v>289</v>
      </c>
      <c r="E198" s="28" t="s">
        <v>256</v>
      </c>
      <c r="F198" s="28">
        <v>1</v>
      </c>
      <c r="G198" s="28">
        <v>100</v>
      </c>
      <c r="H198" s="28">
        <f t="shared" si="3"/>
        <v>100</v>
      </c>
    </row>
    <row r="199" spans="1:8" ht="45" customHeight="1">
      <c r="A199" s="28">
        <v>197</v>
      </c>
      <c r="B199" s="162"/>
      <c r="C199" s="28" t="s">
        <v>290</v>
      </c>
      <c r="D199" s="28" t="s">
        <v>290</v>
      </c>
      <c r="E199" s="28" t="s">
        <v>279</v>
      </c>
      <c r="F199" s="28">
        <v>0</v>
      </c>
      <c r="G199" s="28">
        <v>15</v>
      </c>
      <c r="H199" s="28">
        <f t="shared" si="3"/>
        <v>0</v>
      </c>
    </row>
    <row r="200" spans="1:8" ht="57" customHeight="1">
      <c r="A200" s="28">
        <v>198</v>
      </c>
      <c r="B200" s="162"/>
      <c r="C200" s="161" t="s">
        <v>291</v>
      </c>
      <c r="D200" s="28" t="s">
        <v>292</v>
      </c>
      <c r="E200" s="28" t="s">
        <v>256</v>
      </c>
      <c r="F200" s="28">
        <v>0</v>
      </c>
      <c r="G200" s="28">
        <v>200</v>
      </c>
      <c r="H200" s="28">
        <f t="shared" si="3"/>
        <v>0</v>
      </c>
    </row>
    <row r="201" spans="1:8" ht="51.9" customHeight="1">
      <c r="A201" s="28">
        <v>199</v>
      </c>
      <c r="B201" s="162"/>
      <c r="C201" s="162"/>
      <c r="D201" s="28" t="s">
        <v>293</v>
      </c>
      <c r="E201" s="28" t="s">
        <v>256</v>
      </c>
      <c r="F201" s="28">
        <v>0</v>
      </c>
      <c r="G201" s="28">
        <v>50</v>
      </c>
      <c r="H201" s="28">
        <f t="shared" si="3"/>
        <v>0</v>
      </c>
    </row>
    <row r="202" spans="1:8" ht="51" customHeight="1">
      <c r="A202" s="28">
        <v>200</v>
      </c>
      <c r="B202" s="162"/>
      <c r="C202" s="162"/>
      <c r="D202" s="28" t="s">
        <v>294</v>
      </c>
      <c r="E202" s="28" t="s">
        <v>186</v>
      </c>
      <c r="F202" s="28">
        <v>0</v>
      </c>
      <c r="G202" s="28">
        <v>50</v>
      </c>
      <c r="H202" s="28">
        <f t="shared" si="3"/>
        <v>0</v>
      </c>
    </row>
    <row r="203" spans="1:8" ht="53.1" customHeight="1">
      <c r="A203" s="28">
        <v>201</v>
      </c>
      <c r="B203" s="162"/>
      <c r="C203" s="162"/>
      <c r="D203" s="28" t="s">
        <v>295</v>
      </c>
      <c r="E203" s="28" t="s">
        <v>256</v>
      </c>
      <c r="F203" s="28">
        <v>2</v>
      </c>
      <c r="G203" s="28">
        <v>200</v>
      </c>
      <c r="H203" s="28">
        <f t="shared" si="3"/>
        <v>400</v>
      </c>
    </row>
    <row r="204" spans="1:8" ht="75" customHeight="1">
      <c r="A204" s="28">
        <v>202</v>
      </c>
      <c r="B204" s="162"/>
      <c r="C204" s="162"/>
      <c r="D204" s="28" t="s">
        <v>296</v>
      </c>
      <c r="E204" s="28" t="s">
        <v>256</v>
      </c>
      <c r="F204" s="28">
        <v>0</v>
      </c>
      <c r="G204" s="28">
        <v>20</v>
      </c>
      <c r="H204" s="28">
        <f t="shared" si="3"/>
        <v>0</v>
      </c>
    </row>
    <row r="205" spans="1:8" ht="63" customHeight="1">
      <c r="A205" s="28">
        <v>203</v>
      </c>
      <c r="B205" s="162"/>
      <c r="C205" s="163"/>
      <c r="D205" s="28" t="s">
        <v>297</v>
      </c>
      <c r="E205" s="28" t="s">
        <v>256</v>
      </c>
      <c r="F205" s="28">
        <v>0</v>
      </c>
      <c r="G205" s="28">
        <v>50</v>
      </c>
      <c r="H205" s="28">
        <f t="shared" si="3"/>
        <v>0</v>
      </c>
    </row>
    <row r="206" spans="1:8" ht="45" customHeight="1">
      <c r="A206" s="28">
        <v>204</v>
      </c>
      <c r="B206" s="162"/>
      <c r="C206" s="162" t="s">
        <v>301</v>
      </c>
      <c r="D206" s="28" t="s">
        <v>302</v>
      </c>
      <c r="E206" s="28" t="s">
        <v>264</v>
      </c>
      <c r="F206" s="28">
        <v>2</v>
      </c>
      <c r="G206" s="31">
        <v>80</v>
      </c>
      <c r="H206" s="28">
        <f t="shared" si="3"/>
        <v>160</v>
      </c>
    </row>
    <row r="207" spans="1:8" ht="45" customHeight="1">
      <c r="A207" s="28">
        <v>205</v>
      </c>
      <c r="B207" s="162"/>
      <c r="C207" s="162"/>
      <c r="D207" s="28" t="s">
        <v>303</v>
      </c>
      <c r="E207" s="28" t="s">
        <v>264</v>
      </c>
      <c r="F207" s="28">
        <v>2</v>
      </c>
      <c r="G207" s="28">
        <v>80</v>
      </c>
      <c r="H207" s="28">
        <f t="shared" si="3"/>
        <v>160</v>
      </c>
    </row>
    <row r="208" spans="1:8" ht="45" customHeight="1">
      <c r="A208" s="28">
        <v>206</v>
      </c>
      <c r="B208" s="162"/>
      <c r="C208" s="162"/>
      <c r="D208" s="28" t="s">
        <v>304</v>
      </c>
      <c r="E208" s="28" t="s">
        <v>264</v>
      </c>
      <c r="F208" s="28">
        <v>0</v>
      </c>
      <c r="G208" s="28">
        <v>60</v>
      </c>
      <c r="H208" s="28">
        <f t="shared" si="3"/>
        <v>0</v>
      </c>
    </row>
    <row r="209" spans="1:8" ht="45" customHeight="1">
      <c r="A209" s="28">
        <v>207</v>
      </c>
      <c r="B209" s="162"/>
      <c r="C209" s="162"/>
      <c r="D209" s="28" t="s">
        <v>305</v>
      </c>
      <c r="E209" s="28" t="s">
        <v>264</v>
      </c>
      <c r="F209" s="28">
        <v>2</v>
      </c>
      <c r="G209" s="28">
        <v>100</v>
      </c>
      <c r="H209" s="28">
        <f t="shared" si="3"/>
        <v>200</v>
      </c>
    </row>
    <row r="210" spans="1:8" ht="45" customHeight="1">
      <c r="A210" s="28">
        <v>208</v>
      </c>
      <c r="B210" s="162"/>
      <c r="C210" s="162"/>
      <c r="D210" s="28" t="s">
        <v>306</v>
      </c>
      <c r="E210" s="28" t="s">
        <v>264</v>
      </c>
      <c r="F210" s="28">
        <v>2</v>
      </c>
      <c r="G210" s="28">
        <v>20</v>
      </c>
      <c r="H210" s="28">
        <f t="shared" si="3"/>
        <v>40</v>
      </c>
    </row>
    <row r="211" spans="1:8" ht="45" customHeight="1">
      <c r="A211" s="28">
        <v>209</v>
      </c>
      <c r="B211" s="162"/>
      <c r="C211" s="162"/>
      <c r="D211" s="28" t="s">
        <v>307</v>
      </c>
      <c r="E211" s="28" t="s">
        <v>264</v>
      </c>
      <c r="F211" s="28">
        <v>0</v>
      </c>
      <c r="G211" s="28">
        <v>30</v>
      </c>
      <c r="H211" s="28">
        <f t="shared" si="3"/>
        <v>0</v>
      </c>
    </row>
    <row r="212" spans="1:8" ht="45" customHeight="1">
      <c r="A212" s="28">
        <v>210</v>
      </c>
      <c r="B212" s="162"/>
      <c r="C212" s="162"/>
      <c r="D212" s="28" t="s">
        <v>308</v>
      </c>
      <c r="E212" s="28" t="s">
        <v>260</v>
      </c>
      <c r="F212" s="28">
        <v>0</v>
      </c>
      <c r="G212" s="28">
        <v>150</v>
      </c>
      <c r="H212" s="28">
        <f t="shared" si="3"/>
        <v>0</v>
      </c>
    </row>
    <row r="213" spans="1:8" ht="45" customHeight="1">
      <c r="A213" s="28">
        <v>211</v>
      </c>
      <c r="B213" s="162"/>
      <c r="C213" s="163"/>
      <c r="D213" s="28" t="s">
        <v>309</v>
      </c>
      <c r="E213" s="28" t="s">
        <v>310</v>
      </c>
      <c r="F213" s="28">
        <v>0</v>
      </c>
      <c r="G213" s="28">
        <v>450</v>
      </c>
      <c r="H213" s="28">
        <f t="shared" si="3"/>
        <v>0</v>
      </c>
    </row>
    <row r="214" spans="1:8" ht="45" customHeight="1">
      <c r="A214" s="28">
        <v>212</v>
      </c>
      <c r="B214" s="163"/>
      <c r="C214" s="28" t="s">
        <v>298</v>
      </c>
      <c r="D214" s="28" t="s">
        <v>299</v>
      </c>
      <c r="E214" s="28" t="s">
        <v>300</v>
      </c>
      <c r="F214" s="28">
        <v>12</v>
      </c>
      <c r="G214" s="30">
        <v>30</v>
      </c>
      <c r="H214" s="28">
        <f t="shared" si="3"/>
        <v>360</v>
      </c>
    </row>
    <row r="215" spans="1:8" ht="53.1" customHeight="1">
      <c r="A215" s="28">
        <v>213</v>
      </c>
      <c r="B215" s="161" t="s">
        <v>311</v>
      </c>
      <c r="C215" s="164" t="s">
        <v>254</v>
      </c>
      <c r="D215" s="29" t="s">
        <v>255</v>
      </c>
      <c r="E215" s="28" t="s">
        <v>256</v>
      </c>
      <c r="F215" s="28">
        <v>1</v>
      </c>
      <c r="G215" s="28">
        <v>1000</v>
      </c>
      <c r="H215" s="28">
        <f t="shared" si="3"/>
        <v>1000</v>
      </c>
    </row>
    <row r="216" spans="1:8" ht="45" customHeight="1">
      <c r="A216" s="28">
        <v>214</v>
      </c>
      <c r="B216" s="162"/>
      <c r="C216" s="164"/>
      <c r="D216" s="29" t="s">
        <v>257</v>
      </c>
      <c r="E216" s="28" t="s">
        <v>256</v>
      </c>
      <c r="F216" s="28">
        <v>1</v>
      </c>
      <c r="G216" s="28">
        <v>800</v>
      </c>
      <c r="H216" s="28">
        <f t="shared" si="3"/>
        <v>800</v>
      </c>
    </row>
    <row r="217" spans="1:8" ht="54.9" customHeight="1">
      <c r="A217" s="28">
        <v>215</v>
      </c>
      <c r="B217" s="162"/>
      <c r="C217" s="164"/>
      <c r="D217" s="29" t="s">
        <v>258</v>
      </c>
      <c r="E217" s="28" t="s">
        <v>256</v>
      </c>
      <c r="F217" s="28">
        <v>0</v>
      </c>
      <c r="G217" s="28">
        <v>300</v>
      </c>
      <c r="H217" s="28">
        <f t="shared" si="3"/>
        <v>0</v>
      </c>
    </row>
    <row r="218" spans="1:8" ht="48" customHeight="1">
      <c r="A218" s="28">
        <v>216</v>
      </c>
      <c r="B218" s="162"/>
      <c r="C218" s="164"/>
      <c r="D218" s="29" t="s">
        <v>259</v>
      </c>
      <c r="E218" s="28" t="s">
        <v>260</v>
      </c>
      <c r="F218" s="28">
        <v>1</v>
      </c>
      <c r="G218" s="28">
        <v>600</v>
      </c>
      <c r="H218" s="28">
        <f t="shared" si="3"/>
        <v>600</v>
      </c>
    </row>
    <row r="219" spans="1:8" ht="45" customHeight="1">
      <c r="A219" s="28">
        <v>217</v>
      </c>
      <c r="B219" s="162"/>
      <c r="C219" s="164"/>
      <c r="D219" s="29" t="s">
        <v>261</v>
      </c>
      <c r="E219" s="28" t="s">
        <v>262</v>
      </c>
      <c r="F219" s="28">
        <v>0</v>
      </c>
      <c r="G219" s="28">
        <v>50</v>
      </c>
      <c r="H219" s="28">
        <f t="shared" si="3"/>
        <v>0</v>
      </c>
    </row>
    <row r="220" spans="1:8" ht="45" customHeight="1">
      <c r="A220" s="28">
        <v>218</v>
      </c>
      <c r="B220" s="162"/>
      <c r="C220" s="164"/>
      <c r="D220" s="29" t="s">
        <v>263</v>
      </c>
      <c r="E220" s="28" t="s">
        <v>264</v>
      </c>
      <c r="F220" s="28">
        <v>0</v>
      </c>
      <c r="G220" s="28">
        <v>20</v>
      </c>
      <c r="H220" s="28">
        <f t="shared" si="3"/>
        <v>0</v>
      </c>
    </row>
    <row r="221" spans="1:8" ht="45" customHeight="1">
      <c r="A221" s="28">
        <v>219</v>
      </c>
      <c r="B221" s="162"/>
      <c r="C221" s="164"/>
      <c r="D221" s="29" t="s">
        <v>265</v>
      </c>
      <c r="E221" s="28" t="s">
        <v>251</v>
      </c>
      <c r="F221" s="28">
        <v>0</v>
      </c>
      <c r="G221" s="28">
        <v>30</v>
      </c>
      <c r="H221" s="28">
        <f t="shared" si="3"/>
        <v>0</v>
      </c>
    </row>
    <row r="222" spans="1:8" ht="45" customHeight="1">
      <c r="A222" s="28">
        <v>220</v>
      </c>
      <c r="B222" s="162"/>
      <c r="C222" s="164"/>
      <c r="D222" s="29" t="s">
        <v>266</v>
      </c>
      <c r="E222" s="28" t="s">
        <v>264</v>
      </c>
      <c r="F222" s="28">
        <v>1</v>
      </c>
      <c r="G222" s="28">
        <v>15</v>
      </c>
      <c r="H222" s="28">
        <f t="shared" si="3"/>
        <v>15</v>
      </c>
    </row>
    <row r="223" spans="1:8" ht="45" customHeight="1">
      <c r="A223" s="28">
        <v>221</v>
      </c>
      <c r="B223" s="162"/>
      <c r="C223" s="164"/>
      <c r="D223" s="29" t="s">
        <v>267</v>
      </c>
      <c r="E223" s="28" t="s">
        <v>260</v>
      </c>
      <c r="F223" s="28">
        <v>0</v>
      </c>
      <c r="G223" s="28">
        <v>80</v>
      </c>
      <c r="H223" s="28">
        <f t="shared" si="3"/>
        <v>0</v>
      </c>
    </row>
    <row r="224" spans="1:8" ht="45" customHeight="1">
      <c r="A224" s="28">
        <v>222</v>
      </c>
      <c r="B224" s="162"/>
      <c r="C224" s="164"/>
      <c r="D224" s="29" t="s">
        <v>268</v>
      </c>
      <c r="E224" s="28" t="s">
        <v>251</v>
      </c>
      <c r="F224" s="28">
        <v>1</v>
      </c>
      <c r="G224" s="28">
        <v>150</v>
      </c>
      <c r="H224" s="28">
        <f t="shared" si="3"/>
        <v>150</v>
      </c>
    </row>
    <row r="225" spans="1:8" ht="45" customHeight="1">
      <c r="A225" s="28">
        <v>223</v>
      </c>
      <c r="B225" s="162"/>
      <c r="C225" s="164"/>
      <c r="D225" s="29" t="s">
        <v>269</v>
      </c>
      <c r="E225" s="28" t="s">
        <v>256</v>
      </c>
      <c r="F225" s="28">
        <v>3</v>
      </c>
      <c r="G225" s="28">
        <v>18</v>
      </c>
      <c r="H225" s="28">
        <f t="shared" si="3"/>
        <v>54</v>
      </c>
    </row>
    <row r="226" spans="1:8" ht="45" customHeight="1">
      <c r="A226" s="28">
        <v>224</v>
      </c>
      <c r="B226" s="162"/>
      <c r="C226" s="164"/>
      <c r="D226" s="29" t="s">
        <v>270</v>
      </c>
      <c r="E226" s="28" t="s">
        <v>256</v>
      </c>
      <c r="F226" s="28">
        <v>0</v>
      </c>
      <c r="G226" s="28">
        <v>300</v>
      </c>
      <c r="H226" s="28">
        <f t="shared" si="3"/>
        <v>0</v>
      </c>
    </row>
    <row r="227" spans="1:8" ht="45" customHeight="1">
      <c r="A227" s="28">
        <v>225</v>
      </c>
      <c r="B227" s="162"/>
      <c r="C227" s="164"/>
      <c r="D227" s="29" t="s">
        <v>271</v>
      </c>
      <c r="E227" s="28" t="s">
        <v>186</v>
      </c>
      <c r="F227" s="28">
        <v>2</v>
      </c>
      <c r="G227" s="28">
        <v>50</v>
      </c>
      <c r="H227" s="28">
        <f t="shared" si="3"/>
        <v>100</v>
      </c>
    </row>
    <row r="228" spans="1:8" ht="45" customHeight="1">
      <c r="A228" s="28">
        <v>226</v>
      </c>
      <c r="B228" s="162"/>
      <c r="C228" s="164"/>
      <c r="D228" s="29" t="s">
        <v>272</v>
      </c>
      <c r="E228" s="28" t="s">
        <v>256</v>
      </c>
      <c r="F228" s="28">
        <v>3</v>
      </c>
      <c r="G228" s="28">
        <v>8</v>
      </c>
      <c r="H228" s="28">
        <f t="shared" si="3"/>
        <v>24</v>
      </c>
    </row>
    <row r="229" spans="1:8" ht="45" customHeight="1">
      <c r="A229" s="28">
        <v>227</v>
      </c>
      <c r="B229" s="162"/>
      <c r="C229" s="164"/>
      <c r="D229" s="29" t="s">
        <v>273</v>
      </c>
      <c r="E229" s="28" t="s">
        <v>256</v>
      </c>
      <c r="F229" s="28">
        <v>1</v>
      </c>
      <c r="G229" s="30">
        <v>1200</v>
      </c>
      <c r="H229" s="28">
        <f t="shared" si="3"/>
        <v>1200</v>
      </c>
    </row>
    <row r="230" spans="1:8" ht="45" customHeight="1">
      <c r="A230" s="28">
        <v>228</v>
      </c>
      <c r="B230" s="162"/>
      <c r="C230" s="164"/>
      <c r="D230" s="29" t="s">
        <v>274</v>
      </c>
      <c r="E230" s="28" t="s">
        <v>256</v>
      </c>
      <c r="F230" s="28">
        <v>1</v>
      </c>
      <c r="G230" s="30">
        <v>720</v>
      </c>
      <c r="H230" s="28">
        <f t="shared" si="3"/>
        <v>720</v>
      </c>
    </row>
    <row r="231" spans="1:8" ht="45" customHeight="1">
      <c r="A231" s="28">
        <v>229</v>
      </c>
      <c r="B231" s="162"/>
      <c r="C231" s="164"/>
      <c r="D231" s="29" t="s">
        <v>275</v>
      </c>
      <c r="E231" s="28" t="s">
        <v>256</v>
      </c>
      <c r="F231" s="28">
        <v>0</v>
      </c>
      <c r="G231" s="30">
        <v>80</v>
      </c>
      <c r="H231" s="28">
        <f t="shared" si="3"/>
        <v>0</v>
      </c>
    </row>
    <row r="232" spans="1:8" ht="45" customHeight="1">
      <c r="A232" s="28">
        <v>230</v>
      </c>
      <c r="B232" s="162"/>
      <c r="C232" s="164"/>
      <c r="D232" s="29" t="s">
        <v>276</v>
      </c>
      <c r="E232" s="28" t="s">
        <v>256</v>
      </c>
      <c r="F232" s="28">
        <v>0</v>
      </c>
      <c r="G232" s="30">
        <v>140</v>
      </c>
      <c r="H232" s="28">
        <f t="shared" si="3"/>
        <v>0</v>
      </c>
    </row>
    <row r="233" spans="1:8" ht="45" customHeight="1">
      <c r="A233" s="28">
        <v>231</v>
      </c>
      <c r="B233" s="162"/>
      <c r="C233" s="161" t="s">
        <v>277</v>
      </c>
      <c r="D233" s="28" t="s">
        <v>278</v>
      </c>
      <c r="E233" s="28" t="s">
        <v>279</v>
      </c>
      <c r="F233" s="28">
        <v>0</v>
      </c>
      <c r="G233" s="28">
        <v>19</v>
      </c>
      <c r="H233" s="28">
        <f t="shared" si="3"/>
        <v>0</v>
      </c>
    </row>
    <row r="234" spans="1:8" ht="45" customHeight="1">
      <c r="A234" s="28">
        <v>232</v>
      </c>
      <c r="B234" s="162"/>
      <c r="C234" s="163"/>
      <c r="D234" s="28" t="s">
        <v>280</v>
      </c>
      <c r="E234" s="28" t="s">
        <v>279</v>
      </c>
      <c r="F234" s="28">
        <v>6</v>
      </c>
      <c r="G234" s="28">
        <v>10</v>
      </c>
      <c r="H234" s="28">
        <f t="shared" si="3"/>
        <v>60</v>
      </c>
    </row>
    <row r="235" spans="1:8" ht="57" customHeight="1">
      <c r="A235" s="28">
        <v>233</v>
      </c>
      <c r="B235" s="162"/>
      <c r="C235" s="28" t="s">
        <v>281</v>
      </c>
      <c r="D235" s="28" t="s">
        <v>282</v>
      </c>
      <c r="E235" s="28" t="s">
        <v>279</v>
      </c>
      <c r="F235" s="28">
        <v>0</v>
      </c>
      <c r="G235" s="28">
        <v>0.95</v>
      </c>
      <c r="H235" s="28">
        <f t="shared" si="3"/>
        <v>0</v>
      </c>
    </row>
    <row r="236" spans="1:8" ht="50.1" customHeight="1">
      <c r="A236" s="28">
        <v>234</v>
      </c>
      <c r="B236" s="162"/>
      <c r="C236" s="161" t="s">
        <v>283</v>
      </c>
      <c r="D236" s="28" t="s">
        <v>284</v>
      </c>
      <c r="E236" s="28" t="s">
        <v>256</v>
      </c>
      <c r="F236" s="28">
        <v>0</v>
      </c>
      <c r="G236" s="28">
        <v>1200</v>
      </c>
      <c r="H236" s="28">
        <f t="shared" si="3"/>
        <v>0</v>
      </c>
    </row>
    <row r="237" spans="1:8" ht="45" customHeight="1">
      <c r="A237" s="28">
        <v>235</v>
      </c>
      <c r="B237" s="162"/>
      <c r="C237" s="162"/>
      <c r="D237" s="28" t="s">
        <v>285</v>
      </c>
      <c r="E237" s="28" t="s">
        <v>256</v>
      </c>
      <c r="F237" s="28">
        <v>0</v>
      </c>
      <c r="G237" s="28">
        <v>50</v>
      </c>
      <c r="H237" s="28">
        <f t="shared" si="3"/>
        <v>0</v>
      </c>
    </row>
    <row r="238" spans="1:8" ht="45" customHeight="1">
      <c r="A238" s="28">
        <v>236</v>
      </c>
      <c r="B238" s="162"/>
      <c r="C238" s="162"/>
      <c r="D238" s="28" t="s">
        <v>286</v>
      </c>
      <c r="E238" s="28" t="s">
        <v>256</v>
      </c>
      <c r="F238" s="28">
        <v>0</v>
      </c>
      <c r="G238" s="28">
        <v>20</v>
      </c>
      <c r="H238" s="28">
        <f t="shared" si="3"/>
        <v>0</v>
      </c>
    </row>
    <row r="239" spans="1:8" ht="45" customHeight="1">
      <c r="A239" s="28">
        <v>237</v>
      </c>
      <c r="B239" s="162"/>
      <c r="C239" s="162"/>
      <c r="D239" s="28" t="s">
        <v>287</v>
      </c>
      <c r="E239" s="28" t="s">
        <v>288</v>
      </c>
      <c r="F239" s="28">
        <v>0</v>
      </c>
      <c r="G239" s="28">
        <v>300</v>
      </c>
      <c r="H239" s="28">
        <f t="shared" si="3"/>
        <v>0</v>
      </c>
    </row>
    <row r="240" spans="1:8" ht="51" customHeight="1">
      <c r="A240" s="28">
        <v>238</v>
      </c>
      <c r="B240" s="162"/>
      <c r="C240" s="163"/>
      <c r="D240" s="28" t="s">
        <v>289</v>
      </c>
      <c r="E240" s="28" t="s">
        <v>256</v>
      </c>
      <c r="F240" s="28">
        <v>0</v>
      </c>
      <c r="G240" s="28">
        <v>100</v>
      </c>
      <c r="H240" s="28">
        <f t="shared" si="3"/>
        <v>0</v>
      </c>
    </row>
    <row r="241" spans="1:8" ht="45" customHeight="1">
      <c r="A241" s="28">
        <v>239</v>
      </c>
      <c r="B241" s="162"/>
      <c r="C241" s="28" t="s">
        <v>290</v>
      </c>
      <c r="D241" s="28" t="s">
        <v>290</v>
      </c>
      <c r="E241" s="28" t="s">
        <v>279</v>
      </c>
      <c r="F241" s="28">
        <v>0</v>
      </c>
      <c r="G241" s="28">
        <v>15</v>
      </c>
      <c r="H241" s="28">
        <f t="shared" si="3"/>
        <v>0</v>
      </c>
    </row>
    <row r="242" spans="1:8" ht="57" customHeight="1">
      <c r="A242" s="28">
        <v>240</v>
      </c>
      <c r="B242" s="162"/>
      <c r="C242" s="161" t="s">
        <v>291</v>
      </c>
      <c r="D242" s="28" t="s">
        <v>292</v>
      </c>
      <c r="E242" s="28" t="s">
        <v>256</v>
      </c>
      <c r="F242" s="28">
        <v>0</v>
      </c>
      <c r="G242" s="28">
        <v>200</v>
      </c>
      <c r="H242" s="28">
        <f t="shared" si="3"/>
        <v>0</v>
      </c>
    </row>
    <row r="243" spans="1:8" ht="57" customHeight="1">
      <c r="A243" s="28">
        <v>241</v>
      </c>
      <c r="B243" s="162"/>
      <c r="C243" s="162"/>
      <c r="D243" s="28" t="s">
        <v>293</v>
      </c>
      <c r="E243" s="28" t="s">
        <v>256</v>
      </c>
      <c r="F243" s="28">
        <v>0</v>
      </c>
      <c r="G243" s="28">
        <v>50</v>
      </c>
      <c r="H243" s="28">
        <f t="shared" si="3"/>
        <v>0</v>
      </c>
    </row>
    <row r="244" spans="1:8" ht="53.1" customHeight="1">
      <c r="A244" s="28">
        <v>242</v>
      </c>
      <c r="B244" s="162"/>
      <c r="C244" s="162"/>
      <c r="D244" s="28" t="s">
        <v>294</v>
      </c>
      <c r="E244" s="28" t="s">
        <v>186</v>
      </c>
      <c r="F244" s="28">
        <v>0</v>
      </c>
      <c r="G244" s="28">
        <v>50</v>
      </c>
      <c r="H244" s="28">
        <f t="shared" si="3"/>
        <v>0</v>
      </c>
    </row>
    <row r="245" spans="1:8" ht="60.9" customHeight="1">
      <c r="A245" s="28">
        <v>243</v>
      </c>
      <c r="B245" s="162"/>
      <c r="C245" s="162"/>
      <c r="D245" s="28" t="s">
        <v>295</v>
      </c>
      <c r="E245" s="28" t="s">
        <v>256</v>
      </c>
      <c r="F245" s="28">
        <v>0</v>
      </c>
      <c r="G245" s="28">
        <v>200</v>
      </c>
      <c r="H245" s="28">
        <f t="shared" si="3"/>
        <v>0</v>
      </c>
    </row>
    <row r="246" spans="1:8" ht="83.1" customHeight="1">
      <c r="A246" s="28">
        <v>244</v>
      </c>
      <c r="B246" s="162"/>
      <c r="C246" s="162"/>
      <c r="D246" s="28" t="s">
        <v>296</v>
      </c>
      <c r="E246" s="28" t="s">
        <v>256</v>
      </c>
      <c r="F246" s="28">
        <v>0</v>
      </c>
      <c r="G246" s="28">
        <v>20</v>
      </c>
      <c r="H246" s="28">
        <f t="shared" si="3"/>
        <v>0</v>
      </c>
    </row>
    <row r="247" spans="1:8" ht="56.1" customHeight="1">
      <c r="A247" s="28">
        <v>245</v>
      </c>
      <c r="B247" s="162"/>
      <c r="C247" s="163"/>
      <c r="D247" s="28" t="s">
        <v>297</v>
      </c>
      <c r="E247" s="28" t="s">
        <v>256</v>
      </c>
      <c r="F247" s="28">
        <v>0</v>
      </c>
      <c r="G247" s="28">
        <v>50</v>
      </c>
      <c r="H247" s="28">
        <f t="shared" si="3"/>
        <v>0</v>
      </c>
    </row>
    <row r="248" spans="1:8" ht="45" customHeight="1">
      <c r="A248" s="28">
        <v>246</v>
      </c>
      <c r="B248" s="163"/>
      <c r="C248" s="28" t="s">
        <v>298</v>
      </c>
      <c r="D248" s="28" t="s">
        <v>299</v>
      </c>
      <c r="E248" s="28" t="s">
        <v>300</v>
      </c>
      <c r="F248" s="28">
        <v>4</v>
      </c>
      <c r="G248" s="30">
        <v>30</v>
      </c>
      <c r="H248" s="28">
        <f t="shared" si="3"/>
        <v>120</v>
      </c>
    </row>
    <row r="249" spans="1:8" ht="45" customHeight="1">
      <c r="A249" s="160" t="s">
        <v>218</v>
      </c>
      <c r="B249" s="160"/>
      <c r="C249" s="160"/>
      <c r="D249" s="160"/>
      <c r="E249" s="160"/>
      <c r="F249" s="160"/>
      <c r="G249" s="160"/>
      <c r="H249" s="27">
        <f>SUM(H3:H248)</f>
        <v>128205.5</v>
      </c>
    </row>
  </sheetData>
  <mergeCells count="38">
    <mergeCell ref="C236:C240"/>
    <mergeCell ref="C242:C247"/>
    <mergeCell ref="C194:C198"/>
    <mergeCell ref="C200:C205"/>
    <mergeCell ref="C206:C213"/>
    <mergeCell ref="C215:C232"/>
    <mergeCell ref="C233:C234"/>
    <mergeCell ref="C157:C158"/>
    <mergeCell ref="C160:C164"/>
    <mergeCell ref="C166:C171"/>
    <mergeCell ref="C173:C190"/>
    <mergeCell ref="C191:C192"/>
    <mergeCell ref="C105:C122"/>
    <mergeCell ref="C123:C124"/>
    <mergeCell ref="C126:C130"/>
    <mergeCell ref="C132:C137"/>
    <mergeCell ref="C139:C156"/>
    <mergeCell ref="C64:C69"/>
    <mergeCell ref="C71:C88"/>
    <mergeCell ref="C89:C90"/>
    <mergeCell ref="C92:C96"/>
    <mergeCell ref="C98:C103"/>
    <mergeCell ref="A1:H1"/>
    <mergeCell ref="A249:G249"/>
    <mergeCell ref="B3:B36"/>
    <mergeCell ref="B37:B70"/>
    <mergeCell ref="B71:B104"/>
    <mergeCell ref="B105:B138"/>
    <mergeCell ref="B139:B172"/>
    <mergeCell ref="B173:B214"/>
    <mergeCell ref="B215:B248"/>
    <mergeCell ref="C3:C20"/>
    <mergeCell ref="C21:C22"/>
    <mergeCell ref="C24:C28"/>
    <mergeCell ref="C30:C35"/>
    <mergeCell ref="C37:C54"/>
    <mergeCell ref="C55:C56"/>
    <mergeCell ref="C58:C62"/>
  </mergeCells>
  <phoneticPr fontId="27" type="noConversion"/>
  <pageMargins left="0.75" right="0.75" top="1" bottom="1" header="0.5" footer="0.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view="pageBreakPreview" zoomScale="70" zoomScaleNormal="100" zoomScaleSheetLayoutView="70" workbookViewId="0">
      <pane ySplit="2" topLeftCell="A21" activePane="bottomLeft" state="frozen"/>
      <selection pane="bottomLeft" activeCell="H2" sqref="H2"/>
    </sheetView>
  </sheetViews>
  <sheetFormatPr defaultColWidth="9" defaultRowHeight="14.4"/>
  <cols>
    <col min="1" max="1" width="9" style="65"/>
    <col min="2" max="2" width="18.44140625" style="65" customWidth="1"/>
    <col min="3" max="3" width="34.109375" style="65" customWidth="1"/>
    <col min="4" max="4" width="7.109375" style="65" customWidth="1"/>
    <col min="5" max="5" width="11.5546875" style="65" customWidth="1"/>
    <col min="6" max="6" width="14.44140625" style="65" customWidth="1"/>
    <col min="7" max="7" width="16.77734375" style="65" customWidth="1"/>
    <col min="8" max="8" width="19.33203125" style="65" customWidth="1"/>
    <col min="9" max="9" width="36.88671875" style="65" customWidth="1"/>
    <col min="10" max="10" width="16" style="65" customWidth="1"/>
    <col min="11" max="16384" width="9" style="65"/>
  </cols>
  <sheetData>
    <row r="1" spans="1:10" ht="30.6">
      <c r="A1" s="165" t="s">
        <v>549</v>
      </c>
      <c r="B1" s="165"/>
      <c r="C1" s="165"/>
      <c r="D1" s="165"/>
      <c r="E1" s="165"/>
      <c r="F1" s="165"/>
      <c r="G1" s="165"/>
      <c r="H1" s="165"/>
      <c r="I1" s="165"/>
      <c r="J1" s="165"/>
    </row>
    <row r="2" spans="1:10" ht="72" customHeight="1">
      <c r="A2" s="51" t="s">
        <v>0</v>
      </c>
      <c r="B2" s="51" t="s">
        <v>1</v>
      </c>
      <c r="C2" s="51" t="s">
        <v>22</v>
      </c>
      <c r="D2" s="51" t="s">
        <v>173</v>
      </c>
      <c r="E2" s="51" t="s">
        <v>312</v>
      </c>
      <c r="F2" s="51" t="s">
        <v>533</v>
      </c>
      <c r="G2" s="51" t="s">
        <v>535</v>
      </c>
      <c r="H2" s="51" t="s">
        <v>569</v>
      </c>
      <c r="I2" s="22" t="s">
        <v>3</v>
      </c>
      <c r="J2" s="22" t="s">
        <v>313</v>
      </c>
    </row>
    <row r="3" spans="1:10" ht="45" customHeight="1">
      <c r="A3" s="123" t="s">
        <v>314</v>
      </c>
      <c r="B3" s="123"/>
      <c r="C3" s="123"/>
      <c r="D3" s="123"/>
      <c r="E3" s="123"/>
      <c r="F3" s="123"/>
      <c r="G3" s="123"/>
      <c r="H3" s="123"/>
      <c r="I3" s="123"/>
      <c r="J3" s="52"/>
    </row>
    <row r="4" spans="1:10" ht="45" customHeight="1">
      <c r="A4" s="132">
        <v>1</v>
      </c>
      <c r="B4" s="132" t="s">
        <v>315</v>
      </c>
      <c r="C4" s="50" t="s">
        <v>112</v>
      </c>
      <c r="D4" s="132" t="s">
        <v>27</v>
      </c>
      <c r="E4" s="132">
        <v>36</v>
      </c>
      <c r="F4" s="50"/>
      <c r="G4" s="50"/>
      <c r="H4" s="50">
        <v>900</v>
      </c>
      <c r="I4" s="132" t="s">
        <v>316</v>
      </c>
      <c r="J4" s="50" t="s">
        <v>317</v>
      </c>
    </row>
    <row r="5" spans="1:10" ht="45" customHeight="1">
      <c r="A5" s="132"/>
      <c r="B5" s="132"/>
      <c r="C5" s="50" t="s">
        <v>33</v>
      </c>
      <c r="D5" s="132"/>
      <c r="E5" s="132"/>
      <c r="F5" s="50"/>
      <c r="G5" s="50"/>
      <c r="H5" s="50">
        <v>120</v>
      </c>
      <c r="I5" s="132"/>
      <c r="J5" s="50"/>
    </row>
    <row r="6" spans="1:10" ht="45" customHeight="1">
      <c r="A6" s="132"/>
      <c r="B6" s="132"/>
      <c r="C6" s="50" t="s">
        <v>318</v>
      </c>
      <c r="D6" s="132"/>
      <c r="E6" s="132"/>
      <c r="F6" s="50"/>
      <c r="G6" s="50"/>
      <c r="H6" s="50">
        <v>300</v>
      </c>
      <c r="I6" s="132"/>
      <c r="J6" s="50"/>
    </row>
    <row r="7" spans="1:10" ht="45" customHeight="1">
      <c r="A7" s="132"/>
      <c r="B7" s="132"/>
      <c r="C7" s="50" t="s">
        <v>319</v>
      </c>
      <c r="D7" s="132"/>
      <c r="E7" s="132"/>
      <c r="F7" s="50"/>
      <c r="G7" s="50"/>
      <c r="H7" s="50">
        <v>2500</v>
      </c>
      <c r="I7" s="132"/>
      <c r="J7" s="50"/>
    </row>
    <row r="8" spans="1:10" ht="45" customHeight="1">
      <c r="A8" s="132">
        <v>2</v>
      </c>
      <c r="B8" s="132" t="s">
        <v>320</v>
      </c>
      <c r="C8" s="50" t="s">
        <v>112</v>
      </c>
      <c r="D8" s="132" t="s">
        <v>27</v>
      </c>
      <c r="E8" s="132">
        <v>6</v>
      </c>
      <c r="F8" s="50"/>
      <c r="G8" s="50"/>
      <c r="H8" s="50">
        <v>900</v>
      </c>
      <c r="I8" s="132" t="s">
        <v>316</v>
      </c>
      <c r="J8" s="50" t="s">
        <v>317</v>
      </c>
    </row>
    <row r="9" spans="1:10" ht="45" customHeight="1">
      <c r="A9" s="132"/>
      <c r="B9" s="132"/>
      <c r="C9" s="50" t="s">
        <v>33</v>
      </c>
      <c r="D9" s="132"/>
      <c r="E9" s="132"/>
      <c r="F9" s="50"/>
      <c r="G9" s="50"/>
      <c r="H9" s="50">
        <v>120</v>
      </c>
      <c r="I9" s="132"/>
      <c r="J9" s="50"/>
    </row>
    <row r="10" spans="1:10" ht="45" customHeight="1">
      <c r="A10" s="132"/>
      <c r="B10" s="132"/>
      <c r="C10" s="50" t="s">
        <v>318</v>
      </c>
      <c r="D10" s="132"/>
      <c r="E10" s="132"/>
      <c r="F10" s="50"/>
      <c r="G10" s="50"/>
      <c r="H10" s="50">
        <v>300</v>
      </c>
      <c r="I10" s="132"/>
      <c r="J10" s="50"/>
    </row>
    <row r="11" spans="1:10" ht="45" customHeight="1">
      <c r="A11" s="132"/>
      <c r="B11" s="132"/>
      <c r="C11" s="50" t="s">
        <v>319</v>
      </c>
      <c r="D11" s="132"/>
      <c r="E11" s="132"/>
      <c r="F11" s="50"/>
      <c r="G11" s="50"/>
      <c r="H11" s="50">
        <v>2500</v>
      </c>
      <c r="I11" s="132"/>
      <c r="J11" s="50"/>
    </row>
    <row r="12" spans="1:10" ht="45" customHeight="1">
      <c r="A12" s="132">
        <v>3</v>
      </c>
      <c r="B12" s="132" t="s">
        <v>320</v>
      </c>
      <c r="C12" s="50" t="s">
        <v>112</v>
      </c>
      <c r="D12" s="132" t="s">
        <v>27</v>
      </c>
      <c r="E12" s="132">
        <v>2</v>
      </c>
      <c r="F12" s="50"/>
      <c r="G12" s="50"/>
      <c r="H12" s="50">
        <v>900</v>
      </c>
      <c r="I12" s="132" t="s">
        <v>316</v>
      </c>
      <c r="J12" s="132" t="s">
        <v>321</v>
      </c>
    </row>
    <row r="13" spans="1:10" ht="45" customHeight="1">
      <c r="A13" s="132"/>
      <c r="B13" s="132"/>
      <c r="C13" s="50" t="s">
        <v>33</v>
      </c>
      <c r="D13" s="132"/>
      <c r="E13" s="132"/>
      <c r="F13" s="50"/>
      <c r="G13" s="50"/>
      <c r="H13" s="50">
        <v>120</v>
      </c>
      <c r="I13" s="132"/>
      <c r="J13" s="132"/>
    </row>
    <row r="14" spans="1:10" ht="45" customHeight="1">
      <c r="A14" s="132"/>
      <c r="B14" s="132"/>
      <c r="C14" s="50" t="s">
        <v>318</v>
      </c>
      <c r="D14" s="132"/>
      <c r="E14" s="132"/>
      <c r="F14" s="50"/>
      <c r="G14" s="50"/>
      <c r="H14" s="50">
        <v>300</v>
      </c>
      <c r="I14" s="132"/>
      <c r="J14" s="132"/>
    </row>
    <row r="15" spans="1:10" ht="45" customHeight="1">
      <c r="A15" s="132"/>
      <c r="B15" s="132"/>
      <c r="C15" s="50" t="s">
        <v>319</v>
      </c>
      <c r="D15" s="132"/>
      <c r="E15" s="132"/>
      <c r="F15" s="50"/>
      <c r="G15" s="50"/>
      <c r="H15" s="50">
        <v>2500</v>
      </c>
      <c r="I15" s="132"/>
      <c r="J15" s="132"/>
    </row>
    <row r="16" spans="1:10" ht="45" customHeight="1">
      <c r="A16" s="50">
        <v>4</v>
      </c>
      <c r="B16" s="50" t="s">
        <v>322</v>
      </c>
      <c r="C16" s="50" t="s">
        <v>323</v>
      </c>
      <c r="D16" s="50" t="s">
        <v>52</v>
      </c>
      <c r="E16" s="50">
        <v>8</v>
      </c>
      <c r="F16" s="50"/>
      <c r="G16" s="50"/>
      <c r="H16" s="50">
        <v>1800</v>
      </c>
      <c r="I16" s="50" t="s">
        <v>324</v>
      </c>
      <c r="J16" s="50" t="s">
        <v>317</v>
      </c>
    </row>
    <row r="17" spans="1:10" ht="45" customHeight="1">
      <c r="A17" s="123" t="s">
        <v>325</v>
      </c>
      <c r="B17" s="123"/>
      <c r="C17" s="123"/>
      <c r="D17" s="123"/>
      <c r="E17" s="123"/>
      <c r="F17" s="123"/>
      <c r="G17" s="123"/>
      <c r="H17" s="123"/>
      <c r="I17" s="123"/>
      <c r="J17" s="52"/>
    </row>
    <row r="18" spans="1:10" ht="134.1" customHeight="1">
      <c r="A18" s="50">
        <v>1</v>
      </c>
      <c r="B18" s="50" t="s">
        <v>326</v>
      </c>
      <c r="C18" s="50" t="s">
        <v>327</v>
      </c>
      <c r="D18" s="50" t="s">
        <v>52</v>
      </c>
      <c r="E18" s="50">
        <v>4</v>
      </c>
      <c r="F18" s="50"/>
      <c r="G18" s="50"/>
      <c r="H18" s="59">
        <v>1040</v>
      </c>
      <c r="I18" s="50" t="s">
        <v>328</v>
      </c>
      <c r="J18" s="50" t="s">
        <v>317</v>
      </c>
    </row>
    <row r="19" spans="1:10" ht="45" customHeight="1">
      <c r="A19" s="132">
        <v>2</v>
      </c>
      <c r="B19" s="132" t="s">
        <v>315</v>
      </c>
      <c r="C19" s="50" t="s">
        <v>112</v>
      </c>
      <c r="D19" s="132" t="s">
        <v>27</v>
      </c>
      <c r="E19" s="132">
        <v>8</v>
      </c>
      <c r="F19" s="50"/>
      <c r="G19" s="50"/>
      <c r="H19" s="59">
        <v>650</v>
      </c>
      <c r="I19" s="132" t="s">
        <v>328</v>
      </c>
      <c r="J19" s="50" t="s">
        <v>317</v>
      </c>
    </row>
    <row r="20" spans="1:10" ht="45" customHeight="1">
      <c r="A20" s="132"/>
      <c r="B20" s="132"/>
      <c r="C20" s="50" t="s">
        <v>33</v>
      </c>
      <c r="D20" s="132"/>
      <c r="E20" s="132"/>
      <c r="F20" s="50"/>
      <c r="G20" s="50"/>
      <c r="H20" s="59">
        <v>130</v>
      </c>
      <c r="I20" s="132"/>
      <c r="J20" s="50"/>
    </row>
    <row r="21" spans="1:10" ht="45" customHeight="1">
      <c r="A21" s="132"/>
      <c r="B21" s="132"/>
      <c r="C21" s="50" t="s">
        <v>318</v>
      </c>
      <c r="D21" s="132"/>
      <c r="E21" s="132"/>
      <c r="F21" s="50"/>
      <c r="G21" s="50"/>
      <c r="H21" s="59">
        <v>260</v>
      </c>
      <c r="I21" s="132"/>
      <c r="J21" s="50"/>
    </row>
    <row r="22" spans="1:10" ht="45" customHeight="1">
      <c r="A22" s="132"/>
      <c r="B22" s="132"/>
      <c r="C22" s="50" t="s">
        <v>329</v>
      </c>
      <c r="D22" s="132"/>
      <c r="E22" s="132"/>
      <c r="F22" s="50"/>
      <c r="G22" s="50"/>
      <c r="H22" s="59">
        <f>2700*0.6</f>
        <v>1620</v>
      </c>
      <c r="I22" s="132"/>
      <c r="J22" s="50"/>
    </row>
    <row r="23" spans="1:10" ht="156.9" customHeight="1">
      <c r="A23" s="50">
        <v>3</v>
      </c>
      <c r="B23" s="50" t="s">
        <v>330</v>
      </c>
      <c r="C23" s="50" t="s">
        <v>327</v>
      </c>
      <c r="D23" s="50" t="s">
        <v>52</v>
      </c>
      <c r="E23" s="50">
        <v>2</v>
      </c>
      <c r="F23" s="50"/>
      <c r="G23" s="50"/>
      <c r="H23" s="59">
        <v>1040</v>
      </c>
      <c r="I23" s="50" t="s">
        <v>328</v>
      </c>
      <c r="J23" s="50" t="s">
        <v>331</v>
      </c>
    </row>
    <row r="24" spans="1:10" ht="45" customHeight="1">
      <c r="A24" s="123" t="s">
        <v>332</v>
      </c>
      <c r="B24" s="123"/>
      <c r="C24" s="123"/>
      <c r="D24" s="123"/>
      <c r="E24" s="123"/>
      <c r="F24" s="123"/>
      <c r="G24" s="123"/>
      <c r="H24" s="123"/>
      <c r="I24" s="123"/>
      <c r="J24" s="52"/>
    </row>
    <row r="25" spans="1:10" ht="41.4" customHeight="1">
      <c r="A25" s="168">
        <v>1</v>
      </c>
      <c r="B25" s="132" t="s">
        <v>333</v>
      </c>
      <c r="C25" s="50" t="s">
        <v>334</v>
      </c>
      <c r="D25" s="132" t="s">
        <v>52</v>
      </c>
      <c r="E25" s="132">
        <v>3</v>
      </c>
      <c r="F25" s="133"/>
      <c r="G25" s="133"/>
      <c r="H25" s="133">
        <v>2400</v>
      </c>
      <c r="I25" s="132" t="s">
        <v>335</v>
      </c>
      <c r="J25" s="52"/>
    </row>
    <row r="26" spans="1:10" ht="45.6" customHeight="1">
      <c r="A26" s="168"/>
      <c r="B26" s="132"/>
      <c r="C26" s="50" t="s">
        <v>336</v>
      </c>
      <c r="D26" s="132"/>
      <c r="E26" s="132"/>
      <c r="F26" s="134"/>
      <c r="G26" s="134"/>
      <c r="H26" s="134"/>
      <c r="I26" s="132"/>
      <c r="J26" s="52"/>
    </row>
    <row r="27" spans="1:10" ht="44.25" customHeight="1">
      <c r="A27" s="168"/>
      <c r="B27" s="132"/>
      <c r="C27" s="50" t="s">
        <v>337</v>
      </c>
      <c r="D27" s="132"/>
      <c r="E27" s="132"/>
      <c r="F27" s="135"/>
      <c r="G27" s="135"/>
      <c r="H27" s="135"/>
      <c r="I27" s="132"/>
      <c r="J27" s="52"/>
    </row>
    <row r="28" spans="1:10" ht="45" customHeight="1">
      <c r="A28" s="52">
        <v>2</v>
      </c>
      <c r="B28" s="50" t="s">
        <v>338</v>
      </c>
      <c r="C28" s="50" t="s">
        <v>339</v>
      </c>
      <c r="D28" s="50" t="s">
        <v>52</v>
      </c>
      <c r="E28" s="50">
        <v>3</v>
      </c>
      <c r="F28" s="50"/>
      <c r="G28" s="50"/>
      <c r="H28" s="50">
        <v>7200</v>
      </c>
      <c r="I28" s="50" t="s">
        <v>324</v>
      </c>
      <c r="J28" s="52"/>
    </row>
    <row r="29" spans="1:10" ht="45" customHeight="1">
      <c r="A29" s="50">
        <v>3</v>
      </c>
      <c r="B29" s="50" t="s">
        <v>340</v>
      </c>
      <c r="C29" s="50" t="s">
        <v>341</v>
      </c>
      <c r="D29" s="50" t="s">
        <v>52</v>
      </c>
      <c r="E29" s="50">
        <v>2</v>
      </c>
      <c r="F29" s="50"/>
      <c r="G29" s="50"/>
      <c r="H29" s="50">
        <v>1800</v>
      </c>
      <c r="I29" s="50" t="s">
        <v>342</v>
      </c>
      <c r="J29" s="50"/>
    </row>
    <row r="30" spans="1:10" ht="45" customHeight="1">
      <c r="A30" s="132">
        <v>4</v>
      </c>
      <c r="B30" s="132" t="s">
        <v>343</v>
      </c>
      <c r="C30" s="50" t="s">
        <v>344</v>
      </c>
      <c r="D30" s="50" t="s">
        <v>52</v>
      </c>
      <c r="E30" s="50">
        <v>2</v>
      </c>
      <c r="F30" s="50"/>
      <c r="G30" s="50"/>
      <c r="H30" s="50">
        <v>2640</v>
      </c>
      <c r="I30" s="132" t="s">
        <v>345</v>
      </c>
      <c r="J30" s="132"/>
    </row>
    <row r="31" spans="1:10" ht="45" customHeight="1">
      <c r="A31" s="132"/>
      <c r="B31" s="132"/>
      <c r="C31" s="50" t="s">
        <v>346</v>
      </c>
      <c r="D31" s="50" t="s">
        <v>52</v>
      </c>
      <c r="E31" s="50">
        <v>2</v>
      </c>
      <c r="F31" s="50"/>
      <c r="G31" s="50"/>
      <c r="H31" s="50">
        <v>720</v>
      </c>
      <c r="I31" s="132"/>
      <c r="J31" s="132"/>
    </row>
    <row r="32" spans="1:10" ht="45" customHeight="1">
      <c r="A32" s="123" t="s">
        <v>347</v>
      </c>
      <c r="B32" s="123"/>
      <c r="C32" s="123"/>
      <c r="D32" s="123"/>
      <c r="E32" s="123"/>
      <c r="F32" s="123"/>
      <c r="G32" s="123"/>
      <c r="H32" s="123"/>
      <c r="I32" s="123"/>
      <c r="J32" s="52"/>
    </row>
    <row r="33" spans="1:10" ht="89.1" customHeight="1">
      <c r="A33" s="50">
        <v>1</v>
      </c>
      <c r="B33" s="50" t="s">
        <v>348</v>
      </c>
      <c r="C33" s="50" t="s">
        <v>349</v>
      </c>
      <c r="D33" s="50" t="s">
        <v>52</v>
      </c>
      <c r="E33" s="50">
        <v>2</v>
      </c>
      <c r="F33" s="50"/>
      <c r="G33" s="50"/>
      <c r="H33" s="50">
        <v>720</v>
      </c>
      <c r="I33" s="50" t="s">
        <v>350</v>
      </c>
      <c r="J33" s="50"/>
    </row>
    <row r="34" spans="1:10" ht="89.1" customHeight="1">
      <c r="A34" s="50">
        <v>2</v>
      </c>
      <c r="B34" s="50" t="s">
        <v>351</v>
      </c>
      <c r="C34" s="50" t="s">
        <v>352</v>
      </c>
      <c r="D34" s="50" t="s">
        <v>52</v>
      </c>
      <c r="E34" s="50">
        <v>2</v>
      </c>
      <c r="F34" s="50"/>
      <c r="G34" s="50"/>
      <c r="H34" s="50">
        <v>7500</v>
      </c>
      <c r="I34" s="50" t="s">
        <v>353</v>
      </c>
      <c r="J34" s="50"/>
    </row>
    <row r="35" spans="1:10" ht="45" customHeight="1">
      <c r="A35" s="123" t="s">
        <v>354</v>
      </c>
      <c r="B35" s="123"/>
      <c r="C35" s="123"/>
      <c r="D35" s="123"/>
      <c r="E35" s="123"/>
      <c r="F35" s="123"/>
      <c r="G35" s="123"/>
      <c r="H35" s="123"/>
      <c r="I35" s="123"/>
      <c r="J35" s="52"/>
    </row>
    <row r="36" spans="1:10" ht="84.9" customHeight="1">
      <c r="A36" s="50">
        <v>1</v>
      </c>
      <c r="B36" s="50" t="s">
        <v>355</v>
      </c>
      <c r="C36" s="50" t="s">
        <v>356</v>
      </c>
      <c r="D36" s="50" t="s">
        <v>27</v>
      </c>
      <c r="E36" s="50">
        <v>2</v>
      </c>
      <c r="F36" s="50"/>
      <c r="G36" s="50"/>
      <c r="H36" s="50">
        <v>720</v>
      </c>
      <c r="I36" s="51" t="s">
        <v>560</v>
      </c>
      <c r="J36" s="50"/>
    </row>
    <row r="37" spans="1:10" ht="78" customHeight="1">
      <c r="A37" s="50">
        <v>2</v>
      </c>
      <c r="B37" s="50" t="s">
        <v>357</v>
      </c>
      <c r="C37" s="50" t="s">
        <v>356</v>
      </c>
      <c r="D37" s="50" t="s">
        <v>27</v>
      </c>
      <c r="E37" s="50">
        <v>2</v>
      </c>
      <c r="F37" s="50"/>
      <c r="G37" s="50"/>
      <c r="H37" s="50">
        <v>720</v>
      </c>
      <c r="I37" s="51" t="s">
        <v>560</v>
      </c>
      <c r="J37" s="50"/>
    </row>
    <row r="38" spans="1:10" ht="60.9" customHeight="1">
      <c r="A38" s="50">
        <v>3</v>
      </c>
      <c r="B38" s="50" t="s">
        <v>358</v>
      </c>
      <c r="C38" s="50" t="s">
        <v>359</v>
      </c>
      <c r="D38" s="50" t="s">
        <v>27</v>
      </c>
      <c r="E38" s="50">
        <v>15</v>
      </c>
      <c r="F38" s="50"/>
      <c r="G38" s="50"/>
      <c r="H38" s="50">
        <v>600</v>
      </c>
      <c r="I38" s="23" t="s">
        <v>360</v>
      </c>
      <c r="J38" s="50"/>
    </row>
    <row r="39" spans="1:10" ht="45" customHeight="1">
      <c r="A39" s="50">
        <v>4</v>
      </c>
      <c r="B39" s="50" t="s">
        <v>361</v>
      </c>
      <c r="C39" s="50" t="s">
        <v>362</v>
      </c>
      <c r="D39" s="50" t="s">
        <v>27</v>
      </c>
      <c r="E39" s="50">
        <v>9</v>
      </c>
      <c r="F39" s="50"/>
      <c r="G39" s="50"/>
      <c r="H39" s="50">
        <v>600</v>
      </c>
      <c r="I39" s="50"/>
      <c r="J39" s="50"/>
    </row>
    <row r="40" spans="1:10" ht="81" customHeight="1">
      <c r="A40" s="50">
        <v>5</v>
      </c>
      <c r="B40" s="23" t="s">
        <v>363</v>
      </c>
      <c r="C40" s="50" t="s">
        <v>364</v>
      </c>
      <c r="D40" s="50" t="s">
        <v>52</v>
      </c>
      <c r="E40" s="50">
        <v>2</v>
      </c>
      <c r="F40" s="50"/>
      <c r="G40" s="50"/>
      <c r="H40" s="50">
        <v>920</v>
      </c>
      <c r="I40" s="50" t="s">
        <v>561</v>
      </c>
      <c r="J40" s="50"/>
    </row>
    <row r="41" spans="1:10" ht="81" customHeight="1">
      <c r="A41" s="50">
        <v>6</v>
      </c>
      <c r="B41" s="50" t="s">
        <v>365</v>
      </c>
      <c r="C41" s="50" t="s">
        <v>366</v>
      </c>
      <c r="D41" s="50" t="s">
        <v>52</v>
      </c>
      <c r="E41" s="50">
        <v>4</v>
      </c>
      <c r="F41" s="50"/>
      <c r="G41" s="50"/>
      <c r="H41" s="50">
        <v>920</v>
      </c>
      <c r="I41" s="50" t="s">
        <v>367</v>
      </c>
      <c r="J41" s="50"/>
    </row>
    <row r="42" spans="1:10" ht="81" customHeight="1">
      <c r="A42" s="50">
        <v>7</v>
      </c>
      <c r="B42" s="50" t="s">
        <v>368</v>
      </c>
      <c r="C42" s="50" t="s">
        <v>369</v>
      </c>
      <c r="D42" s="50" t="s">
        <v>52</v>
      </c>
      <c r="E42" s="50">
        <v>9</v>
      </c>
      <c r="F42" s="50"/>
      <c r="G42" s="50"/>
      <c r="H42" s="50">
        <v>1775</v>
      </c>
      <c r="I42" s="50" t="s">
        <v>370</v>
      </c>
      <c r="J42" s="50"/>
    </row>
    <row r="43" spans="1:10" ht="81" customHeight="1">
      <c r="A43" s="50">
        <v>8</v>
      </c>
      <c r="B43" s="23" t="s">
        <v>371</v>
      </c>
      <c r="C43" s="50" t="s">
        <v>372</v>
      </c>
      <c r="D43" s="50" t="s">
        <v>52</v>
      </c>
      <c r="E43" s="50">
        <v>7</v>
      </c>
      <c r="F43" s="50"/>
      <c r="G43" s="50"/>
      <c r="H43" s="50">
        <v>1775</v>
      </c>
      <c r="I43" s="50" t="s">
        <v>561</v>
      </c>
      <c r="J43" s="50"/>
    </row>
    <row r="44" spans="1:10" ht="81" customHeight="1">
      <c r="A44" s="50">
        <v>9</v>
      </c>
      <c r="B44" s="50" t="s">
        <v>373</v>
      </c>
      <c r="C44" s="50" t="s">
        <v>374</v>
      </c>
      <c r="D44" s="50" t="s">
        <v>52</v>
      </c>
      <c r="E44" s="50">
        <v>15</v>
      </c>
      <c r="F44" s="50"/>
      <c r="G44" s="50"/>
      <c r="H44" s="50">
        <v>290</v>
      </c>
      <c r="I44" s="50" t="s">
        <v>375</v>
      </c>
      <c r="J44" s="50"/>
    </row>
    <row r="45" spans="1:10" ht="147.9" customHeight="1">
      <c r="A45" s="50">
        <v>10</v>
      </c>
      <c r="B45" s="23" t="s">
        <v>376</v>
      </c>
      <c r="C45" s="50" t="s">
        <v>377</v>
      </c>
      <c r="D45" s="23" t="s">
        <v>52</v>
      </c>
      <c r="E45" s="23">
        <v>4</v>
      </c>
      <c r="F45" s="50"/>
      <c r="G45" s="50"/>
      <c r="H45" s="23">
        <v>270</v>
      </c>
      <c r="I45" s="23" t="s">
        <v>378</v>
      </c>
      <c r="J45" s="50"/>
    </row>
    <row r="46" spans="1:10" ht="140.1" customHeight="1">
      <c r="A46" s="50">
        <v>11</v>
      </c>
      <c r="B46" s="23" t="s">
        <v>376</v>
      </c>
      <c r="C46" s="50" t="s">
        <v>379</v>
      </c>
      <c r="D46" s="23" t="s">
        <v>52</v>
      </c>
      <c r="E46" s="23">
        <v>4</v>
      </c>
      <c r="F46" s="50"/>
      <c r="G46" s="50"/>
      <c r="H46" s="23">
        <v>900</v>
      </c>
      <c r="I46" s="23" t="s">
        <v>378</v>
      </c>
      <c r="J46" s="50"/>
    </row>
    <row r="47" spans="1:10" ht="45" customHeight="1">
      <c r="A47" s="123" t="s">
        <v>380</v>
      </c>
      <c r="B47" s="166"/>
      <c r="C47" s="166"/>
      <c r="D47" s="166"/>
      <c r="E47" s="166"/>
      <c r="F47" s="166"/>
      <c r="G47" s="166"/>
      <c r="H47" s="166"/>
      <c r="I47" s="167"/>
      <c r="J47" s="52"/>
    </row>
    <row r="48" spans="1:10" ht="45" customHeight="1">
      <c r="A48" s="52">
        <v>1</v>
      </c>
      <c r="B48" s="52" t="s">
        <v>381</v>
      </c>
      <c r="C48" s="52" t="s">
        <v>382</v>
      </c>
      <c r="D48" s="52" t="s">
        <v>310</v>
      </c>
      <c r="E48" s="52">
        <v>1</v>
      </c>
      <c r="F48" s="52"/>
      <c r="G48" s="50"/>
      <c r="H48" s="60">
        <f t="shared" ref="H48:H53" si="0">3600*0.5</f>
        <v>1800</v>
      </c>
      <c r="I48" s="52" t="s">
        <v>248</v>
      </c>
      <c r="J48" s="52"/>
    </row>
    <row r="49" spans="1:10" ht="45" customHeight="1">
      <c r="A49" s="52">
        <v>2</v>
      </c>
      <c r="B49" s="52" t="s">
        <v>381</v>
      </c>
      <c r="C49" s="52" t="s">
        <v>382</v>
      </c>
      <c r="D49" s="52" t="s">
        <v>310</v>
      </c>
      <c r="E49" s="52">
        <v>1</v>
      </c>
      <c r="F49" s="52"/>
      <c r="G49" s="50"/>
      <c r="H49" s="60">
        <f t="shared" si="0"/>
        <v>1800</v>
      </c>
      <c r="I49" s="52" t="s">
        <v>247</v>
      </c>
      <c r="J49" s="52"/>
    </row>
    <row r="50" spans="1:10" ht="45" customHeight="1">
      <c r="A50" s="52">
        <v>3</v>
      </c>
      <c r="B50" s="52" t="s">
        <v>381</v>
      </c>
      <c r="C50" s="52" t="s">
        <v>382</v>
      </c>
      <c r="D50" s="52" t="s">
        <v>310</v>
      </c>
      <c r="E50" s="52">
        <v>1</v>
      </c>
      <c r="F50" s="52"/>
      <c r="G50" s="50"/>
      <c r="H50" s="60">
        <f t="shared" si="0"/>
        <v>1800</v>
      </c>
      <c r="I50" s="52" t="s">
        <v>246</v>
      </c>
      <c r="J50" s="52"/>
    </row>
    <row r="51" spans="1:10" ht="45" customHeight="1">
      <c r="A51" s="52">
        <v>4</v>
      </c>
      <c r="B51" s="52" t="s">
        <v>381</v>
      </c>
      <c r="C51" s="52" t="s">
        <v>382</v>
      </c>
      <c r="D51" s="52" t="s">
        <v>310</v>
      </c>
      <c r="E51" s="52">
        <v>1</v>
      </c>
      <c r="F51" s="52"/>
      <c r="G51" s="50"/>
      <c r="H51" s="60">
        <f t="shared" si="0"/>
        <v>1800</v>
      </c>
      <c r="I51" s="52" t="s">
        <v>245</v>
      </c>
      <c r="J51" s="52"/>
    </row>
    <row r="52" spans="1:10" ht="45" customHeight="1">
      <c r="A52" s="52">
        <v>5</v>
      </c>
      <c r="B52" s="52" t="s">
        <v>381</v>
      </c>
      <c r="C52" s="52" t="s">
        <v>382</v>
      </c>
      <c r="D52" s="52" t="s">
        <v>310</v>
      </c>
      <c r="E52" s="52">
        <v>1</v>
      </c>
      <c r="F52" s="52"/>
      <c r="G52" s="50"/>
      <c r="H52" s="60">
        <f t="shared" si="0"/>
        <v>1800</v>
      </c>
      <c r="I52" s="52" t="s">
        <v>244</v>
      </c>
      <c r="J52" s="52"/>
    </row>
    <row r="53" spans="1:10" ht="45" customHeight="1">
      <c r="A53" s="52">
        <v>6</v>
      </c>
      <c r="B53" s="52" t="s">
        <v>381</v>
      </c>
      <c r="C53" s="52" t="s">
        <v>382</v>
      </c>
      <c r="D53" s="52" t="s">
        <v>310</v>
      </c>
      <c r="E53" s="52">
        <v>5</v>
      </c>
      <c r="F53" s="52"/>
      <c r="G53" s="50"/>
      <c r="H53" s="60">
        <f t="shared" si="0"/>
        <v>1800</v>
      </c>
      <c r="I53" s="52" t="s">
        <v>383</v>
      </c>
      <c r="J53" s="52"/>
    </row>
    <row r="54" spans="1:10" ht="45" customHeight="1">
      <c r="A54" s="52">
        <v>7</v>
      </c>
      <c r="B54" s="52" t="s">
        <v>384</v>
      </c>
      <c r="C54" s="52" t="s">
        <v>384</v>
      </c>
      <c r="D54" s="52" t="s">
        <v>310</v>
      </c>
      <c r="E54" s="52">
        <v>5</v>
      </c>
      <c r="F54" s="52"/>
      <c r="G54" s="50"/>
      <c r="H54" s="60">
        <v>3600</v>
      </c>
      <c r="I54" s="52"/>
      <c r="J54" s="52"/>
    </row>
    <row r="55" spans="1:10" ht="45" customHeight="1">
      <c r="A55" s="52">
        <v>8</v>
      </c>
      <c r="B55" s="52" t="s">
        <v>385</v>
      </c>
      <c r="C55" s="52" t="s">
        <v>385</v>
      </c>
      <c r="D55" s="52" t="s">
        <v>310</v>
      </c>
      <c r="E55" s="52">
        <v>5</v>
      </c>
      <c r="F55" s="52"/>
      <c r="G55" s="50"/>
      <c r="H55" s="60">
        <f>4700*0.5</f>
        <v>2350</v>
      </c>
      <c r="I55" s="52"/>
      <c r="J55" s="52"/>
    </row>
    <row r="56" spans="1:10" ht="45" customHeight="1">
      <c r="A56" s="52">
        <v>6</v>
      </c>
      <c r="B56" s="52" t="s">
        <v>381</v>
      </c>
      <c r="C56" s="52" t="s">
        <v>382</v>
      </c>
      <c r="D56" s="52" t="s">
        <v>310</v>
      </c>
      <c r="E56" s="52">
        <v>5</v>
      </c>
      <c r="F56" s="52"/>
      <c r="G56" s="50"/>
      <c r="H56" s="60">
        <f>3600*0.5</f>
        <v>1800</v>
      </c>
      <c r="I56" s="52" t="s">
        <v>386</v>
      </c>
      <c r="J56" s="52"/>
    </row>
    <row r="57" spans="1:10" ht="45" customHeight="1">
      <c r="A57" s="123" t="s">
        <v>387</v>
      </c>
      <c r="B57" s="166"/>
      <c r="C57" s="166"/>
      <c r="D57" s="166"/>
      <c r="E57" s="166"/>
      <c r="F57" s="166"/>
      <c r="G57" s="166"/>
      <c r="H57" s="166"/>
      <c r="I57" s="167"/>
      <c r="J57" s="52"/>
    </row>
    <row r="58" spans="1:10" ht="45" customHeight="1">
      <c r="A58" s="50">
        <v>1</v>
      </c>
      <c r="B58" s="132" t="s">
        <v>388</v>
      </c>
      <c r="C58" s="50" t="s">
        <v>389</v>
      </c>
      <c r="D58" s="52" t="s">
        <v>186</v>
      </c>
      <c r="E58" s="50">
        <v>14</v>
      </c>
      <c r="F58" s="52"/>
      <c r="G58" s="50"/>
      <c r="H58" s="60">
        <v>480</v>
      </c>
      <c r="I58" s="52" t="s">
        <v>390</v>
      </c>
      <c r="J58" s="25"/>
    </row>
    <row r="59" spans="1:10" ht="45" customHeight="1">
      <c r="A59" s="50">
        <v>2</v>
      </c>
      <c r="B59" s="132"/>
      <c r="C59" s="50" t="s">
        <v>391</v>
      </c>
      <c r="D59" s="52" t="s">
        <v>186</v>
      </c>
      <c r="E59" s="50">
        <v>14</v>
      </c>
      <c r="F59" s="52"/>
      <c r="G59" s="50"/>
      <c r="H59" s="60">
        <v>480</v>
      </c>
      <c r="I59" s="52" t="s">
        <v>392</v>
      </c>
      <c r="J59" s="25"/>
    </row>
    <row r="60" spans="1:10" ht="45" customHeight="1">
      <c r="A60" s="50">
        <v>3</v>
      </c>
      <c r="B60" s="123"/>
      <c r="C60" s="50" t="s">
        <v>393</v>
      </c>
      <c r="D60" s="52" t="s">
        <v>394</v>
      </c>
      <c r="E60" s="50">
        <v>14</v>
      </c>
      <c r="F60" s="52"/>
      <c r="G60" s="50"/>
      <c r="H60" s="60">
        <v>420</v>
      </c>
      <c r="I60" s="52" t="s">
        <v>395</v>
      </c>
      <c r="J60" s="26"/>
    </row>
    <row r="61" spans="1:10" ht="45" customHeight="1">
      <c r="A61" s="50">
        <v>4</v>
      </c>
      <c r="B61" s="123"/>
      <c r="C61" s="50" t="s">
        <v>396</v>
      </c>
      <c r="D61" s="52" t="s">
        <v>394</v>
      </c>
      <c r="E61" s="50">
        <v>14</v>
      </c>
      <c r="F61" s="52"/>
      <c r="G61" s="50"/>
      <c r="H61" s="60">
        <v>420</v>
      </c>
      <c r="I61" s="52" t="s">
        <v>395</v>
      </c>
      <c r="J61" s="22"/>
    </row>
    <row r="62" spans="1:10" ht="45" customHeight="1">
      <c r="A62" s="50">
        <v>5</v>
      </c>
      <c r="B62" s="132"/>
      <c r="C62" s="50" t="s">
        <v>397</v>
      </c>
      <c r="D62" s="52" t="s">
        <v>186</v>
      </c>
      <c r="E62" s="50">
        <f>6/2</f>
        <v>3</v>
      </c>
      <c r="F62" s="52"/>
      <c r="G62" s="50"/>
      <c r="H62" s="60">
        <v>9000</v>
      </c>
      <c r="I62" s="52"/>
      <c r="J62" s="25"/>
    </row>
    <row r="63" spans="1:10" ht="45" customHeight="1">
      <c r="A63" s="123" t="s">
        <v>398</v>
      </c>
      <c r="B63" s="166"/>
      <c r="C63" s="166"/>
      <c r="D63" s="166"/>
      <c r="E63" s="166"/>
      <c r="F63" s="166"/>
      <c r="G63" s="166"/>
      <c r="H63" s="166"/>
      <c r="I63" s="167"/>
      <c r="J63" s="52"/>
    </row>
    <row r="64" spans="1:10" ht="45" customHeight="1">
      <c r="A64" s="50">
        <v>1</v>
      </c>
      <c r="B64" s="132" t="s">
        <v>388</v>
      </c>
      <c r="C64" s="50" t="s">
        <v>389</v>
      </c>
      <c r="D64" s="52" t="s">
        <v>186</v>
      </c>
      <c r="E64" s="50">
        <v>3</v>
      </c>
      <c r="F64" s="52"/>
      <c r="G64" s="50"/>
      <c r="H64" s="60">
        <v>480</v>
      </c>
      <c r="I64" s="52" t="s">
        <v>390</v>
      </c>
      <c r="J64" s="25"/>
    </row>
    <row r="65" spans="1:10" ht="45" customHeight="1">
      <c r="A65" s="50">
        <v>2</v>
      </c>
      <c r="B65" s="132"/>
      <c r="C65" s="50" t="s">
        <v>391</v>
      </c>
      <c r="D65" s="52" t="s">
        <v>186</v>
      </c>
      <c r="E65" s="50">
        <v>3</v>
      </c>
      <c r="F65" s="52"/>
      <c r="G65" s="50"/>
      <c r="H65" s="60">
        <v>480</v>
      </c>
      <c r="I65" s="52" t="s">
        <v>392</v>
      </c>
      <c r="J65" s="25"/>
    </row>
    <row r="66" spans="1:10" ht="45" customHeight="1">
      <c r="A66" s="50">
        <v>3</v>
      </c>
      <c r="B66" s="123"/>
      <c r="C66" s="50" t="s">
        <v>393</v>
      </c>
      <c r="D66" s="52" t="s">
        <v>394</v>
      </c>
      <c r="E66" s="50">
        <v>3</v>
      </c>
      <c r="F66" s="52"/>
      <c r="G66" s="50"/>
      <c r="H66" s="60">
        <v>420</v>
      </c>
      <c r="I66" s="52" t="s">
        <v>395</v>
      </c>
      <c r="J66" s="26"/>
    </row>
    <row r="67" spans="1:10" ht="45" customHeight="1">
      <c r="A67" s="50">
        <v>4</v>
      </c>
      <c r="B67" s="123"/>
      <c r="C67" s="50" t="s">
        <v>396</v>
      </c>
      <c r="D67" s="52" t="s">
        <v>394</v>
      </c>
      <c r="E67" s="50">
        <v>3</v>
      </c>
      <c r="F67" s="52"/>
      <c r="G67" s="50"/>
      <c r="H67" s="60">
        <v>420</v>
      </c>
      <c r="I67" s="52" t="s">
        <v>395</v>
      </c>
      <c r="J67" s="22"/>
    </row>
    <row r="68" spans="1:10" ht="45" customHeight="1">
      <c r="A68" s="123" t="s">
        <v>399</v>
      </c>
      <c r="B68" s="123"/>
      <c r="C68" s="123"/>
      <c r="D68" s="123"/>
      <c r="E68" s="123"/>
      <c r="F68" s="123"/>
      <c r="G68" s="123"/>
      <c r="H68" s="123"/>
      <c r="I68" s="123"/>
      <c r="J68" s="52"/>
    </row>
    <row r="69" spans="1:10" ht="45" customHeight="1">
      <c r="A69" s="50">
        <v>1</v>
      </c>
      <c r="B69" s="132" t="s">
        <v>388</v>
      </c>
      <c r="C69" s="50" t="s">
        <v>389</v>
      </c>
      <c r="D69" s="52" t="s">
        <v>186</v>
      </c>
      <c r="E69" s="50">
        <v>1</v>
      </c>
      <c r="F69" s="52"/>
      <c r="G69" s="50"/>
      <c r="H69" s="60">
        <v>480</v>
      </c>
      <c r="I69" s="52" t="s">
        <v>390</v>
      </c>
      <c r="J69" s="25"/>
    </row>
    <row r="70" spans="1:10" ht="45" customHeight="1">
      <c r="A70" s="50">
        <v>2</v>
      </c>
      <c r="B70" s="132"/>
      <c r="C70" s="50" t="s">
        <v>391</v>
      </c>
      <c r="D70" s="52" t="s">
        <v>186</v>
      </c>
      <c r="E70" s="50">
        <v>1</v>
      </c>
      <c r="F70" s="52"/>
      <c r="G70" s="50"/>
      <c r="H70" s="60">
        <v>480</v>
      </c>
      <c r="I70" s="52" t="s">
        <v>392</v>
      </c>
      <c r="J70" s="25"/>
    </row>
    <row r="71" spans="1:10" ht="45" customHeight="1">
      <c r="A71" s="50">
        <v>3</v>
      </c>
      <c r="B71" s="123"/>
      <c r="C71" s="50" t="s">
        <v>393</v>
      </c>
      <c r="D71" s="52" t="s">
        <v>394</v>
      </c>
      <c r="E71" s="50">
        <v>1</v>
      </c>
      <c r="F71" s="52"/>
      <c r="G71" s="50"/>
      <c r="H71" s="60">
        <v>420</v>
      </c>
      <c r="I71" s="52" t="s">
        <v>395</v>
      </c>
      <c r="J71" s="26"/>
    </row>
    <row r="72" spans="1:10" ht="45" customHeight="1">
      <c r="A72" s="50">
        <v>4</v>
      </c>
      <c r="B72" s="123"/>
      <c r="C72" s="50" t="s">
        <v>396</v>
      </c>
      <c r="D72" s="52" t="s">
        <v>394</v>
      </c>
      <c r="E72" s="50">
        <v>1</v>
      </c>
      <c r="F72" s="52"/>
      <c r="G72" s="50"/>
      <c r="H72" s="60">
        <v>420</v>
      </c>
      <c r="I72" s="52" t="s">
        <v>395</v>
      </c>
      <c r="J72" s="22"/>
    </row>
    <row r="73" spans="1:10" ht="45" customHeight="1">
      <c r="A73" s="123" t="s">
        <v>400</v>
      </c>
      <c r="B73" s="123"/>
      <c r="C73" s="123"/>
      <c r="D73" s="123"/>
      <c r="E73" s="123"/>
      <c r="F73" s="123"/>
      <c r="G73" s="123"/>
      <c r="H73" s="123"/>
      <c r="I73" s="123"/>
      <c r="J73" s="52"/>
    </row>
    <row r="74" spans="1:10" ht="45" customHeight="1">
      <c r="A74" s="50">
        <v>1</v>
      </c>
      <c r="B74" s="132" t="s">
        <v>388</v>
      </c>
      <c r="C74" s="50" t="s">
        <v>389</v>
      </c>
      <c r="D74" s="52" t="s">
        <v>186</v>
      </c>
      <c r="E74" s="50">
        <v>2</v>
      </c>
      <c r="F74" s="52"/>
      <c r="G74" s="50"/>
      <c r="H74" s="60">
        <v>480</v>
      </c>
      <c r="I74" s="52" t="s">
        <v>390</v>
      </c>
      <c r="J74" s="25"/>
    </row>
    <row r="75" spans="1:10" ht="45" customHeight="1">
      <c r="A75" s="50">
        <v>2</v>
      </c>
      <c r="B75" s="132"/>
      <c r="C75" s="50" t="s">
        <v>391</v>
      </c>
      <c r="D75" s="52" t="s">
        <v>186</v>
      </c>
      <c r="E75" s="50">
        <v>2</v>
      </c>
      <c r="F75" s="52"/>
      <c r="G75" s="50"/>
      <c r="H75" s="60">
        <v>480</v>
      </c>
      <c r="I75" s="52" t="s">
        <v>392</v>
      </c>
      <c r="J75" s="25"/>
    </row>
    <row r="76" spans="1:10" ht="45" customHeight="1">
      <c r="A76" s="50">
        <v>3</v>
      </c>
      <c r="B76" s="123"/>
      <c r="C76" s="50" t="s">
        <v>393</v>
      </c>
      <c r="D76" s="52" t="s">
        <v>394</v>
      </c>
      <c r="E76" s="50">
        <v>2</v>
      </c>
      <c r="F76" s="52"/>
      <c r="G76" s="50"/>
      <c r="H76" s="60">
        <v>420</v>
      </c>
      <c r="I76" s="52" t="s">
        <v>395</v>
      </c>
      <c r="J76" s="26"/>
    </row>
    <row r="77" spans="1:10" ht="45" customHeight="1">
      <c r="A77" s="50">
        <v>4</v>
      </c>
      <c r="B77" s="123"/>
      <c r="C77" s="50" t="s">
        <v>396</v>
      </c>
      <c r="D77" s="52" t="s">
        <v>394</v>
      </c>
      <c r="E77" s="50">
        <v>2</v>
      </c>
      <c r="F77" s="52"/>
      <c r="G77" s="50"/>
      <c r="H77" s="60">
        <v>420</v>
      </c>
      <c r="I77" s="52" t="s">
        <v>395</v>
      </c>
      <c r="J77" s="22"/>
    </row>
    <row r="78" spans="1:10" ht="45" customHeight="1">
      <c r="A78" s="123" t="s">
        <v>401</v>
      </c>
      <c r="B78" s="123"/>
      <c r="C78" s="123"/>
      <c r="D78" s="123"/>
      <c r="E78" s="123"/>
      <c r="F78" s="123"/>
      <c r="G78" s="123"/>
      <c r="H78" s="123"/>
      <c r="I78" s="123"/>
      <c r="J78" s="52"/>
    </row>
    <row r="79" spans="1:10" ht="45" customHeight="1">
      <c r="A79" s="50">
        <v>1</v>
      </c>
      <c r="B79" s="132" t="s">
        <v>388</v>
      </c>
      <c r="C79" s="50" t="s">
        <v>389</v>
      </c>
      <c r="D79" s="52" t="s">
        <v>186</v>
      </c>
      <c r="E79" s="50">
        <v>2</v>
      </c>
      <c r="F79" s="52"/>
      <c r="G79" s="50"/>
      <c r="H79" s="60">
        <v>480</v>
      </c>
      <c r="I79" s="52" t="s">
        <v>390</v>
      </c>
      <c r="J79" s="25"/>
    </row>
    <row r="80" spans="1:10" ht="45" customHeight="1">
      <c r="A80" s="50">
        <v>2</v>
      </c>
      <c r="B80" s="132"/>
      <c r="C80" s="50" t="s">
        <v>391</v>
      </c>
      <c r="D80" s="52" t="s">
        <v>186</v>
      </c>
      <c r="E80" s="50">
        <v>2</v>
      </c>
      <c r="F80" s="52"/>
      <c r="G80" s="50"/>
      <c r="H80" s="60">
        <v>480</v>
      </c>
      <c r="I80" s="52" t="s">
        <v>392</v>
      </c>
      <c r="J80" s="25"/>
    </row>
    <row r="81" spans="1:10" ht="45" customHeight="1">
      <c r="A81" s="50">
        <v>3</v>
      </c>
      <c r="B81" s="123"/>
      <c r="C81" s="50" t="s">
        <v>393</v>
      </c>
      <c r="D81" s="52" t="s">
        <v>394</v>
      </c>
      <c r="E81" s="50">
        <v>2</v>
      </c>
      <c r="F81" s="52"/>
      <c r="G81" s="50"/>
      <c r="H81" s="60">
        <v>420</v>
      </c>
      <c r="I81" s="52" t="s">
        <v>395</v>
      </c>
      <c r="J81" s="26"/>
    </row>
    <row r="82" spans="1:10" ht="45" customHeight="1">
      <c r="A82" s="50">
        <v>4</v>
      </c>
      <c r="B82" s="123"/>
      <c r="C82" s="50" t="s">
        <v>396</v>
      </c>
      <c r="D82" s="52" t="s">
        <v>394</v>
      </c>
      <c r="E82" s="50">
        <v>2</v>
      </c>
      <c r="F82" s="52"/>
      <c r="G82" s="50"/>
      <c r="H82" s="60">
        <v>420</v>
      </c>
      <c r="I82" s="52" t="s">
        <v>395</v>
      </c>
      <c r="J82" s="22"/>
    </row>
    <row r="83" spans="1:10" ht="45" customHeight="1">
      <c r="A83" s="123" t="s">
        <v>402</v>
      </c>
      <c r="B83" s="123"/>
      <c r="C83" s="123"/>
      <c r="D83" s="123"/>
      <c r="E83" s="123"/>
      <c r="F83" s="123"/>
      <c r="G83" s="123"/>
      <c r="H83" s="123"/>
      <c r="I83" s="123"/>
      <c r="J83" s="52"/>
    </row>
    <row r="84" spans="1:10" ht="45" customHeight="1">
      <c r="A84" s="50">
        <v>1</v>
      </c>
      <c r="B84" s="132" t="s">
        <v>388</v>
      </c>
      <c r="C84" s="50" t="s">
        <v>389</v>
      </c>
      <c r="D84" s="52" t="s">
        <v>186</v>
      </c>
      <c r="E84" s="50">
        <v>2</v>
      </c>
      <c r="F84" s="52"/>
      <c r="G84" s="50"/>
      <c r="H84" s="60">
        <v>480</v>
      </c>
      <c r="I84" s="52" t="s">
        <v>390</v>
      </c>
      <c r="J84" s="25"/>
    </row>
    <row r="85" spans="1:10" ht="45" customHeight="1">
      <c r="A85" s="50">
        <v>2</v>
      </c>
      <c r="B85" s="132"/>
      <c r="C85" s="50" t="s">
        <v>391</v>
      </c>
      <c r="D85" s="52" t="s">
        <v>186</v>
      </c>
      <c r="E85" s="50">
        <v>2</v>
      </c>
      <c r="F85" s="52"/>
      <c r="G85" s="50"/>
      <c r="H85" s="60">
        <v>480</v>
      </c>
      <c r="I85" s="52" t="s">
        <v>392</v>
      </c>
      <c r="J85" s="25"/>
    </row>
    <row r="86" spans="1:10" ht="45" customHeight="1">
      <c r="A86" s="50">
        <v>3</v>
      </c>
      <c r="B86" s="123"/>
      <c r="C86" s="50" t="s">
        <v>393</v>
      </c>
      <c r="D86" s="52" t="s">
        <v>394</v>
      </c>
      <c r="E86" s="50">
        <v>2</v>
      </c>
      <c r="F86" s="52"/>
      <c r="G86" s="50"/>
      <c r="H86" s="60">
        <v>420</v>
      </c>
      <c r="I86" s="52" t="s">
        <v>395</v>
      </c>
      <c r="J86" s="26"/>
    </row>
    <row r="87" spans="1:10" ht="45" customHeight="1">
      <c r="A87" s="50">
        <v>4</v>
      </c>
      <c r="B87" s="123"/>
      <c r="C87" s="50" t="s">
        <v>396</v>
      </c>
      <c r="D87" s="52" t="s">
        <v>394</v>
      </c>
      <c r="E87" s="50">
        <v>2</v>
      </c>
      <c r="F87" s="52"/>
      <c r="G87" s="50"/>
      <c r="H87" s="60">
        <v>420</v>
      </c>
      <c r="I87" s="52" t="s">
        <v>395</v>
      </c>
      <c r="J87" s="22"/>
    </row>
    <row r="88" spans="1:10" ht="45" customHeight="1">
      <c r="A88" s="123" t="s">
        <v>403</v>
      </c>
      <c r="B88" s="123"/>
      <c r="C88" s="123"/>
      <c r="D88" s="123"/>
      <c r="E88" s="123"/>
      <c r="F88" s="123"/>
      <c r="G88" s="123"/>
      <c r="H88" s="123"/>
      <c r="I88" s="123"/>
      <c r="J88" s="52"/>
    </row>
    <row r="89" spans="1:10" ht="78" customHeight="1">
      <c r="A89" s="50">
        <v>1</v>
      </c>
      <c r="B89" s="132" t="s">
        <v>404</v>
      </c>
      <c r="C89" s="50" t="s">
        <v>405</v>
      </c>
      <c r="D89" s="52" t="s">
        <v>178</v>
      </c>
      <c r="E89" s="50">
        <v>4</v>
      </c>
      <c r="F89" s="52"/>
      <c r="G89" s="50"/>
      <c r="H89" s="60">
        <f>(2000+2000+2000+2000)*0.5</f>
        <v>4000</v>
      </c>
      <c r="I89" s="52" t="s">
        <v>406</v>
      </c>
      <c r="J89" s="25"/>
    </row>
    <row r="90" spans="1:10" ht="45" customHeight="1">
      <c r="A90" s="50">
        <v>2</v>
      </c>
      <c r="B90" s="132"/>
      <c r="C90" s="50" t="s">
        <v>407</v>
      </c>
      <c r="D90" s="52" t="s">
        <v>178</v>
      </c>
      <c r="E90" s="50">
        <v>4</v>
      </c>
      <c r="F90" s="52"/>
      <c r="G90" s="50"/>
      <c r="H90" s="60">
        <v>1200</v>
      </c>
      <c r="I90" s="52"/>
      <c r="J90" s="25"/>
    </row>
    <row r="91" spans="1:10" ht="45" customHeight="1">
      <c r="A91" s="123" t="s">
        <v>408</v>
      </c>
      <c r="B91" s="123"/>
      <c r="C91" s="123"/>
      <c r="D91" s="123"/>
      <c r="E91" s="123"/>
      <c r="F91" s="123"/>
      <c r="G91" s="123"/>
      <c r="H91" s="123"/>
      <c r="I91" s="123"/>
      <c r="J91" s="52"/>
    </row>
    <row r="92" spans="1:10" ht="77.099999999999994" customHeight="1">
      <c r="A92" s="50">
        <v>1</v>
      </c>
      <c r="B92" s="132" t="s">
        <v>404</v>
      </c>
      <c r="C92" s="50" t="s">
        <v>405</v>
      </c>
      <c r="D92" s="52" t="s">
        <v>178</v>
      </c>
      <c r="E92" s="50">
        <v>2</v>
      </c>
      <c r="F92" s="52"/>
      <c r="G92" s="50"/>
      <c r="H92" s="52">
        <v>4000</v>
      </c>
      <c r="I92" s="52" t="s">
        <v>406</v>
      </c>
      <c r="J92" s="25"/>
    </row>
    <row r="93" spans="1:10" ht="45" customHeight="1">
      <c r="A93" s="50">
        <v>2</v>
      </c>
      <c r="B93" s="132"/>
      <c r="C93" s="50" t="s">
        <v>407</v>
      </c>
      <c r="D93" s="52" t="s">
        <v>178</v>
      </c>
      <c r="E93" s="50">
        <v>2</v>
      </c>
      <c r="F93" s="52"/>
      <c r="G93" s="50"/>
      <c r="H93" s="52">
        <v>1200</v>
      </c>
      <c r="I93" s="52"/>
      <c r="J93" s="25"/>
    </row>
    <row r="94" spans="1:10" ht="45" customHeight="1">
      <c r="A94" s="52"/>
      <c r="B94" s="52"/>
      <c r="C94" s="52"/>
      <c r="D94" s="52"/>
      <c r="E94" s="52"/>
      <c r="F94" s="24" t="s">
        <v>409</v>
      </c>
      <c r="G94" s="24"/>
      <c r="H94" s="52"/>
      <c r="I94" s="52"/>
      <c r="J94" s="52"/>
    </row>
  </sheetData>
  <mergeCells count="56">
    <mergeCell ref="B92:B93"/>
    <mergeCell ref="B58:B62"/>
    <mergeCell ref="B64:B67"/>
    <mergeCell ref="B69:B72"/>
    <mergeCell ref="A88:I88"/>
    <mergeCell ref="A91:I91"/>
    <mergeCell ref="A68:I68"/>
    <mergeCell ref="D25:D27"/>
    <mergeCell ref="I19:I22"/>
    <mergeCell ref="I25:I27"/>
    <mergeCell ref="B84:B87"/>
    <mergeCell ref="B89:B90"/>
    <mergeCell ref="F25:F27"/>
    <mergeCell ref="B25:B27"/>
    <mergeCell ref="B30:B31"/>
    <mergeCell ref="H25:H27"/>
    <mergeCell ref="A32:I32"/>
    <mergeCell ref="A83:I83"/>
    <mergeCell ref="B74:B77"/>
    <mergeCell ref="B79:B82"/>
    <mergeCell ref="A4:A7"/>
    <mergeCell ref="A8:A11"/>
    <mergeCell ref="A12:A15"/>
    <mergeCell ref="A19:A22"/>
    <mergeCell ref="A25:A27"/>
    <mergeCell ref="A30:A31"/>
    <mergeCell ref="B4:B7"/>
    <mergeCell ref="B8:B11"/>
    <mergeCell ref="B12:B15"/>
    <mergeCell ref="B19:B22"/>
    <mergeCell ref="D4:D7"/>
    <mergeCell ref="D8:D11"/>
    <mergeCell ref="D12:D15"/>
    <mergeCell ref="A73:I73"/>
    <mergeCell ref="A78:I78"/>
    <mergeCell ref="A63:I63"/>
    <mergeCell ref="A35:I35"/>
    <mergeCell ref="A47:I47"/>
    <mergeCell ref="A57:I57"/>
    <mergeCell ref="A1:J1"/>
    <mergeCell ref="A3:I3"/>
    <mergeCell ref="A17:I17"/>
    <mergeCell ref="A24:I24"/>
    <mergeCell ref="E4:E7"/>
    <mergeCell ref="E8:E11"/>
    <mergeCell ref="E12:E15"/>
    <mergeCell ref="E19:E22"/>
    <mergeCell ref="I4:I7"/>
    <mergeCell ref="I8:I11"/>
    <mergeCell ref="I12:I15"/>
    <mergeCell ref="D19:D22"/>
    <mergeCell ref="E25:E27"/>
    <mergeCell ref="G25:G27"/>
    <mergeCell ref="J12:J15"/>
    <mergeCell ref="I30:I31"/>
    <mergeCell ref="J30:J31"/>
  </mergeCells>
  <phoneticPr fontId="27" type="noConversion"/>
  <pageMargins left="0.75" right="0.75" top="1" bottom="1" header="0.5" footer="0.5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view="pageBreakPreview" zoomScale="80" zoomScaleNormal="100" zoomScaleSheetLayoutView="80" workbookViewId="0">
      <selection activeCell="H3" sqref="H3"/>
    </sheetView>
  </sheetViews>
  <sheetFormatPr defaultColWidth="9" defaultRowHeight="14.4"/>
  <cols>
    <col min="1" max="1" width="9" style="65"/>
    <col min="2" max="3" width="23.77734375" style="65" customWidth="1"/>
    <col min="4" max="4" width="9" style="65"/>
    <col min="5" max="5" width="14.44140625" style="65" customWidth="1"/>
    <col min="6" max="6" width="10.88671875" style="65" customWidth="1"/>
    <col min="7" max="7" width="12" style="65" customWidth="1"/>
    <col min="8" max="8" width="18.21875" style="65" bestFit="1" customWidth="1"/>
    <col min="9" max="9" width="20.88671875" style="65" customWidth="1"/>
    <col min="10" max="16384" width="9" style="65"/>
  </cols>
  <sheetData>
    <row r="1" spans="1:9" ht="45" customHeight="1">
      <c r="A1" s="138" t="s">
        <v>550</v>
      </c>
      <c r="B1" s="138"/>
      <c r="C1" s="138"/>
      <c r="D1" s="138"/>
      <c r="E1" s="138"/>
      <c r="F1" s="138"/>
      <c r="G1" s="138"/>
      <c r="H1" s="138"/>
      <c r="I1" s="138"/>
    </row>
    <row r="2" spans="1:9" ht="45" customHeight="1">
      <c r="A2" s="51" t="s">
        <v>0</v>
      </c>
      <c r="B2" s="51" t="s">
        <v>1</v>
      </c>
      <c r="C2" s="51" t="s">
        <v>22</v>
      </c>
      <c r="D2" s="51" t="s">
        <v>173</v>
      </c>
      <c r="E2" s="51" t="s">
        <v>23</v>
      </c>
      <c r="F2" s="47" t="s">
        <v>534</v>
      </c>
      <c r="G2" s="47" t="s">
        <v>536</v>
      </c>
      <c r="H2" s="47" t="s">
        <v>570</v>
      </c>
      <c r="I2" s="22" t="s">
        <v>3</v>
      </c>
    </row>
    <row r="3" spans="1:9" ht="45" customHeight="1">
      <c r="A3" s="168">
        <v>1</v>
      </c>
      <c r="B3" s="51" t="s">
        <v>410</v>
      </c>
      <c r="C3" s="52"/>
      <c r="D3" s="52"/>
      <c r="E3" s="52"/>
      <c r="F3" s="52"/>
      <c r="G3" s="52"/>
      <c r="H3" s="52"/>
      <c r="I3" s="52"/>
    </row>
    <row r="4" spans="1:9" ht="45" customHeight="1">
      <c r="A4" s="168"/>
      <c r="B4" s="50" t="s">
        <v>411</v>
      </c>
      <c r="C4" s="52" t="s">
        <v>412</v>
      </c>
      <c r="D4" s="52" t="s">
        <v>178</v>
      </c>
      <c r="E4" s="52">
        <v>128</v>
      </c>
      <c r="F4" s="52"/>
      <c r="G4" s="52"/>
      <c r="H4" s="45">
        <v>36</v>
      </c>
      <c r="I4" s="83">
        <v>1</v>
      </c>
    </row>
    <row r="5" spans="1:9" ht="45" customHeight="1">
      <c r="A5" s="168"/>
      <c r="B5" s="50" t="s">
        <v>413</v>
      </c>
      <c r="C5" s="52" t="s">
        <v>414</v>
      </c>
      <c r="D5" s="52" t="s">
        <v>415</v>
      </c>
      <c r="E5" s="52">
        <v>42</v>
      </c>
      <c r="F5" s="52"/>
      <c r="G5" s="52"/>
      <c r="H5" s="45">
        <v>48</v>
      </c>
      <c r="I5" s="83" t="s">
        <v>416</v>
      </c>
    </row>
    <row r="6" spans="1:9" ht="45" customHeight="1">
      <c r="A6" s="168">
        <v>2</v>
      </c>
      <c r="B6" s="171" t="s">
        <v>417</v>
      </c>
      <c r="C6" s="50" t="s">
        <v>418</v>
      </c>
      <c r="D6" s="52" t="s">
        <v>310</v>
      </c>
      <c r="E6" s="52">
        <v>1</v>
      </c>
      <c r="F6" s="52"/>
      <c r="G6" s="52"/>
      <c r="H6" s="45">
        <v>1200</v>
      </c>
      <c r="I6" s="83">
        <v>1</v>
      </c>
    </row>
    <row r="7" spans="1:9" ht="45" customHeight="1">
      <c r="A7" s="168"/>
      <c r="B7" s="173"/>
      <c r="C7" s="50" t="s">
        <v>419</v>
      </c>
      <c r="D7" s="52" t="s">
        <v>260</v>
      </c>
      <c r="E7" s="52">
        <v>10</v>
      </c>
      <c r="F7" s="52"/>
      <c r="G7" s="52"/>
      <c r="H7" s="45">
        <v>360</v>
      </c>
      <c r="I7" s="83" t="s">
        <v>420</v>
      </c>
    </row>
    <row r="8" spans="1:9" ht="45" customHeight="1">
      <c r="A8" s="168">
        <v>3</v>
      </c>
      <c r="B8" s="171" t="s">
        <v>421</v>
      </c>
      <c r="C8" s="50" t="s">
        <v>422</v>
      </c>
      <c r="D8" s="52" t="s">
        <v>310</v>
      </c>
      <c r="E8" s="52">
        <v>1</v>
      </c>
      <c r="F8" s="52"/>
      <c r="G8" s="52"/>
      <c r="H8" s="45">
        <v>1200</v>
      </c>
      <c r="I8" s="83">
        <v>1</v>
      </c>
    </row>
    <row r="9" spans="1:9" ht="45" customHeight="1">
      <c r="A9" s="168"/>
      <c r="B9" s="173"/>
      <c r="C9" s="50" t="s">
        <v>423</v>
      </c>
      <c r="D9" s="52" t="s">
        <v>260</v>
      </c>
      <c r="E9" s="52">
        <v>12</v>
      </c>
      <c r="F9" s="52"/>
      <c r="G9" s="52"/>
      <c r="H9" s="45">
        <v>180</v>
      </c>
      <c r="I9" s="83" t="s">
        <v>420</v>
      </c>
    </row>
    <row r="10" spans="1:9" ht="45" customHeight="1">
      <c r="A10" s="168">
        <v>4</v>
      </c>
      <c r="B10" s="171" t="s">
        <v>424</v>
      </c>
      <c r="C10" s="52" t="s">
        <v>425</v>
      </c>
      <c r="D10" s="52" t="s">
        <v>27</v>
      </c>
      <c r="E10" s="52">
        <v>1</v>
      </c>
      <c r="F10" s="52"/>
      <c r="G10" s="52"/>
      <c r="H10" s="45">
        <v>960</v>
      </c>
      <c r="I10" s="83">
        <v>1</v>
      </c>
    </row>
    <row r="11" spans="1:9" ht="45" customHeight="1">
      <c r="A11" s="168"/>
      <c r="B11" s="172"/>
      <c r="C11" s="50" t="s">
        <v>426</v>
      </c>
      <c r="D11" s="52" t="s">
        <v>260</v>
      </c>
      <c r="E11" s="52">
        <v>2</v>
      </c>
      <c r="F11" s="52"/>
      <c r="G11" s="52"/>
      <c r="H11" s="45">
        <v>288</v>
      </c>
      <c r="I11" s="83" t="s">
        <v>420</v>
      </c>
    </row>
    <row r="12" spans="1:9" ht="45" customHeight="1">
      <c r="A12" s="168"/>
      <c r="B12" s="173"/>
      <c r="C12" s="50" t="s">
        <v>427</v>
      </c>
      <c r="D12" s="52" t="s">
        <v>260</v>
      </c>
      <c r="E12" s="52">
        <v>2</v>
      </c>
      <c r="F12" s="52"/>
      <c r="G12" s="52"/>
      <c r="H12" s="45">
        <v>288</v>
      </c>
      <c r="I12" s="83" t="s">
        <v>420</v>
      </c>
    </row>
    <row r="13" spans="1:9" ht="45" customHeight="1">
      <c r="A13" s="52">
        <v>5</v>
      </c>
      <c r="B13" s="51" t="s">
        <v>428</v>
      </c>
      <c r="C13" s="52" t="s">
        <v>429</v>
      </c>
      <c r="D13" s="52" t="s">
        <v>310</v>
      </c>
      <c r="E13" s="52">
        <v>1</v>
      </c>
      <c r="F13" s="52"/>
      <c r="G13" s="52"/>
      <c r="H13" s="52">
        <v>3000</v>
      </c>
      <c r="I13" s="83"/>
    </row>
    <row r="14" spans="1:9" ht="45" customHeight="1">
      <c r="A14" s="52">
        <v>6</v>
      </c>
      <c r="B14" s="51" t="s">
        <v>430</v>
      </c>
      <c r="C14" s="52" t="s">
        <v>429</v>
      </c>
      <c r="D14" s="52" t="s">
        <v>310</v>
      </c>
      <c r="E14" s="52">
        <v>1</v>
      </c>
      <c r="F14" s="52"/>
      <c r="G14" s="52"/>
      <c r="H14" s="52">
        <v>3000</v>
      </c>
      <c r="I14" s="83"/>
    </row>
    <row r="15" spans="1:9" ht="45" customHeight="1">
      <c r="A15" s="50">
        <v>7</v>
      </c>
      <c r="B15" s="51" t="s">
        <v>431</v>
      </c>
      <c r="C15" s="50" t="s">
        <v>432</v>
      </c>
      <c r="D15" s="50" t="s">
        <v>260</v>
      </c>
      <c r="E15" s="50">
        <v>2</v>
      </c>
      <c r="F15" s="52"/>
      <c r="G15" s="52"/>
      <c r="H15" s="52">
        <v>1200</v>
      </c>
      <c r="I15" s="52"/>
    </row>
    <row r="16" spans="1:9" ht="33" customHeight="1">
      <c r="A16" s="52"/>
      <c r="B16" s="52"/>
      <c r="C16" s="52"/>
      <c r="D16" s="52"/>
      <c r="E16" s="169" t="s">
        <v>137</v>
      </c>
      <c r="F16" s="170"/>
      <c r="G16" s="51">
        <f>SUM(G4:G15)</f>
        <v>0</v>
      </c>
      <c r="H16" s="52"/>
      <c r="I16" s="52"/>
    </row>
  </sheetData>
  <mergeCells count="9">
    <mergeCell ref="A1:I1"/>
    <mergeCell ref="E16:F16"/>
    <mergeCell ref="A3:A5"/>
    <mergeCell ref="A6:A7"/>
    <mergeCell ref="A8:A9"/>
    <mergeCell ref="A10:A12"/>
    <mergeCell ref="B10:B12"/>
    <mergeCell ref="B8:B9"/>
    <mergeCell ref="B6:B7"/>
  </mergeCells>
  <phoneticPr fontId="27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1</vt:i4>
      </vt:variant>
    </vt:vector>
  </HeadingPairs>
  <TitlesOfParts>
    <vt:vector size="18" baseType="lpstr">
      <vt:lpstr>汇总</vt:lpstr>
      <vt:lpstr>材料检测</vt:lpstr>
      <vt:lpstr>钢结构检测</vt:lpstr>
      <vt:lpstr>道路检测</vt:lpstr>
      <vt:lpstr>排水工程检测</vt:lpstr>
      <vt:lpstr>消防检测 </vt:lpstr>
      <vt:lpstr>消防检测</vt:lpstr>
      <vt:lpstr>节能检测</vt:lpstr>
      <vt:lpstr>智能化建筑检测</vt:lpstr>
      <vt:lpstr>防雷检测 </vt:lpstr>
      <vt:lpstr>环境检测</vt:lpstr>
      <vt:lpstr>生活用水水质检测</vt:lpstr>
      <vt:lpstr>主体结构检测</vt:lpstr>
      <vt:lpstr>地基基础检测 </vt:lpstr>
      <vt:lpstr>主体沉降观测</vt:lpstr>
      <vt:lpstr>高支模监测</vt:lpstr>
      <vt:lpstr>基坑监测</vt:lpstr>
      <vt:lpstr>生活用水水质检测!Print_Area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000</cp:lastModifiedBy>
  <dcterms:created xsi:type="dcterms:W3CDTF">2022-11-23T03:21:00Z</dcterms:created>
  <dcterms:modified xsi:type="dcterms:W3CDTF">2023-03-11T14:34:04Z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62871A0EDC994BD78F6375E544C08CB3</vt:lpwstr>
  </property>
  <property fmtid="{D5CDD505-2E9C-101B-9397-08002B2CF9AE}" pid="3" name="KSOProductBuildVer">
    <vt:lpwstr>2052-11.1.0.10214</vt:lpwstr>
  </property>
</Properties>
</file>