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报价清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<sst xmlns="http://schemas.openxmlformats.org/spreadsheetml/2006/main" count="60" uniqueCount="41">
  <si>
    <t>在线监测系统2026年度运行维护服务项目报价清单</t>
  </si>
  <si>
    <t>序号</t>
  </si>
  <si>
    <t>项目名称</t>
  </si>
  <si>
    <t>项目内容描述</t>
  </si>
  <si>
    <t>计量单位</t>
  </si>
  <si>
    <t>工程量</t>
  </si>
  <si>
    <t>控制限价（元）</t>
  </si>
  <si>
    <t>报价（元）</t>
  </si>
  <si>
    <t>备注</t>
  </si>
  <si>
    <t>含税综合单价</t>
  </si>
  <si>
    <t>含税综合合价</t>
  </si>
  <si>
    <t>在线监测设备运维</t>
  </si>
  <si>
    <t>化学法自动水质监测设备运维（全参数站点）</t>
  </si>
  <si>
    <t>1.检测频率：①COD、TP、NH3-N、总氮至少每2小时上传一个有效监测数据，每日保证上传12组有效小时值和1组日均值（参与统计有效小时值不少于9组）；②pH、悬浮物水质分析仪、流量计至少每10min获得一个监测值。
2.含物联网络传输。
3.包括但不限于COD、TP、NH3-N、总氮、悬浮物、流量计、PH计等在线仪器试剂更换，负责各类相关药剂购置及使用。
4.包括但不限于COD、TP、NH3-N、总氮、悬浮物、流量计、PH计等在线仪器耗材更换，负责各类相关维修工作。
5.每月比对分析检测COD、TP、NH3-N、TN、TOC等指标。
6.配合招标人进行危废处置工作。
7.设备日常巡查及运维管理。
8.包含进水及出水检测设备。
9.其他要求详见备注及合同等规定。</t>
  </si>
  <si>
    <t>站点*年</t>
  </si>
  <si>
    <t xml:space="preserve">
1.按照招标人或相关规范要求对在线监测设备进行运维，修理等工作。具体为：①配备相应人员定期对设备及相关电子元件等进行检查，保养，满足《水污染源在线监测系统（CODCr、 NH3-N 等）运行技术规范》（HJ355-2019）等相关规范要求。②提供监测系统仪器易耗品的更换和维修服务，包括在线仪使用说明书所规定的需定期更换的材料，以及系统正常工作所需更换的材料，并负责维修及配合相关故障处理工作。包括但不限于在线监测站房设施及管线、主要监测仪器设备（流量计、COD、氨氮、总磷、总氮、SS、pH水质分析仪、温度计、数据采集传输仪、控制单元）、辅助设备（采样泵、自动采样留样器、水样预处理设备、恒温恒湿单元、电源稳压单元、集成模块、质控模块、纯水机、空压机等）、配电系统、给排水系统、通讯网络单元、环境控制单元以及通风照明和劳保、消防安全设备器材等运行维护、维修保养、资料整理和安全生产管理工作等。
2.与污水处理厂中控系统、广州市城市排水监测站监控平台、广州市（区）生态环境局监控平台、广东省重点污染源自动监控平台以及全国污染源监控平台等需接收在线监测系统数据的各部门实施联网及监测数据实时上传；协助监控平台操作管理工作等；
3.落实完成月度、季度考核相关工作，包括：国家、省、市、区环保及水务管理部门实施的监督考核及有效性审核（标样考核、实际水样比对）、甲方及其委托的质量控制服务单位实施的质控考核以及其他抽查考核工作等。
4.通过增设物联网设施并采取相应的技术手段进行数据维护（包括不限于购置物联网设备、物联网卡、甲方合理联网要求等），以保障处理站点的流量及在线监测数据稳定传送至甲方与市水务局平台。所增设的物联网设施产权归甲方所有，服务期满后不得拆卸。
5.清单项1.4和1.5的设备均暂未接收。后期以实际接收情况为准。
6.清单项1.3的化学法自动水质
监测设备运维(一拖二站点)为
进出水一体化设备</t>
  </si>
  <si>
    <t>化学法自动水质监测设备运维（普通站点）</t>
  </si>
  <si>
    <t>1.检测频率：至少每6小时上传一个有效监测数据，每日保证上传4组有效小时值。
2.含物联网络传输。
3.包括但不限于COD、TP、NH3-N等在线仪器试剂更换，负责各类相关药剂购置及使用。
4.包括但不限于COD、TP、NH3-N等在线仪器耗材更换，负责各类相关维修工作。
5.每月比对分析检测COD、TP、NH3-N指标。
6.按照要求收集、运输并储存相关危废。
7.设备日常巡查及运维管理。
8.包含进水检测设备。
9.其他要求详见备注及合同等规定。</t>
  </si>
  <si>
    <t>化学法自动水质监测设备运维（一拖二站点）</t>
  </si>
  <si>
    <t>1.检测频率：至少每6小时上传一个有效监测数据，每日保证上传8组有效小时值（进水4次，出水4次）。
2.含物联网络传输。
3.包括但不限于COD、TP、NH3-N等在线仪器试剂更换，负责各类相关药剂购置及使用。
4.包括但不限于COD、TP、NH3-N等在线仪器耗材更换，负责各类相关维修工作。
5.每月比对分析检测COD、TP、NH3-N指标。
6.按照要求收集、运输并储存相关危废。
7.设备日常巡查及运维管理。
8.包含进水及出水检测设备。
9.其他要求详见备注及合同等规定。</t>
  </si>
  <si>
    <t>化学法自动水质监测设备运维（管网系统关键节点）</t>
  </si>
  <si>
    <t>1.检测频率：至少每6小时上传一个有效监测数据，每日保证上传4组有效小时值（没有总磷）。
2.含物联网络传输。
3.包括但不限于COD、NH3-N在线仪器试剂更换，负责各类相关药剂购置及使用。
4.包括但不限于COD、NH3-N在线仪器耗材更换，负责各类相关维修工作。
5.每月比对分析检测COD、NH3-N指标。
6.按照要求收集、运输并储存相关危废。
7.设备日常巡查及运维管理。
8.包含进水或者出水检测设备（不含总磷检测）。
9.其他要求详见备注及合同等规定。</t>
  </si>
  <si>
    <t>光学法（电极法）自动水质监测设备运维</t>
  </si>
  <si>
    <t>1.含物联网络传输。
2.含氨氮、COD等在线仪器耗材更换，负责各类相关维修工作。
3.设备日常巡查及运维管理。
4.其他要求详见备注及合同等规定。</t>
  </si>
  <si>
    <t>暂估价</t>
  </si>
  <si>
    <t>危废处置（不含全参数站点）</t>
  </si>
  <si>
    <t>按照招标人或相关规范要求收集、运输并对危废进行处置，费用实报实销</t>
  </si>
  <si>
    <t>项</t>
  </si>
  <si>
    <t>不可竞争费</t>
  </si>
  <si>
    <t>暂列金额</t>
  </si>
  <si>
    <t>其他任务</t>
  </si>
  <si>
    <t>招标人指示的其他工作任务。</t>
  </si>
  <si>
    <t>在线监测系统2026年度运行维护服务项目（含税）</t>
  </si>
  <si>
    <t>元</t>
  </si>
  <si>
    <t>/</t>
  </si>
  <si>
    <t>税率</t>
  </si>
  <si>
    <t>%</t>
  </si>
  <si>
    <t xml:space="preserve">   %</t>
  </si>
  <si>
    <t>填报增值税专用发票税率</t>
  </si>
  <si>
    <t>在线监测系统2026年度运行维护服务项目（不含税）</t>
  </si>
  <si>
    <t>不含税报价=含税总报价/(1+增值税专用发票税率）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</si>
</sst>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宋体"/>
      <charset val="134"/>
      <scheme val="minor"/>
    </font>
    <font>
      <b/>
      <sz val="18"/>
      <name val="宋体"/>
      <charset val="134"/>
    </font>
    <font>
      <b/>
      <sz val="10"/>
      <name val="宋体"/>
      <charset val="134"/>
      <scheme val="minor"/>
    </font>
    <font>
      <b/>
      <sz val="10"/>
      <name val="宋体"/>
      <charset val="134"/>
    </font>
    <font>
      <sz val="10"/>
      <name val="宋体"/>
      <charset val="134"/>
    </font>
    <font>
      <sz val="10"/>
      <name val="宋体"/>
      <charset val="134"/>
      <scheme val="minor"/>
    </font>
    <font>
      <b/>
      <u/>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44">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176" fontId="1" fillId="0" borderId="0" xfId="0" applyNumberFormat="1" applyFont="1" applyFill="1" applyAlignment="1">
      <alignment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49" applyFont="1" applyBorder="1" applyAlignment="1">
      <alignment horizontal="center" vertical="center" wrapText="1"/>
    </xf>
    <xf numFmtId="176" fontId="3" fillId="0" borderId="1" xfId="49" applyNumberFormat="1" applyFont="1" applyBorder="1" applyAlignment="1">
      <alignment horizontal="center" vertical="center" wrapText="1"/>
    </xf>
    <xf numFmtId="176" fontId="4" fillId="0" borderId="2" xfId="49" applyNumberFormat="1" applyFont="1" applyBorder="1" applyAlignment="1">
      <alignment horizontal="center" vertical="center" wrapText="1"/>
    </xf>
    <xf numFmtId="176" fontId="4" fillId="0" borderId="3" xfId="49" applyNumberFormat="1" applyFont="1" applyBorder="1" applyAlignment="1">
      <alignment horizontal="center" vertical="center" wrapText="1"/>
    </xf>
    <xf numFmtId="176" fontId="3" fillId="0" borderId="2" xfId="49" applyNumberFormat="1" applyFont="1" applyBorder="1" applyAlignment="1">
      <alignment horizontal="center" vertical="center" wrapText="1"/>
    </xf>
    <xf numFmtId="176" fontId="3" fillId="0" borderId="3" xfId="49" applyNumberFormat="1" applyFont="1" applyBorder="1" applyAlignment="1">
      <alignment horizontal="center" vertical="center" wrapText="1"/>
    </xf>
    <xf numFmtId="176" fontId="3" fillId="0" borderId="4" xfId="49" applyNumberFormat="1" applyFont="1" applyBorder="1" applyAlignment="1">
      <alignment horizontal="center" vertical="center" wrapText="1"/>
    </xf>
    <xf numFmtId="0" fontId="3" fillId="0" borderId="5" xfId="49" applyFont="1" applyBorder="1" applyAlignment="1">
      <alignment horizontal="center" vertical="center" wrapText="1"/>
    </xf>
    <xf numFmtId="176" fontId="3" fillId="0" borderId="5" xfId="49"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left" vertical="center"/>
    </xf>
    <xf numFmtId="0" fontId="4" fillId="2" borderId="3" xfId="0" applyFont="1" applyFill="1" applyBorder="1" applyAlignment="1">
      <alignment vertical="center" wrapText="1"/>
    </xf>
    <xf numFmtId="0" fontId="5" fillId="2" borderId="4" xfId="0"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176" fontId="4" fillId="0" borderId="4" xfId="0" applyNumberFormat="1" applyFont="1" applyFill="1" applyBorder="1" applyAlignment="1">
      <alignment vertical="center" wrapText="1"/>
    </xf>
    <xf numFmtId="0" fontId="5" fillId="0" borderId="4" xfId="0" applyFont="1" applyFill="1" applyBorder="1" applyAlignment="1">
      <alignment horizontal="center" vertical="center" wrapText="1"/>
    </xf>
    <xf numFmtId="0" fontId="5" fillId="0" borderId="2" xfId="49" applyFont="1" applyBorder="1" applyAlignment="1">
      <alignment horizontal="left" vertical="center" wrapText="1"/>
    </xf>
    <xf numFmtId="0" fontId="5" fillId="0" borderId="4" xfId="49" applyFont="1" applyBorder="1" applyAlignment="1">
      <alignment horizontal="left" vertical="center" wrapText="1"/>
    </xf>
    <xf numFmtId="0" fontId="5" fillId="0" borderId="4" xfId="49" applyFont="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49" applyFont="1" applyBorder="1" applyAlignment="1">
      <alignment horizontal="left" vertical="center" wrapText="1"/>
    </xf>
    <xf numFmtId="0" fontId="5" fillId="0" borderId="1" xfId="49" applyFont="1" applyBorder="1" applyAlignment="1">
      <alignment horizontal="left" vertical="center" wrapText="1"/>
    </xf>
    <xf numFmtId="0" fontId="5" fillId="0" borderId="1" xfId="49" applyFont="1" applyBorder="1" applyAlignment="1">
      <alignment horizontal="center" vertical="center" wrapText="1"/>
    </xf>
    <xf numFmtId="176" fontId="5" fillId="0" borderId="5" xfId="0" applyNumberFormat="1" applyFont="1" applyFill="1" applyBorder="1" applyAlignment="1">
      <alignment horizontal="center" vertical="center" wrapText="1"/>
    </xf>
    <xf numFmtId="176" fontId="3" fillId="0" borderId="4" xfId="0" applyNumberFormat="1" applyFont="1" applyFill="1" applyBorder="1" applyAlignment="1">
      <alignment vertical="center" wrapText="1"/>
    </xf>
    <xf numFmtId="176" fontId="6" fillId="0" borderId="4" xfId="0" applyNumberFormat="1" applyFont="1" applyFill="1" applyBorder="1" applyAlignment="1">
      <alignment vertical="center" wrapText="1"/>
    </xf>
    <xf numFmtId="0" fontId="4" fillId="0" borderId="2"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3" xfId="49"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176" fontId="3" fillId="0" borderId="4" xfId="0"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selection activeCell="P12" sqref="P12"/>
    </sheetView>
  </sheetViews>
  <sheetFormatPr defaultColWidth="9" defaultRowHeight="14.25"/>
  <cols>
    <col min="1" max="1" width="4.75" style="1" customWidth="1"/>
    <col min="2" max="2" width="6.125" style="2" customWidth="1"/>
    <col min="3" max="3" width="54.5" style="2" customWidth="1"/>
    <col min="4" max="4" width="5.125" style="1" customWidth="1"/>
    <col min="5" max="5" width="5.625" style="3" customWidth="1"/>
    <col min="6" max="6" width="10.125" style="4" customWidth="1"/>
    <col min="7" max="7" width="12.625" style="3" customWidth="1"/>
    <col min="8" max="8" width="7" style="3" customWidth="1"/>
    <col min="9" max="9" width="17.375" style="3" customWidth="1"/>
    <col min="10" max="10" width="23.375" style="3" customWidth="1"/>
    <col min="11" max="16384" width="9" style="1"/>
  </cols>
  <sheetData>
    <row r="1" s="1" customFormat="1" ht="26.25" customHeight="1" spans="1:10">
      <c r="A1" s="5" t="s">
        <v>0</v>
      </c>
      <c r="B1" s="5"/>
      <c r="C1" s="5"/>
      <c r="D1" s="5"/>
      <c r="E1" s="5"/>
      <c r="F1" s="5"/>
      <c r="G1" s="5"/>
      <c r="H1" s="5"/>
      <c r="I1" s="5"/>
      <c r="J1" s="5"/>
    </row>
    <row r="2" s="1" customFormat="1" spans="1:10">
      <c r="A2" s="6" t="s">
        <v>1</v>
      </c>
      <c r="B2" s="6" t="s">
        <v>2</v>
      </c>
      <c r="C2" s="6" t="s">
        <v>3</v>
      </c>
      <c r="D2" s="6" t="s">
        <v>4</v>
      </c>
      <c r="E2" s="7" t="s">
        <v>5</v>
      </c>
      <c r="F2" s="8" t="s">
        <v>6</v>
      </c>
      <c r="G2" s="9"/>
      <c r="H2" s="10" t="s">
        <v>7</v>
      </c>
      <c r="I2" s="11"/>
      <c r="J2" s="12" t="s">
        <v>8</v>
      </c>
    </row>
    <row r="3" s="1" customFormat="1" ht="24" spans="1:10">
      <c r="A3" s="13"/>
      <c r="B3" s="13"/>
      <c r="C3" s="13"/>
      <c r="D3" s="13"/>
      <c r="E3" s="14"/>
      <c r="F3" s="12" t="s">
        <v>9</v>
      </c>
      <c r="G3" s="12" t="s">
        <v>10</v>
      </c>
      <c r="H3" s="12" t="s">
        <v>9</v>
      </c>
      <c r="I3" s="12" t="s">
        <v>10</v>
      </c>
      <c r="J3" s="12"/>
    </row>
    <row r="4" s="1" customFormat="1" spans="1:10">
      <c r="A4" s="15">
        <v>1</v>
      </c>
      <c r="B4" s="16" t="s">
        <v>11</v>
      </c>
      <c r="C4" s="17"/>
      <c r="D4" s="18"/>
      <c r="E4" s="19"/>
      <c r="F4" s="19"/>
      <c r="G4" s="20">
        <f>SUM(G5:G9)</f>
        <v>8632507.04</v>
      </c>
      <c r="H4" s="20"/>
      <c r="I4" s="20">
        <f>SUM(I5:I9)</f>
        <v>0</v>
      </c>
      <c r="J4" s="21"/>
    </row>
    <row r="5" s="1" customFormat="1" ht="175" customHeight="1" spans="1:10">
      <c r="A5" s="22">
        <v>1.1</v>
      </c>
      <c r="B5" s="23" t="s">
        <v>12</v>
      </c>
      <c r="C5" s="24" t="s">
        <v>13</v>
      </c>
      <c r="D5" s="25" t="s">
        <v>14</v>
      </c>
      <c r="E5" s="26">
        <v>6</v>
      </c>
      <c r="F5" s="26">
        <f>ROUND((170774.83-13500-5530)*0.9,2)</f>
        <v>136570.35</v>
      </c>
      <c r="G5" s="26">
        <f t="shared" ref="G5:G9" si="0">E5*F5</f>
        <v>819422.1</v>
      </c>
      <c r="H5" s="26"/>
      <c r="I5" s="26"/>
      <c r="J5" s="27" t="s">
        <v>15</v>
      </c>
    </row>
    <row r="6" s="1" customFormat="1" ht="153" customHeight="1" spans="1:10">
      <c r="A6" s="22">
        <v>1.2</v>
      </c>
      <c r="B6" s="23" t="s">
        <v>16</v>
      </c>
      <c r="C6" s="24" t="s">
        <v>17</v>
      </c>
      <c r="D6" s="25" t="s">
        <v>14</v>
      </c>
      <c r="E6" s="26">
        <f>102-5</f>
        <v>97</v>
      </c>
      <c r="F6" s="26">
        <f>ROUND((55158.65-13500)*0.9,2)</f>
        <v>37492.79</v>
      </c>
      <c r="G6" s="26">
        <f t="shared" si="0"/>
        <v>3636800.63</v>
      </c>
      <c r="H6" s="26"/>
      <c r="I6" s="26"/>
      <c r="J6" s="28"/>
    </row>
    <row r="7" s="1" customFormat="1" ht="151" customHeight="1" spans="1:10">
      <c r="A7" s="22">
        <v>1.3</v>
      </c>
      <c r="B7" s="23" t="s">
        <v>18</v>
      </c>
      <c r="C7" s="24" t="s">
        <v>19</v>
      </c>
      <c r="D7" s="25" t="s">
        <v>14</v>
      </c>
      <c r="E7" s="26">
        <f>71+2</f>
        <v>73</v>
      </c>
      <c r="F7" s="26">
        <f>ROUND((71364.61-13500)*0.9,2)</f>
        <v>52078.15</v>
      </c>
      <c r="G7" s="26">
        <f t="shared" si="0"/>
        <v>3801704.95</v>
      </c>
      <c r="H7" s="26"/>
      <c r="I7" s="26"/>
      <c r="J7" s="28"/>
    </row>
    <row r="8" s="1" customFormat="1" ht="145" customHeight="1" spans="1:10">
      <c r="A8" s="29">
        <v>1.4</v>
      </c>
      <c r="B8" s="30" t="s">
        <v>20</v>
      </c>
      <c r="C8" s="31" t="s">
        <v>21</v>
      </c>
      <c r="D8" s="32" t="s">
        <v>14</v>
      </c>
      <c r="E8" s="27">
        <v>1</v>
      </c>
      <c r="F8" s="27">
        <f>ROUND((32518.16-13500*0.9),2)</f>
        <v>20368.16</v>
      </c>
      <c r="G8" s="26">
        <f t="shared" si="0"/>
        <v>20368.16</v>
      </c>
      <c r="H8" s="26"/>
      <c r="I8" s="26"/>
      <c r="J8" s="28"/>
    </row>
    <row r="9" s="1" customFormat="1" ht="137" customHeight="1" spans="1:10">
      <c r="A9" s="22">
        <v>1.5</v>
      </c>
      <c r="B9" s="23" t="s">
        <v>22</v>
      </c>
      <c r="C9" s="24" t="s">
        <v>23</v>
      </c>
      <c r="D9" s="25" t="s">
        <v>14</v>
      </c>
      <c r="E9" s="26">
        <v>32</v>
      </c>
      <c r="F9" s="26">
        <f>ROUND(12299*0.9,2)</f>
        <v>11069.1</v>
      </c>
      <c r="G9" s="26">
        <f t="shared" si="0"/>
        <v>354211.2</v>
      </c>
      <c r="H9" s="26"/>
      <c r="I9" s="26"/>
      <c r="J9" s="33"/>
    </row>
    <row r="10" s="1" customFormat="1" spans="1:10">
      <c r="A10" s="15">
        <v>2</v>
      </c>
      <c r="B10" s="16" t="s">
        <v>24</v>
      </c>
      <c r="C10" s="17"/>
      <c r="D10" s="18"/>
      <c r="E10" s="19"/>
      <c r="F10" s="19"/>
      <c r="G10" s="20">
        <f>G11</f>
        <v>650000</v>
      </c>
      <c r="H10" s="20"/>
      <c r="I10" s="20"/>
      <c r="J10" s="21"/>
    </row>
    <row r="11" s="1" customFormat="1" ht="68" customHeight="1" spans="1:10">
      <c r="A11" s="22">
        <v>2.1</v>
      </c>
      <c r="B11" s="23" t="s">
        <v>25</v>
      </c>
      <c r="C11" s="24" t="s">
        <v>26</v>
      </c>
      <c r="D11" s="25" t="s">
        <v>27</v>
      </c>
      <c r="E11" s="26">
        <v>1</v>
      </c>
      <c r="F11" s="26">
        <v>650000</v>
      </c>
      <c r="G11" s="26">
        <f>ROUND(F11*E11,2)</f>
        <v>650000</v>
      </c>
      <c r="H11" s="26"/>
      <c r="I11" s="26"/>
      <c r="J11" s="34" t="s">
        <v>28</v>
      </c>
    </row>
    <row r="12" s="1" customFormat="1" spans="1:10">
      <c r="A12" s="15">
        <v>3</v>
      </c>
      <c r="B12" s="16" t="s">
        <v>29</v>
      </c>
      <c r="C12" s="17"/>
      <c r="D12" s="18"/>
      <c r="E12" s="19"/>
      <c r="F12" s="19"/>
      <c r="G12" s="20">
        <f>G13</f>
        <v>700000</v>
      </c>
      <c r="H12" s="20"/>
      <c r="I12" s="20"/>
      <c r="J12" s="35"/>
    </row>
    <row r="13" s="1" customFormat="1" ht="34" customHeight="1" spans="1:10">
      <c r="A13" s="22">
        <v>3.1</v>
      </c>
      <c r="B13" s="23" t="s">
        <v>30</v>
      </c>
      <c r="C13" s="24" t="s">
        <v>31</v>
      </c>
      <c r="D13" s="25" t="s">
        <v>27</v>
      </c>
      <c r="E13" s="26">
        <v>1</v>
      </c>
      <c r="F13" s="26">
        <v>700000</v>
      </c>
      <c r="G13" s="26">
        <f>ROUND(F13*E13,2)</f>
        <v>700000</v>
      </c>
      <c r="H13" s="26"/>
      <c r="I13" s="26"/>
      <c r="J13" s="34" t="s">
        <v>28</v>
      </c>
    </row>
    <row r="14" s="1" customFormat="1" ht="42" customHeight="1" spans="1:10">
      <c r="A14" s="36" t="s">
        <v>32</v>
      </c>
      <c r="B14" s="37"/>
      <c r="C14" s="38"/>
      <c r="D14" s="39" t="s">
        <v>33</v>
      </c>
      <c r="E14" s="40" t="s">
        <v>34</v>
      </c>
      <c r="F14" s="40" t="s">
        <v>34</v>
      </c>
      <c r="G14" s="40">
        <f>G4+G10+G12</f>
        <v>9982507.04</v>
      </c>
      <c r="H14" s="40" t="s">
        <v>34</v>
      </c>
      <c r="I14" s="40">
        <f>I4+I10+I12</f>
        <v>0</v>
      </c>
      <c r="J14" s="40"/>
    </row>
    <row r="15" s="1" customFormat="1" ht="42" customHeight="1" spans="1:10">
      <c r="A15" s="36" t="s">
        <v>35</v>
      </c>
      <c r="B15" s="37"/>
      <c r="C15" s="41"/>
      <c r="D15" s="39" t="s">
        <v>36</v>
      </c>
      <c r="E15" s="40" t="s">
        <v>34</v>
      </c>
      <c r="F15" s="40" t="s">
        <v>34</v>
      </c>
      <c r="G15" s="40" t="s">
        <v>34</v>
      </c>
      <c r="H15" s="40" t="s">
        <v>34</v>
      </c>
      <c r="I15" s="42" t="s">
        <v>37</v>
      </c>
      <c r="J15" s="43" t="s">
        <v>38</v>
      </c>
    </row>
    <row r="16" s="1" customFormat="1" ht="42" customHeight="1" spans="1:10">
      <c r="A16" s="36" t="s">
        <v>39</v>
      </c>
      <c r="B16" s="37"/>
      <c r="C16" s="38"/>
      <c r="D16" s="39" t="s">
        <v>33</v>
      </c>
      <c r="E16" s="40" t="s">
        <v>34</v>
      </c>
      <c r="F16" s="40" t="s">
        <v>34</v>
      </c>
      <c r="G16" s="40" t="s">
        <v>34</v>
      </c>
      <c r="H16" s="40" t="s">
        <v>34</v>
      </c>
      <c r="I16" s="40"/>
      <c r="J16" s="43" t="s">
        <v>40</v>
      </c>
    </row>
  </sheetData>
  <protectedRanges>
    <protectedRange sqref="C10:D13 C7:D8 C5:D5 B9:D9 F9 A6:F6 J6 A1:J4" name="区域1"/>
  </protectedRanges>
  <mergeCells count="13">
    <mergeCell ref="A1:J1"/>
    <mergeCell ref="F2:G2"/>
    <mergeCell ref="H2:I2"/>
    <mergeCell ref="A14:C14"/>
    <mergeCell ref="A15:C15"/>
    <mergeCell ref="A16:C16"/>
    <mergeCell ref="A2:A3"/>
    <mergeCell ref="B2:B3"/>
    <mergeCell ref="C2:C3"/>
    <mergeCell ref="D2:D3"/>
    <mergeCell ref="E2:E3"/>
    <mergeCell ref="J2:J3"/>
    <mergeCell ref="J5:J9"/>
  </mergeCells>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NSPS</dc:creator>
  <cp:lastModifiedBy>huichuang</cp:lastModifiedBy>
  <dcterms:created xsi:type="dcterms:W3CDTF">2023-05-12T11:15:00Z</dcterms:created>
  <dcterms:modified xsi:type="dcterms:W3CDTF">2025-11-27T03:08:43Z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EB2F22433D974F349642EEFF9A8C9C2B_13</vt:lpwstr>
  </property>
</Properties>
</file>