
<file path=[Content_Types].xml><?xml version="1.0" encoding="utf-8"?>
<Types xmlns="http://schemas.openxmlformats.org/package/2006/content-types">
  <Default Extension="xml" ContentType="application/xml"/>
  <Default Extension="vml" ContentType="application/vnd.openxmlformats-officedocument.vmlDrawing"/>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ustomStorage/customStorage.xml" ContentType="application/vnd.wps-officedocument.customStorage+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infos.xml" ContentType="application/vnd.wps-officedocument.woinfos+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9200" windowHeight="7000" tabRatio="813"/>
  </bookViews>
  <sheets>
    <sheet name="汇总表" sheetId="23" r:id="rId1"/>
    <sheet name="分部分项清单计价表（地下部分）" sheetId="6" r:id="rId2"/>
    <sheet name="分部分项清单计价表（地上部分）" sheetId="8" r:id="rId3"/>
    <sheet name="分部分项清单计价表（配套）" sheetId="9" r:id="rId4"/>
    <sheet name="分部分项清单计价表（机电）" sheetId="10" r:id="rId5"/>
    <sheet name="单价措施清单计价表（地下单价措施）" sheetId="11" r:id="rId6"/>
    <sheet name="单价措施清单计价表（地上单价措施）" sheetId="12" r:id="rId7"/>
    <sheet name="单价措施清单计价表（配套单价措施）" sheetId="13" r:id="rId8"/>
    <sheet name="6.措施项目费" sheetId="19" r:id="rId9"/>
    <sheet name="6-1.绿色施工安全防护措施费" sheetId="20" r:id="rId10"/>
    <sheet name="6-2.大型机械设备型号、进出场及安拆费" sheetId="21" r:id="rId11"/>
    <sheet name="6-3.竣备至交付增加管理人员费" sheetId="24" r:id="rId12"/>
    <sheet name="6-4.甲方饭堂厨师增加费" sheetId="25" r:id="rId13"/>
    <sheet name="7.其他项目计价表" sheetId="22" r:id="rId14"/>
    <sheet name="8.其他项目_其他表" sheetId="27" r:id="rId15"/>
  </sheets>
  <externalReferences>
    <externalReference r:id="rId17"/>
  </externalReferences>
  <definedNames>
    <definedName name="_xlnm._FilterDatabase" localSheetId="1" hidden="1">'分部分项清单计价表（地下部分）'!$A$4:$AG$140</definedName>
    <definedName name="_xlnm._FilterDatabase" localSheetId="2" hidden="1">'分部分项清单计价表（地上部分）'!$A$4:$P$144</definedName>
    <definedName name="_xlnm._FilterDatabase" localSheetId="3" hidden="1">'分部分项清单计价表（配套）'!$A$4:$P$68</definedName>
    <definedName name="_xlnm._FilterDatabase" localSheetId="4" hidden="1">'分部分项清单计价表（机电）'!$A$4:$AF$326</definedName>
    <definedName name="___xlfn.IFERROR" hidden="1">#NAME?</definedName>
    <definedName name="___xlfn.SUMIFS" hidden="1">#NAME?</definedName>
    <definedName name="__xlfn.IFERROR" hidden="1">#NAME?</definedName>
    <definedName name="__xlfn.SUMIFS" hidden="1">#NAME?</definedName>
    <definedName name="_xlnm._FilterDatabase" hidden="1">#REF!</definedName>
    <definedName name="_Order1" hidden="1">255</definedName>
    <definedName name="fadfadsfadf" hidden="1">#REF!</definedName>
    <definedName name="fadfadsfadf" localSheetId="2" hidden="1">#REF!</definedName>
    <definedName name="\P" localSheetId="2">#REF!</definedName>
    <definedName name="fadfadsfadf" localSheetId="3" hidden="1">#REF!</definedName>
    <definedName name="_.dbf" localSheetId="3">#REF!</definedName>
    <definedName name="_xlnm.Print_Area" localSheetId="4">'分部分项清单计价表（机电）'!$A$1:$Q$326</definedName>
    <definedName name="_">#REF!</definedName>
    <definedName name="_?" localSheetId="7">#REF!</definedName>
    <definedName name="_xlnm._FilterDatabase" localSheetId="8" hidden="1">#REF!</definedName>
    <definedName name="fadfadsfadf" localSheetId="8" hidden="1">#REF!</definedName>
    <definedName name="_xlnm.Print_Area" localSheetId="8">'6.措施项目费'!$A$1:$G$56</definedName>
    <definedName name="_xlnm.Print_Titles" localSheetId="8">'6.措施项目费'!$1:$3</definedName>
    <definedName name="_xlnm._FilterDatabase" localSheetId="9" hidden="1">#REF!</definedName>
    <definedName name="fadfadsfadf" localSheetId="9" hidden="1">#REF!</definedName>
    <definedName name="_xlnm.Print_Area" localSheetId="9">'6-1.绿色施工安全防护措施费'!$A$1:$G$131</definedName>
    <definedName name="_xlnm.Print_Titles" localSheetId="9">'6-1.绿色施工安全防护措施费'!$1:$2</definedName>
    <definedName name="_xlnm._FilterDatabase" localSheetId="10" hidden="1">#REF!</definedName>
    <definedName name="fadfadsfadf" localSheetId="10" hidden="1">#REF!</definedName>
    <definedName name="_xlnm.Print_Area" localSheetId="10">'6-2.大型机械设备型号、进出场及安拆费'!$A$2:$K$49</definedName>
    <definedName name="_xlnm.Print_Titles" localSheetId="10">'6-2.大型机械设备型号、进出场及安拆费'!$2:$4</definedName>
    <definedName name="_xlnm._FilterDatabase" localSheetId="13" hidden="1">#REF!</definedName>
    <definedName name="fadfadsfadf" localSheetId="13" hidden="1">#REF!</definedName>
    <definedName name="_xlnm.Print_Titles" localSheetId="13">'7.其他项目计价表'!$1:$3</definedName>
    <definedName name="_xlnm.Print_Area" localSheetId="13">'7.其他项目计价表'!$A$1:$G$18</definedName>
    <definedName name="__ys1">#REF!</definedName>
    <definedName name="_xlnm.Print_Area" localSheetId="0">汇总表!$A$1:$F$31</definedName>
    <definedName name="___?">#REF!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Unknown User</author>
  </authors>
  <commentList>
    <comment ref="D101" authorId="0">
      <text>
        <r>
          <rPr>
            <sz val="9"/>
            <color rgb="FF000000"/>
            <rFont val="宋体"/>
            <charset val="134"/>
          </rPr>
          <t xml:space="preserve">阳台做至结构面
</t>
        </r>
        <r>
          <rPr>
            <sz val="10"/>
            <rFont val="宋体"/>
            <charset val="134"/>
          </rPr>
          <t xml:space="preserve">
  - 许正彬</t>
        </r>
      </text>
    </comment>
  </commentList>
</comments>
</file>

<file path=xl/sharedStrings.xml><?xml version="1.0" encoding="utf-8"?>
<sst xmlns="http://schemas.openxmlformats.org/spreadsheetml/2006/main" count="4109" uniqueCount="2152">
  <si>
    <t>汇总表</t>
  </si>
  <si>
    <t>项目名称：番禺区里仁洞村城市更新项目自编R9地块复建房建设设计施工总承包工程EPC项目</t>
  </si>
  <si>
    <t>序号</t>
  </si>
  <si>
    <t>名称</t>
  </si>
  <si>
    <t>税率</t>
  </si>
  <si>
    <t>不含税金额（元）</t>
  </si>
  <si>
    <t>增值税（元）</t>
  </si>
  <si>
    <t>含税金额（元）</t>
  </si>
  <si>
    <t>一</t>
  </si>
  <si>
    <t>分部分项清单合计（采用模拟清单报价部分）</t>
  </si>
  <si>
    <t>土建工程</t>
  </si>
  <si>
    <t>地下室工程</t>
  </si>
  <si>
    <t>地上部分</t>
  </si>
  <si>
    <t>1.2.1</t>
  </si>
  <si>
    <t>平层住宅【60m＜建筑高度≤100m】（新工艺）</t>
  </si>
  <si>
    <t>1.2.2</t>
  </si>
  <si>
    <t>商业、公建配套</t>
  </si>
  <si>
    <t>机电工程</t>
  </si>
  <si>
    <t>二</t>
  </si>
  <si>
    <t>措施项目清单合计（采用模拟清单报价部分）</t>
  </si>
  <si>
    <t>单价措施项目</t>
  </si>
  <si>
    <t>2.2</t>
  </si>
  <si>
    <t>总价措施项目</t>
  </si>
  <si>
    <t>三</t>
  </si>
  <si>
    <t>其他项目清单合价（采用模拟清单报价部分）</t>
  </si>
  <si>
    <t>3.1</t>
  </si>
  <si>
    <t>总承包管理配合服务费</t>
  </si>
  <si>
    <t>3.2</t>
  </si>
  <si>
    <t>甲询材料、设备管理配合费</t>
  </si>
  <si>
    <t>专业分包及甲询材料工程管理费</t>
  </si>
  <si>
    <t>其他</t>
  </si>
  <si>
    <t>四</t>
  </si>
  <si>
    <t>专业分包工程暂估价及甲询材料费用
（报下浮率部分）</t>
  </si>
  <si>
    <t>报下浮率部分</t>
  </si>
  <si>
    <t>专业分包工程暂估价（下浮后）</t>
  </si>
  <si>
    <t>4.1.2</t>
  </si>
  <si>
    <t>专业分包工程暂估价</t>
  </si>
  <si>
    <t>4.1.1</t>
  </si>
  <si>
    <t>专业分包工程暂估价下浮率</t>
  </si>
  <si>
    <t>/</t>
  </si>
  <si>
    <t>甲询材料费用（下浮后）</t>
  </si>
  <si>
    <t>4.2.2</t>
  </si>
  <si>
    <t>甲询材料费用</t>
  </si>
  <si>
    <t>4.2.1</t>
  </si>
  <si>
    <t>甲询材料费用下浮率</t>
  </si>
  <si>
    <t>合计（一+二+三+四）</t>
  </si>
  <si>
    <t>投标人：（盖章）</t>
  </si>
  <si>
    <t>法定代表人或授权代理人：                  （签名）</t>
  </si>
  <si>
    <t>日期：       年        月           日</t>
  </si>
  <si>
    <t>分部分项工程清单与计价表</t>
  </si>
  <si>
    <t>项目名称： 番禺区里仁洞村城市更新项目自编R9地块复建房建设设计施工总承包工程EPC项目</t>
  </si>
  <si>
    <t>项目编码</t>
  </si>
  <si>
    <t>项目名称</t>
  </si>
  <si>
    <t>项目特征</t>
  </si>
  <si>
    <t>工作内容</t>
  </si>
  <si>
    <t>计量单位</t>
  </si>
  <si>
    <t>工程量</t>
  </si>
  <si>
    <t>不含税综合单价（元）</t>
  </si>
  <si>
    <t>不含税综合合价（元）</t>
  </si>
  <si>
    <t>备注</t>
  </si>
  <si>
    <t>综合单价构成</t>
  </si>
  <si>
    <t>材料_编码</t>
  </si>
  <si>
    <t>材料_类别</t>
  </si>
  <si>
    <t>材料_名称</t>
  </si>
  <si>
    <t>材料_规格型号</t>
  </si>
  <si>
    <t>材料_品牌/厂家</t>
  </si>
  <si>
    <t>材料_单位</t>
  </si>
  <si>
    <t>材料_消耗量</t>
  </si>
  <si>
    <t>材料_不含税单价（元）</t>
  </si>
  <si>
    <t>材料_数量</t>
  </si>
  <si>
    <t>材料_供货方式</t>
  </si>
  <si>
    <t>计算基数-材料费代码</t>
  </si>
  <si>
    <t>主材费拷贝</t>
  </si>
  <si>
    <t>计算基数-人工汇总</t>
  </si>
  <si>
    <t>计算基数-主材汇总</t>
  </si>
  <si>
    <t>计算基数-机械汇总</t>
  </si>
  <si>
    <t>计算基数-材料费汇总</t>
  </si>
  <si>
    <t>计算基数-主材费汇总</t>
  </si>
  <si>
    <t>下浮率</t>
  </si>
  <si>
    <t>人工费</t>
  </si>
  <si>
    <t>主材费</t>
  </si>
  <si>
    <t>机械费</t>
  </si>
  <si>
    <t>管理费</t>
  </si>
  <si>
    <t>利润</t>
  </si>
  <si>
    <t>规费</t>
  </si>
  <si>
    <t>1</t>
  </si>
  <si>
    <t>1.1</t>
  </si>
  <si>
    <t>地下部分</t>
  </si>
  <si>
    <t>1.1.1</t>
  </si>
  <si>
    <t>01</t>
  </si>
  <si>
    <t>土石方工程</t>
  </si>
  <si>
    <t>01010100200001001</t>
  </si>
  <si>
    <t>挖一般土方</t>
  </si>
  <si>
    <t>[项目特征]
1.土壤类别:根据岩土工程勘察报告及现场情况综合考虑（包括国标清单规范一至四类土）
2.挖土深度:综合考虑
3.土方等垂直运输:结合现场情况自行考虑
4.场内运距:结合现场情况综合考虑
5.其他:综合单价中考虑桩间挖土增加费</t>
  </si>
  <si>
    <t>[工作内容]
1.排地表水
2.土方开挖
3.围护（挡土板）及拆除
4.基底钎探
5.场内运输及施工转堆
6.其他完成本项所需的一切工作</t>
  </si>
  <si>
    <t>m3</t>
  </si>
  <si>
    <t>01010100300001001</t>
  </si>
  <si>
    <t>挖沟槽、基坑土方</t>
  </si>
  <si>
    <t>补2023041710223698008</t>
  </si>
  <si>
    <t>余方弃置（番禺区）</t>
  </si>
  <si>
    <t>[项目特征]
1.废弃料品种:除生活垃圾以外，包括土石方、淤泥、流砂、旧基础、余泥、废渣等
2.弃置运距:结合现场情况综合考虑</t>
  </si>
  <si>
    <t>[工作内容]
1.装卸、运输
2.余方点装料运输至弃置点
3.其他完成本项所需的一切工作</t>
  </si>
  <si>
    <t>01010300100001001</t>
  </si>
  <si>
    <t>回填方 场内取土</t>
  </si>
  <si>
    <t>[项目特征]
1.密实度要求:满足设计和规范的要求
2.填方材料品种:土质满足设计和规范的要求
3.填方粒径要求:综合考虑
4.填方来源、运距:挖方预留土，场内运距综合考虑</t>
  </si>
  <si>
    <t>[工作内容]
1.取土、运输、卸土
2.回填
3.分层碾压、夯实
4.其他完成本项所需的一切工作</t>
  </si>
  <si>
    <t>01010300100002001</t>
  </si>
  <si>
    <t>回填方 外购土</t>
  </si>
  <si>
    <t>[项目特征]
1.密实度要求:满足设计和规范的要求
2.填方材料品种:土质满足设计和规范的要求
3.填方粒径要求:综合考虑
4.填方来源、运距:外购,自定运距包干</t>
  </si>
  <si>
    <t>[工作内容]
1.装卸、运输
2.回填
3.分层碾压、夯实
4.其他完成本项所需的一切工作</t>
  </si>
  <si>
    <t>02</t>
  </si>
  <si>
    <t>地基处理与边坡支护工程</t>
  </si>
  <si>
    <t>01020201100001001</t>
  </si>
  <si>
    <t>钢支撑</t>
  </si>
  <si>
    <t>[项目特征]
1.部位:综合考虑
2.钢材品种、规格:Q235B级钢材、规格综合考虑
3.探伤要求:综合考虑
4.除锈方式:综合考虑
5.防护材料类型、厚度:防锈漆，满足设计及相关规范要求
6.钢材回收：综合考虑</t>
  </si>
  <si>
    <t>[工作内容]
1.支撑、铁件制作
2.支撑、铁件安装
3.探伤
4.除锈、刷漆
5.拆除、回收
6.运输
7.其他完成本项所需的一切工作</t>
  </si>
  <si>
    <t>t</t>
  </si>
  <si>
    <t>01020200600001001</t>
  </si>
  <si>
    <t>拉森Ⅲ/Ⅳ型钢板桩 （3个月租赁期以内）</t>
  </si>
  <si>
    <t>[项目特征]
1.地层情况:详地质勘察报告及现场实际情况,综合考虑
2.钢板桩长:综合考虑
3.钢板桩型号、规格:国标拉森Ⅲ/Ⅳ型钢板桩
4.打桩方式:机械打桩和机械拔桩
5.防护材料种类:防锈漆，满足设计及规范的相关规定
6.租赁期:3个月以内，工程量按照3个月计算</t>
  </si>
  <si>
    <t>[工作内容]
1.工作平台搭拆
2.桩机移位
3.打拔钢板桩
4.除锈
5.刷防护材料
6.租赁、维护、回收
7.其他完成本项所需的一切工作</t>
  </si>
  <si>
    <t>补2022021817560705001</t>
  </si>
  <si>
    <t>拉森Ⅲ/Ⅳ型钢板桩 （超过3个月租赁期后，每月增加费）</t>
  </si>
  <si>
    <t>[项目特征]
1.地层情况:详地质勘察报告及现场实际情况,综合考虑
2.钢板桩长:综合考虑
3.钢板桩型号、规格:国标拉森Ⅲ/Ⅳ型钢板桩
4.打桩方式:机械打桩和机械拔桩
5.防护材料种类:防锈漆，满足设计及规范的相关规定
6.租赁期:3个月以外，每月增加费</t>
  </si>
  <si>
    <t>t*月</t>
  </si>
  <si>
    <t>03</t>
  </si>
  <si>
    <t>桩基工程</t>
  </si>
  <si>
    <t>01030100200038002</t>
  </si>
  <si>
    <t>管桩填芯</t>
  </si>
  <si>
    <t>[项目特征]
1.管桩填芯材料种类:填充C35微膨细石混凝土，满足设计及施工规范</t>
  </si>
  <si>
    <t>[工作内容]
1.填芯
2.混凝土制作、运输、灌注、振捣
3.其他完成本项所需的一切工作</t>
  </si>
  <si>
    <t>01051500100001002</t>
  </si>
  <si>
    <t>桩头插筋</t>
  </si>
  <si>
    <t>[项目特征]
1.钢筋种类、规格:现浇构件Ф25内Ⅰ、Ⅲ级钢
2.钢板种类、规格:3厚圆钢板</t>
  </si>
  <si>
    <t>[工作内容]
1.钢筋、钢板运输
2.钢筋、钢板制安
3.其它完成本项所需的一切工作</t>
  </si>
  <si>
    <t>04</t>
  </si>
  <si>
    <t>砌筑工程</t>
  </si>
  <si>
    <t>01040101200014001</t>
  </si>
  <si>
    <t>砖砌台阶</t>
  </si>
  <si>
    <t>[项目特征]
1.砌砖部位:台阶
2.砖品种、规格、强度等级:蒸压灰砂砖
3.砂浆强度等级、配合比:WM M5.0水泥石灰混合砂浆
4.勾缝要求:综合考虑</t>
  </si>
  <si>
    <t>[工作内容]
1.砂浆制作、运输
2.砌砖
3.刮缝
4.材料运输
5.其他完成本项所需的一切工作</t>
  </si>
  <si>
    <t>01040100300016001</t>
  </si>
  <si>
    <t>实心砖墙 灰砂砖</t>
  </si>
  <si>
    <t>[项目特征]
1.砖品种、规格、强度等级:MU15灰砂砖
2.墙体类型：综合考虑
3.砂浆强度等级、配合比:WM M10水泥砂浆
4.其他：综合考虑砌体拉结筋、拉结筋植筋、灰缝筋、砌块专用连接件的费用</t>
  </si>
  <si>
    <t>[工作内容]
1.砂浆制作、运输
2.砌砖
3.刮缝
4.钢筋或连接件制作、安装
5.材料运输
6.其他完成本项所需的一切工作</t>
  </si>
  <si>
    <t>补2023040618193695002</t>
  </si>
  <si>
    <t>砌块墙 普通砌块</t>
  </si>
  <si>
    <t>[项目特征]
1.砌块品种、规格、强度等级:A5.0 B07蒸压加气混凝土砌块（普通砌块）
2.墙体类型：综合考虑
3.砂浆强度等级:WM M5水泥石灰混合砂浆
4.其他：综合考虑砌体拉结筋、拉结筋植筋、灰缝筋、砌块专用连接件的费用</t>
  </si>
  <si>
    <t>[工作内容]
1.砂浆制作、运输
2.砌砖、砌块
3.勾缝
4.钢筋或连接件制作、安装
5.材料运输
6.其他完成本项所需的一切工作</t>
  </si>
  <si>
    <t>01040100300014001</t>
  </si>
  <si>
    <t>发电机烟道</t>
  </si>
  <si>
    <t>[项目特征]
1.烟道截面规格:满足设计和规范要求综合考虑
2.烟道材质、厚度:通用直型耐火砖，厚度满足设计和规范要求综合考虑
3.内壁、烟管及隔热处理做法:在机电部分相应清单中考虑
4.安装高度:综合考虑
5.其他配件:风帽、不锈钢止回阀及其他配件，满足设计和规范要求综合考虑</t>
  </si>
  <si>
    <t>[工作内容]
1.烟道砌筑
2.砂浆制作、运输
3.风帽及其他配件的安装
4.接头灌缝
5.图集、规范规定的其它工作
6.其他完成本项所需的一切工作</t>
  </si>
  <si>
    <t>补2022021610451880001</t>
  </si>
  <si>
    <t>砖砌排水沟</t>
  </si>
  <si>
    <t>[项目特征]
1.砖品种、强度等级:MU15灰砂砖，厚度200mm
2.砂浆强度等级、配合比:M10砌筑砂浆
3.沟截面内净尺寸:300mm（宽）*250mm（高）
4.底板及侧壁砂浆强度等级、配合比:20厚WP M20水泥砂浆
5.混凝土盖板：150mm厚C25混凝土预制盖板，配Ⅲ钢Ф10@200双层双向钢筋</t>
  </si>
  <si>
    <t>[工作内容]
1.砂浆制作、运输
2.钢筋制安、运输、焊接、绑扎
3.混凝土制作、浇筑、振捣、养护
4.砌砖
5.刮缝
6.沟底、壁抹灰
7.材料运输
8.其他完成本项所需的一切工作</t>
  </si>
  <si>
    <t>m</t>
  </si>
  <si>
    <t>05</t>
  </si>
  <si>
    <t>混凝土及钢筋混凝土工程（基础工程）</t>
  </si>
  <si>
    <t>0501</t>
  </si>
  <si>
    <t>混凝土工程（基础工程）</t>
  </si>
  <si>
    <t>01051700100003001</t>
  </si>
  <si>
    <t>现浇混凝土（一次构件） C15</t>
  </si>
  <si>
    <t>[项目特征]
1.混凝土种类:商品混凝土
2.混凝土强度等级:C15</t>
  </si>
  <si>
    <t>[工作内容]
1.混凝土制作、运输、浇筑、振捣、养护
2.其他完成本项所需的一切工作</t>
  </si>
  <si>
    <t>01051700100021001</t>
  </si>
  <si>
    <t>现浇混凝土（一次构件） C35 P6~P8</t>
  </si>
  <si>
    <t>[项目特征]
1.混凝土种类:商品混凝土
2.混凝土强度等级:C35 P6~P8</t>
  </si>
  <si>
    <t>01051700100036001</t>
  </si>
  <si>
    <t>后浇带  C40 P6~P8 膨胀</t>
  </si>
  <si>
    <t>[项目特征]
1.部位:综合考虑
2.混凝土强度等级:C40 P6~P8膨胀混凝土（膨胀剂掺量综合考虑）
3.其他技术要求:收口网制作与安装</t>
  </si>
  <si>
    <t>[工作内容]
1.混凝土制作、运输、浇筑、振捣、养护
2.收口网制作与安装
3.其他完成本项所需的一切工作</t>
  </si>
  <si>
    <t>0502</t>
  </si>
  <si>
    <t>钢筋工程（基础工程）</t>
  </si>
  <si>
    <t>01051500100002001</t>
  </si>
  <si>
    <t>现浇混凝土钢筋  Ф10内Ⅰ级钢</t>
  </si>
  <si>
    <t>[项目特征]
1.钢筋种类、规格:现浇构件 圆钢Ф10内Ⅰ级钢</t>
  </si>
  <si>
    <t>[工作内容]
1.钢筋制安
2.钢筋运输
3.焊接、绑扎
4.其他完成本项所需的一切工作</t>
  </si>
  <si>
    <t>01051500100008001</t>
  </si>
  <si>
    <t>现浇混凝土钢筋 Ф10内 Ⅲ级钢</t>
  </si>
  <si>
    <t>[项目特征]
1.钢筋种类、规格:现浇构件 螺纹钢Ф10内 Ⅲ级钢
2.其他:满足设计规范要求，综合考虑带“E”钢筋相关费用</t>
  </si>
  <si>
    <t>01051500100009001</t>
  </si>
  <si>
    <t>现浇混凝土钢筋 Ф25内 Ⅲ级钢</t>
  </si>
  <si>
    <t>[项目特征]
1.钢筋种类、规格:现浇构件 螺纹钢Ф25内 Ⅲ级钢
2.其他:满足设计规范要求，综合考虑带“E”钢筋相关费用</t>
  </si>
  <si>
    <t>01051500100010001</t>
  </si>
  <si>
    <t>现浇混凝土钢筋 Ф25外 Ⅲ级钢</t>
  </si>
  <si>
    <t>[项目特征]
1.钢筋种类、规格:现浇构件 螺纹钢Ф25外 Ⅲ级钢
2.其他:满足设计规范要求，综合考虑带“E”钢筋相关费用</t>
  </si>
  <si>
    <t>01051500900002001</t>
  </si>
  <si>
    <t>支撑钢筋(铁马)</t>
  </si>
  <si>
    <t>[项目特征]
1.钢筋种类、规格:螺纹钢Ф25内  Ⅲ级钢</t>
  </si>
  <si>
    <t>[工作内容]
1.钢筋制安
2.钢筋运输
3.焊接
4.其他完成本项所需的一切工作</t>
  </si>
  <si>
    <t>01051600300001001</t>
  </si>
  <si>
    <t>机械连接</t>
  </si>
  <si>
    <t>[项目特征]
1.连接方式:直螺纹套筒
2.接头种类:直螺纹套筒接头
3.接头规格:Φ32以内</t>
  </si>
  <si>
    <t>[工作内容]
1.接头制安、运输
2.其他完成本项所需的一切工作</t>
  </si>
  <si>
    <t>个</t>
  </si>
  <si>
    <t>01051600300003001</t>
  </si>
  <si>
    <t>电渣压力焊接头</t>
  </si>
  <si>
    <t>[项目特征]
1.连接方式:电渣压力焊
2.接头种类:电渣压力焊接头
3.接头规格:Φ28以内</t>
  </si>
  <si>
    <t>[工作内容]
1.安装埋设、焊接固定
2.磨光、固定安装
3.清理
4.其他完成本项所需的一切工作</t>
  </si>
  <si>
    <t>06</t>
  </si>
  <si>
    <t>混凝土及钢筋混凝土工程</t>
  </si>
  <si>
    <t>0601</t>
  </si>
  <si>
    <t>混凝土工程</t>
  </si>
  <si>
    <t>01051700100006001</t>
  </si>
  <si>
    <t>现浇混凝土（一次构件） C30</t>
  </si>
  <si>
    <t>[项目特征]
1.混凝土种类:商品混凝土
2.混凝土强度等级:C30</t>
  </si>
  <si>
    <t>01051700100007001</t>
  </si>
  <si>
    <t>现浇混凝土（一次构件） C35</t>
  </si>
  <si>
    <t>[项目特征]
1.混凝土种类:商品混凝土
2.混凝土强度等级:C35</t>
  </si>
  <si>
    <t>01051700100008001</t>
  </si>
  <si>
    <t>现浇混凝土（一次构件） C40</t>
  </si>
  <si>
    <t>[项目特征]
1.混凝土种类:商品混凝土
2.混凝土强度等级:C40</t>
  </si>
  <si>
    <t>01051700100009001</t>
  </si>
  <si>
    <t>现浇混凝土（一次构件） C45</t>
  </si>
  <si>
    <t>[项目特征]
1.混凝土种类:商品混凝土
2.混凝土强度等级:C45</t>
  </si>
  <si>
    <t>01051700100010001</t>
  </si>
  <si>
    <t>现浇混凝土（一次构件） C50</t>
  </si>
  <si>
    <t>[项目特征]
1.混凝土种类:商品混凝土
2.混凝土强度等级:C50</t>
  </si>
  <si>
    <t>01051700100027001</t>
  </si>
  <si>
    <t>现浇混凝土（一次构件） C30 P6~P8 膨胀</t>
  </si>
  <si>
    <t>[项目特征]
1.混凝土种类:商品混凝土
2.混凝土强度等级:C30 P6~P8 膨胀混凝土（膨胀剂掺量综合考虑）</t>
  </si>
  <si>
    <t>01051700100028002</t>
  </si>
  <si>
    <t>现浇混凝土（一次构件） C35 P6~P8 膨胀</t>
  </si>
  <si>
    <t>[项目特征]
1.混凝土种类:商品混凝土
2.混凝土强度等级:C35 P6~P8 膨胀混凝土（膨胀剂掺量综合考虑）</t>
  </si>
  <si>
    <t>01051700100029003</t>
  </si>
  <si>
    <t>现浇混凝土（一次构件） C40 P6~P8 膨胀</t>
  </si>
  <si>
    <t>[项目特征]
1.混凝土种类:商品混凝土
2.混凝土强度等级:C40 P6~P8 膨胀混凝土（膨胀剂掺量综合考虑）</t>
  </si>
  <si>
    <t>01051700100036002</t>
  </si>
  <si>
    <t>01051700100040003</t>
  </si>
  <si>
    <t>后浇带  C35 膨胀</t>
  </si>
  <si>
    <t>[项目特征]
1.部位:综合考虑
2.混凝土强度等级:C35 膨胀混凝土（膨胀剂掺量综合考虑）
3.其他技术要求:收口网制作与安装</t>
  </si>
  <si>
    <t>01051700100041001</t>
  </si>
  <si>
    <t>后浇带  C40 膨胀</t>
  </si>
  <si>
    <t>[项目特征]
1.部位:综合考虑
2.混凝土强度等级:C40 膨胀混凝土（膨胀剂掺量综合考虑）
3.其他技术要求:收口网制作与安装</t>
  </si>
  <si>
    <t>01051700200002001</t>
  </si>
  <si>
    <t>现浇混凝土（二次构件） C20</t>
  </si>
  <si>
    <t>[项目特征]
1.混凝土种类:商品混凝土
2.混凝土强度等级:C20</t>
  </si>
  <si>
    <t>01051700200003001</t>
  </si>
  <si>
    <t>现浇混凝土（二次构件） C25</t>
  </si>
  <si>
    <t>[项目特征]
1.混凝土种类:商品混凝土
2.混凝土强度等级:C25</t>
  </si>
  <si>
    <t>01010300100021001</t>
  </si>
  <si>
    <t>素混凝土回填 C20</t>
  </si>
  <si>
    <t>[项目特征]
1.混凝土种类:素混凝土
2.混凝土强度等级:C20</t>
  </si>
  <si>
    <t>01010300100026003</t>
  </si>
  <si>
    <t>陶粒混凝土回填 CL10</t>
  </si>
  <si>
    <t>[项目特征]
1.混凝土种类:陶粒混凝土
2.混凝土强度等级:CL10</t>
  </si>
  <si>
    <t>0604</t>
  </si>
  <si>
    <t>钢筋工程</t>
  </si>
  <si>
    <t>01051500100002002</t>
  </si>
  <si>
    <t>01051500100003002</t>
  </si>
  <si>
    <t>现浇混凝土钢筋 Ф25内Ⅰ级钢</t>
  </si>
  <si>
    <t>[项目特征]
1.钢筋种类、规格:现浇构件 圆钢Ф25内Ⅰ级钢</t>
  </si>
  <si>
    <t>01051500100008002</t>
  </si>
  <si>
    <t>01051500100009002</t>
  </si>
  <si>
    <t>01051500100010002</t>
  </si>
  <si>
    <t>01051600300001002</t>
  </si>
  <si>
    <t>07</t>
  </si>
  <si>
    <t>金属结构工程</t>
  </si>
  <si>
    <t>01051600200001001</t>
  </si>
  <si>
    <t>预埋铁件</t>
  </si>
  <si>
    <t>[项目特征]
1.钢材种类、规格:综合考虑
2.铁件尺寸:综合考虑
3.油漆品种、刷漆遍数:满足设计及施工规范</t>
  </si>
  <si>
    <t>[工作内容]
1.制作、运输、安装
2.除锈、刷油漆
3.其它完成本项所需的一切工作</t>
  </si>
  <si>
    <t>01060600800002004</t>
  </si>
  <si>
    <t>钢爬梯</t>
  </si>
  <si>
    <t>[项目特征]
1.钢梯类型:爬式
2.钢材种类、规格:综合考虑
3.油漆品种、刷漆遍数:满足设计和规范要求综合考虑
4.除锈方式及等级:综合考虑
5.探伤要求:符合设计规范要求
6.焊缝检测:符合设计规范要求</t>
  </si>
  <si>
    <t>[工作内容]
1.制作
2.拼装、安装
3.探伤
4.除锈、刷油漆
5.运输
6.其它完成本项所需的一切工作</t>
  </si>
  <si>
    <t>01060601100002001</t>
  </si>
  <si>
    <t>热浸锌钢格板（可行车）</t>
  </si>
  <si>
    <t>[项目特征]
1.材料品种、规格:可行车热浸锌钢格板
2.规格:综合考虑
3.盖板护角材料品种、规格:综合考虑</t>
  </si>
  <si>
    <t>[工作内容]
1.制作、运输
2.安装、校正
3.预埋铁件
4.其他完成本项所需的一切工作</t>
  </si>
  <si>
    <t>m2</t>
  </si>
  <si>
    <t>01060601100020001</t>
  </si>
  <si>
    <t>铸铁篦子盖板</t>
  </si>
  <si>
    <t>[项目特征]
1.材料品种、规格:铸铁篦子盖板 ，规格满足设计和规范要求
2.厚度:40厚
3.盖板护角材料品种、规格:橡胶垫片及其他辅材，零星钢构件固定安装</t>
  </si>
  <si>
    <t>[工作内容]
1.制作
2.安装
3.运输
4.其他完成本项所需的一切工作</t>
  </si>
  <si>
    <t>08</t>
  </si>
  <si>
    <t>门窗工程</t>
  </si>
  <si>
    <t>01080200300001001</t>
  </si>
  <si>
    <t>钢制防火门安装</t>
  </si>
  <si>
    <t>[项目特征]
1.门类型:成品钢制防火门
2.门材质:综合考虑
3.洞口尺寸:综合考虑</t>
  </si>
  <si>
    <t>[工作内容]
1.门运输、门及门套安装
2.门洞塞缝、灌浆
3.闭门器及特殊五金安装
4.其他完成本项所需的一切工作</t>
  </si>
  <si>
    <t>09</t>
  </si>
  <si>
    <t>屋面及防水工程</t>
  </si>
  <si>
    <t>0901</t>
  </si>
  <si>
    <t>地下室顶板防水</t>
  </si>
  <si>
    <t>01020100200003001</t>
  </si>
  <si>
    <t>隔离层（土工布）</t>
  </si>
  <si>
    <t>[项目特征]
1.材料品种、规格：空铺土工布隔离层(200g/㎡)</t>
  </si>
  <si>
    <t>[工作内容]
1.基层清理
2.铺设、固定
3.运输
4.其他完成本项所需的一切工作</t>
  </si>
  <si>
    <t>04020100900005001</t>
  </si>
  <si>
    <t>排水板</t>
  </si>
  <si>
    <t>[项目特征]
1.疏水层材料品种、规格：H25塑料蓄排水板（抗压强度≥500KN/m2，单位重量≥1.75KG/m2）</t>
  </si>
  <si>
    <t>[工作内容]
1.基层清理
2.铺设疏水层
3.其他完成本项所需的一切工作</t>
  </si>
  <si>
    <t>补2023040711375592001</t>
  </si>
  <si>
    <t>屋面刚性层</t>
  </si>
  <si>
    <t>[项目特征]
1.刚性层厚度：70mm
2.混凝土种类、强度等级： C20细石混凝土保护层
3.嵌缝材料：4m*4m分仓设缩缝，用切割机切缝深15mm，缝宽20-30mm，密封胶嵌缝，随捣随压实抹平
4.钢筋规格、型号：配Φ6@200双向钢筋</t>
  </si>
  <si>
    <t>[工作内容]
1.基层清理
2.钢筋制作、运输、安装
3.混凝土制作、运输、铺筑、养护
4.设缩缝及填缝
5.其他完成本项所需的一切工作</t>
  </si>
  <si>
    <t>01100300100002001</t>
  </si>
  <si>
    <t>隔离层</t>
  </si>
  <si>
    <t>[项目特征]
1.隔离层材料品种：聚酯无纺布隔离层(200g/m2)</t>
  </si>
  <si>
    <t>[工作内容]
1.基层清理
2.隔离层铺设
3.其他完成本项所需的一切工作</t>
  </si>
  <si>
    <t>补2023040711393510001</t>
  </si>
  <si>
    <t>屋面卷材防水</t>
  </si>
  <si>
    <t>[项目特征]
1.卷材品种、规格、厚度：4厚弹性体改性沥青耐根穿刺防水卷材（聚酯胎）</t>
  </si>
  <si>
    <t>[工作内容]
1.基层清理
2.刷粘接剂
3.铺防水卷材
4.接缝、嵌缝
5.其他完成本项所需的一切工作</t>
  </si>
  <si>
    <t>补2023052317001712001</t>
  </si>
  <si>
    <t>屋面涂膜防水</t>
  </si>
  <si>
    <t>[项目特征]
1.防水膜品种：非固化橡胶沥青防水涂料
2.涂膜厚度：2厚</t>
  </si>
  <si>
    <t>[工作内容] 
1.基层处理
2.刷基层处理剂
3.铺布、分层涂刷防水层
4.其他完成本项所需的一切工作</t>
  </si>
  <si>
    <t>01110100600010001</t>
  </si>
  <si>
    <t>平面砂浆、细石混凝土找坡层</t>
  </si>
  <si>
    <t>[项目特征]
1.找坡层厚度、砂浆配合比、混凝土强度等级：最薄处10厚找坡层，边缘2m范围内用WS M20水泥砂浆、其余用C20细石混凝土找坡0.5％，随打随抹平</t>
  </si>
  <si>
    <t>[工作内容]
1.基层清理
2.找坡层铺设
3.材料运输
4.其他完成本项所需的一切工作</t>
  </si>
  <si>
    <t>0902</t>
  </si>
  <si>
    <t>地下室底板防水</t>
  </si>
  <si>
    <t>补2022021614561749001</t>
  </si>
  <si>
    <t>楼（地）面卷材防水</t>
  </si>
  <si>
    <t>[项目特征]
1.卷材品种、规格、厚度：1.2厚HDPE预铺防水卷材</t>
  </si>
  <si>
    <t>[工作内容]
1.基层处理
2.刷粘接剂
3.铺防水卷材
4.接缝、嵌缝
5.其他完成本项所需的一切工作</t>
  </si>
  <si>
    <t>补2023120419110945001</t>
  </si>
  <si>
    <t>[项目特征]
1.卷材品种、规格、厚度：1.5厚自粘聚合物改性沥青防水卷材（无胎双面粘）</t>
  </si>
  <si>
    <t>0903</t>
  </si>
  <si>
    <t>地下室侧壁防水</t>
  </si>
  <si>
    <t>01090300100001001</t>
  </si>
  <si>
    <t>墙面卷材防水</t>
  </si>
  <si>
    <t>[项目特征]
1.卷材品种、规格、厚度：3厚自粘聚合物改性沥青防水卷材(聚酯胎,Ⅰ型)</t>
  </si>
  <si>
    <t>补2023040711493223001</t>
  </si>
  <si>
    <t>墙面防水保护层</t>
  </si>
  <si>
    <t>[项目特征]
1.防水部位：地下室墙身外侧
2.保护层：30厚挤塑聚苯板（密度≥30kg/m3）
3.粘结材料种类：专用胶粘剂粘贴</t>
  </si>
  <si>
    <t>[工作内容]
1.基层清理
2.保护层铺贴
3.其他完成本项所需的一切工作</t>
  </si>
  <si>
    <t>0904</t>
  </si>
  <si>
    <t>地下室其他防水及止水带</t>
  </si>
  <si>
    <t>01090400500002001</t>
  </si>
  <si>
    <t>钢板止水带</t>
  </si>
  <si>
    <t>[项目特征]
1.止水带材料种类：-3x300mm Q235B钢板</t>
  </si>
  <si>
    <t>[工作内容]
1.止水带制作、运输、安装
2.其他完成本项所需的一切工作</t>
  </si>
  <si>
    <t>01090400500003001</t>
  </si>
  <si>
    <t>外贴止水带</t>
  </si>
  <si>
    <t>[项目特征]
1.止水带材料种类：成品外贴止水带
2.填缝材料：30mm挤塑聚苯板、遇水膨胀止水条</t>
  </si>
  <si>
    <t>[工作内容]
1.止水带制作、运输、安装
2.填缝
3.其他完成本项所需的一切工作</t>
  </si>
  <si>
    <t>01090400500005001</t>
  </si>
  <si>
    <t>[项目特征]
1.止水带材料种类：外贴式橡胶止水带
2.填缝材料：油膏嵌实</t>
  </si>
  <si>
    <t>补2023052317015596001</t>
  </si>
  <si>
    <t>墙面涂膜防水</t>
  </si>
  <si>
    <t>[项目特征] 
1.防水膜品种：水泥基渗透结晶型防水涂料 
2.涂膜厚度：用量不小于1.5kg/平方米，且厚度大于等于1</t>
  </si>
  <si>
    <t>补2023052317033821001</t>
  </si>
  <si>
    <t>楼（地）面涂膜防水</t>
  </si>
  <si>
    <t>补2023052317144426001</t>
  </si>
  <si>
    <t>天棚面涂膜防水</t>
  </si>
  <si>
    <t>[项目特征]
1.防水膜品种：JSⅡ聚合物水泥防水涂料
2.涂膜厚度：1厚</t>
  </si>
  <si>
    <t>[工作内容]
1.基层处理
2.刷基层处理剂
3.铺布、分层涂刷防水层
4.其他完成本项所需的一切工作</t>
  </si>
  <si>
    <t>补2023041209555332001</t>
  </si>
  <si>
    <t>桩头防水</t>
  </si>
  <si>
    <t>[项目特征]
1.桩类型：综合考虑
2.防水层品种、厚度：水泥基渗透结晶型防水涂料（用量不小于1.5kg/m²且厚度≥1)
3.其他：综合考虑遇水膨胀止水条</t>
  </si>
  <si>
    <t>[工作内容]
1.桩头清理
2.刷基层处理剂
3.铺布、分层涂刷防水层
4.塞缝
5.其他完成本项所需的一切工作</t>
  </si>
  <si>
    <t>011</t>
  </si>
  <si>
    <t>楼地面装饰工程</t>
  </si>
  <si>
    <t>补2023040711560292001</t>
  </si>
  <si>
    <t>细石混凝土楼地面</t>
  </si>
  <si>
    <t>[项目特征]
1.找平层厚度、混凝土强度等级：70厚C30细石混凝土
2.嵌缝材料：6mX6m分仓设缩缝，用切割机切缝深20mm，缝宽10mm,缝采用单组份聚氨酯密封胶密封,随捣随压实抹平
3.钢筋规格、型号：配Φ6@200双向钢筋</t>
  </si>
  <si>
    <t>补2022021617032452001</t>
  </si>
  <si>
    <t>平面砂浆找平层</t>
  </si>
  <si>
    <t>项目特征]
1.基层清理：素水泥浆结合层一遍
2.找平层厚度、砂浆配合比：20厚WS M20水泥砂浆抹面压光,分层抹平</t>
  </si>
  <si>
    <t>[工作内容]
1.基层处理
2.抹找平层
3.材料运输
4.其他完成本项所需的一切工作</t>
  </si>
  <si>
    <t>补2022021617041760001</t>
  </si>
  <si>
    <t>平面砂浆找坡层</t>
  </si>
  <si>
    <t>[项目特征]
1.基层处理：素水泥浆结合层一遍
2.找坡层厚度、砂浆配合比：最薄处20厚WW M20普通防水砂浆找平找坡层，找坡i=1%,坡向泄水管</t>
  </si>
  <si>
    <t>[工作内容]
1.基层处理
2.抹找坡层
3.材料运输
4.其他完成本项所需的一切工作</t>
  </si>
  <si>
    <t>补2022021617073180001</t>
  </si>
  <si>
    <t>项目特征]
1.找平层厚度、砂浆配合比：20厚WS M20水泥砂浆找平</t>
  </si>
  <si>
    <t>[工作内容]
1.基层清理
2.抹找平层
3.材料运输
4.其他完成本项所需的一切工作</t>
  </si>
  <si>
    <t>补2022021617054157001</t>
  </si>
  <si>
    <t>[项目特征]
1.素水泥浆遍数：素水泥浆结合层一遍
2.找平层厚度、砂浆配合比：20厚WW M20普通防水砂浆找平兼防水层,抹面压光</t>
  </si>
  <si>
    <t>补2022021617202598001</t>
  </si>
  <si>
    <t>块料楼地面</t>
  </si>
  <si>
    <t>[项目特征]：
1.结合层厚度、砂浆配合比：8厚水泥膏掺108胶(水泥:水:胶配比1:1:0.1)贴面砖, 同面砖色填缝材料填缝
2.面层材料品种、规格：300*300mm瓷片</t>
  </si>
  <si>
    <t>[工作内容]
1.基层清理
2.抹结合层
3.面层铺设、磨边
4.嵌缝
5.材料运输
6.其他完成本项所需的一切工作</t>
  </si>
  <si>
    <t>补2022021617394658001</t>
  </si>
  <si>
    <t>[项目特征]
1.结合层厚度、砂浆配合比:10厚水泥膏掺108胶(水泥:水:胶配比1:1:0.1)
2.面层材料品种、规格：8~12厚防滑陶瓷地砖,铺实拍平地砖,水泥浆擦缝</t>
  </si>
  <si>
    <t>补2023040714313858001</t>
  </si>
  <si>
    <t>项目特征]
1.找平层厚度、砂浆配合比：30/40厚M15干硬性水泥砂浆找平</t>
  </si>
  <si>
    <t>01110500100002001</t>
  </si>
  <si>
    <t>水泥砂浆踢脚线</t>
  </si>
  <si>
    <t>[项目特征]
1.踢脚线高度：综合考虑
2.面层：面刷纯水泥浆</t>
  </si>
  <si>
    <t>[工作内容]
1.基层清理
2.抹面层
3.其他完成本项所需的一切工作</t>
  </si>
  <si>
    <t>01110500300008001</t>
  </si>
  <si>
    <t>块料踢脚线</t>
  </si>
  <si>
    <t>[项目特征]
1.踢脚线高度：综合考虑
2.粘贴层厚度、材料种类：10厚水泥膏粘接层
3.面层材料品种、规格：陶瓷面砖脚线砖</t>
  </si>
  <si>
    <t>[工作内容]
1.基层清理
2.面层铺贴、磨边
3.擦缝
4.其他完成本项所需的一切工作</t>
  </si>
  <si>
    <t>012</t>
  </si>
  <si>
    <t>墙、柱面装饰工程</t>
  </si>
  <si>
    <t>01201</t>
  </si>
  <si>
    <t>内墙、柱面装饰工程</t>
  </si>
  <si>
    <t>01060700500016001</t>
  </si>
  <si>
    <t>钉(贴)网片 内墙</t>
  </si>
  <si>
    <t>[项目特征]
1.钢(铁)网品种、材质:钉(挂)钢丝网,综合考虑
2.加固方式:综合考虑</t>
  </si>
  <si>
    <t>[工作内容]
1.钉(挂)钢(铁)网
2.其他完成本项所需的一切工作</t>
  </si>
  <si>
    <t>01060700500023001</t>
  </si>
  <si>
    <t>[项目特征]
1.材料品种、材质:耐碱玻璃纤维网布一层
2.加固方式:综合考虑</t>
  </si>
  <si>
    <t>[工作内容]
1.钉(挂)钢(纤维)网
2.其他完成本项所需的一切工作</t>
  </si>
  <si>
    <t>补2022021618592590001</t>
  </si>
  <si>
    <t>墙柱（梁）面一般抹灰 内墙</t>
  </si>
  <si>
    <t>[项目特征]
1.基层处理：刷素水泥浆一遍(内掺108胶:水=1:4)
2.底层厚度、砂浆配合比：15厚WP M10水泥石灰砂浆,分层抹平</t>
  </si>
  <si>
    <t>[工作内容]
1.基层处理
2.砂浆制作、运输
3.底层抹灰
4.其他完成本项所需的一切工作</t>
  </si>
  <si>
    <t>补2023040714340944001</t>
  </si>
  <si>
    <t>[项目特征]
1.基层处理：刷素水泥浆一遍(内掺108胶:水=1:4)
2.底层厚度、砂浆配合比：15厚WP M20水泥砂浆抹面,分层抹平</t>
  </si>
  <si>
    <t>补2022021619184583002</t>
  </si>
  <si>
    <t>[项目特征]
1.基层处理：刷素水泥浆一遍(内掺108胶:水=1:4,加气混凝土墙用)
2.底层厚度、砂浆配合比：5厚涂刮型聚合物水泥防水砂浆防水层
3.面层厚度、配合比：15厚WP M20水泥砂浆抹面,分层抹平</t>
  </si>
  <si>
    <t>[工作内容]
1.基层处理
2.砂浆制作、运输
3.底层抹灰、面层抹灰
4.其他完成本项所需的一切工作</t>
  </si>
  <si>
    <t>补2022021619470834001</t>
  </si>
  <si>
    <t>[项目特征]
1.找平层厚度、砂浆配合比：20厚WW M20防水砂浆找平兼防水层</t>
  </si>
  <si>
    <t>[工作内容]
1.底层抹灰
2.砂浆制作、运输
3.其他完成本项所需的一切工作</t>
  </si>
  <si>
    <t>补2022021619470834002</t>
  </si>
  <si>
    <t>[项目特征]
1.基层处理：刷素水泥浆一遍(内掺108胶：水=1：4,加气混凝土墙用)
2.底层抹灰厚度、配合比：20厚WW M20普通防水砂浆找平兼防水抹面</t>
  </si>
  <si>
    <t>[工作内容]
1.基层处理
2.底层抹灰
3.砂浆制作、运输
4.其他完成本项所需的一切工作</t>
  </si>
  <si>
    <t>补2022021619521574001</t>
  </si>
  <si>
    <t>块料墙柱（梁）面 内墙</t>
  </si>
  <si>
    <t>[工作内容]
1.基层清理
2.砂浆制作、运输
3.抹找平层
4.面层铺设、磨边
5.嵌缝
6.其他完成本项所需的一切工作</t>
  </si>
  <si>
    <t>补2022021619501569001</t>
  </si>
  <si>
    <t>墙面随砌随抹</t>
  </si>
  <si>
    <t>[项目特征]
1.抹灰厚度、砂浆配合比：凡砖砌风道、烟道、竖井、公建厨房等(电梯井道、有内衬铁皮的风道除外)内壁砌筑灰缝需饱满，并随砌随原浆抹平,厚度综合考虑</t>
  </si>
  <si>
    <t>[工作内容]
1.基层清理
2.砂浆制作、运输
3.抹灰
4.其他完成本项所需的一切工作</t>
  </si>
  <si>
    <t>[项目特征]
1.基层处理：刷素水泥浆一遍(内掺108胶:水=1:4)
2.底层厚度、砂浆配合比：15厚WP M15水泥砂浆,分层抹平</t>
  </si>
  <si>
    <t>014</t>
  </si>
  <si>
    <t>油漆、涂料、裱糊工程</t>
  </si>
  <si>
    <t>01401</t>
  </si>
  <si>
    <t>油漆、涂料、裱糊工程（除外墙）</t>
  </si>
  <si>
    <t>补2022021819015434001</t>
  </si>
  <si>
    <t>天棚界面剂</t>
  </si>
  <si>
    <t>[项目特征]
1.基层：刷Ⅰ型双组份界面剂一遍</t>
  </si>
  <si>
    <t>[工作内容]
1.基层清理
2.刷界面剂
3.材料运输
4.其他完成本项所需的一切工作</t>
  </si>
  <si>
    <t>01140700100063001</t>
  </si>
  <si>
    <t>涂料踢脚线</t>
  </si>
  <si>
    <t>[项目特征]
1.踢脚线高度：综合考虑
2.腻子种类、刮腻子遍数：满刮腻子2遍、砂纸磨平
3.涂料品种、刷漆遍数：无机涂料一底两面(燃烧性能等级A级)</t>
  </si>
  <si>
    <t>[工作内容]
1.基层清理
2.刮腻子
3.喷刷涂料
4.其他完成本项所需的一切工作</t>
  </si>
  <si>
    <t>01140600300039001</t>
  </si>
  <si>
    <t>满刮腻子 内墙面</t>
  </si>
  <si>
    <t>[项目特征]
1.基层类型：内墙面
2.腻子种类、刮腻子遍数：防霉腻子，分二遍刮平</t>
  </si>
  <si>
    <t>[工作内容]
1.基层清理
2.刮腻子
3.其他完成本项所需的一切工作</t>
  </si>
  <si>
    <t>补2022021709082636001</t>
  </si>
  <si>
    <t>[项目特征]
1.基层类型：内墙面
2.腻子种类、刮腻子遍数：防霉耐水腻子,分二遍刮平</t>
  </si>
  <si>
    <t>补2022021709204079001</t>
  </si>
  <si>
    <t>满刮腻子 天棚面</t>
  </si>
  <si>
    <t>[项目特征]
1.腻子种类、刮腻子遍数：2厚面层耐水腻子,分二遍刮平</t>
  </si>
  <si>
    <t>补2022021709225028001</t>
  </si>
  <si>
    <t>天棚喷刷涂料</t>
  </si>
  <si>
    <t>[项目特征]
1.基层处理：现浇钢筋混凝土板打磨平整,清理干净
2.腻子种类、刮腻子遍数：2厚耐水腻子,分二遍刮平
3.涂料品种、喷刷遍数：防霉耐水无机涂料,一底两面(燃烧性能等级A级)</t>
  </si>
  <si>
    <t>补2022021709330056001</t>
  </si>
  <si>
    <t>[项目特征]
1.基层处理：钢筋混凝土板底面平整干净
2.腻子种类、刮腻子遍数：耐水腻子,分二遍刮平
3.油漆品种、刷漆遍数：白色无机涂料,一底两面(燃烧性能等级A级)</t>
  </si>
  <si>
    <t>015</t>
  </si>
  <si>
    <t>楼梯间装修工程</t>
  </si>
  <si>
    <t>01501</t>
  </si>
  <si>
    <t>楼梯间楼地面装饰工程</t>
  </si>
  <si>
    <t>01110600400008001</t>
  </si>
  <si>
    <t>水泥砂浆楼梯面层</t>
  </si>
  <si>
    <t>[项目特征]
1.面层厚度、砂浆配合比：20厚WS M20水泥砂浆，抹面压光
2.防滑条：梯级边贴瓷质防滑条</t>
  </si>
  <si>
    <t>[工作内容]
1.基层清理
2.面层铺设
3.防滑条铺贴
4.其他完成本项所需的一切工作</t>
  </si>
  <si>
    <t>项目特征]
1.找平层厚度、砂浆配合比：30/40厚M15干硬性水泥砂浆</t>
  </si>
  <si>
    <t>01110500100002002</t>
  </si>
  <si>
    <t>01502</t>
  </si>
  <si>
    <t>楼梯间墙、柱面装饰工程</t>
  </si>
  <si>
    <t>01060700500016002</t>
  </si>
  <si>
    <t>补2022021618592590005</t>
  </si>
  <si>
    <t>01504</t>
  </si>
  <si>
    <t>楼梯间油漆、涂料、裱糊工程</t>
  </si>
  <si>
    <t>补2022021620440106002</t>
  </si>
  <si>
    <t>墙面喷刷涂料 内墙面</t>
  </si>
  <si>
    <t>[项目特征]
1.腻子种类、刮腻子遍数：刮腻子2遍,砂纸磨平
2.涂料品种、喷刷遍数：防霉耐水无机涂料一底两面(燃烧性能等级A级)</t>
  </si>
  <si>
    <t>补2022021620463593001</t>
  </si>
  <si>
    <t>平层住宅【80-100m】（新工艺）</t>
  </si>
  <si>
    <t>01040101200014003</t>
  </si>
  <si>
    <t>01040100300016003</t>
  </si>
  <si>
    <t>补2023040618193695003</t>
  </si>
  <si>
    <t>补2023040618260339002</t>
  </si>
  <si>
    <t>砌块墙 精确砌块</t>
  </si>
  <si>
    <t>[项目特征]
1.砌块品种、规格、强度等级:A5.0 B06蒸压加气混凝土精确砌块，采用专用粘结剂砌筑
2.墙体类型：综合考虑
3.其他：综合考虑砌体拉结筋、拉结筋植筋、灰缝筋、砌块专用连接件、门窗边及空调孔预制块的费用</t>
  </si>
  <si>
    <t>[工作内容]
1.抹粘结层
2.砌砖、砌块
3.勾缝
4.钢筋或连接件制作、安装
5.材料运输
6.其他完成本项所需的一切工作</t>
  </si>
  <si>
    <t>01040100300014003</t>
  </si>
  <si>
    <t>01051700100006007</t>
  </si>
  <si>
    <t>01051700100007007</t>
  </si>
  <si>
    <t>01051700100008007</t>
  </si>
  <si>
    <t>01051700100009007</t>
  </si>
  <si>
    <t>01051700100010007</t>
  </si>
  <si>
    <t>01051700100011007</t>
  </si>
  <si>
    <t>现浇混凝土（一次构件） C55</t>
  </si>
  <si>
    <t>[项目特征]
1.混凝土种类:商品混凝土
2.混凝土强度等级:C55</t>
  </si>
  <si>
    <t>01051700100012007</t>
  </si>
  <si>
    <t>现浇混凝土（一次构件） C60</t>
  </si>
  <si>
    <t>[项目特征]
1.混凝土种类:商品混凝土
2.混凝土强度等级:C60</t>
  </si>
  <si>
    <t>01051700100020007</t>
  </si>
  <si>
    <t>现浇混凝土（一次构件） C30 P6~P8</t>
  </si>
  <si>
    <t>[项目特征]
1.混凝土种类:商品混凝土
2.混凝土强度等级:C30 P6~P8</t>
  </si>
  <si>
    <t>01051700100021007</t>
  </si>
  <si>
    <t>01051700200002007</t>
  </si>
  <si>
    <t>01051700200003007</t>
  </si>
  <si>
    <t>01051700200004006</t>
  </si>
  <si>
    <t>现浇混凝土（二次构件） C30</t>
  </si>
  <si>
    <t>补2022021710492184002</t>
  </si>
  <si>
    <t>成品烟道</t>
  </si>
  <si>
    <t>[项目特征]
1.构件类型:烟道
2.构件型号:综合考虑
3.截面尺寸:综合考虑
4.安装高度:综合考虑
5.增强网：采用耐碱玻纤网格布防裂增强</t>
  </si>
  <si>
    <t>[工作内容]
1.构件制作、运输、安装
2.接头灌缝
3.图集、规范规定的其它工作
4.其他完成本项所需的一切工作</t>
  </si>
  <si>
    <t>补2023041715342057002</t>
  </si>
  <si>
    <t>成品烟道（风帽）</t>
  </si>
  <si>
    <t>[项目特征]
1.构件类型:烟道
2.风帽节点:综合考虑 
3.材质规格:综合考虑
4.安装高度:综合考虑
5.其他：防窜烟、防倒灌、防炎功能，含防虫网</t>
  </si>
  <si>
    <t>[工作内容]
1.构件制作、运输、安装
2.成品烟道配套风帽安装
3.图集、规范规定的其它工作
4.其他完成本项所需的一切工作</t>
  </si>
  <si>
    <t>补2023041715405590002</t>
  </si>
  <si>
    <t>成品烟道（不锈钢止回阀）</t>
  </si>
  <si>
    <t>[项目特征]
1.构件类型:烟道
2.不锈钢止回阀节点:综合考虑
3.材质规格:不锈钢
4.安装高度:综合考虑
5.其他：防窜烟、防倒灌、防炎功能，含防虫网</t>
  </si>
  <si>
    <t>[工作内容]
1.构件制作、运输、安装
2.成品烟道配套不锈钢止回阀安装
3.图集、规范规定的其它工作
4.其他完成本项所需的一切工作</t>
  </si>
  <si>
    <t>01050700100019004</t>
  </si>
  <si>
    <t>散水</t>
  </si>
  <si>
    <t>[项目特征]
1.基层：素土夯实
2.垫层材料种类、厚度:60厚中砂
3.面层:60厚C15混凝土
4.变形缝填塞材料：沥青胶泥嵌缝</t>
  </si>
  <si>
    <t>[工作内容]
1.地基夯实
2.铺设垫层
3.混凝土制作、运输、浇筑、振捣、养护
4.面层铺设
5.变形缝填塞
6.其他完成本项所需的一切工作</t>
  </si>
  <si>
    <t>01050700100012004</t>
  </si>
  <si>
    <t>无障碍坡道</t>
  </si>
  <si>
    <t>[项目特征]
1.垫层材料种类、厚度：300厚3:7灰土分两步夯实，宽出面层300
2.混凝土强度等级、厚度:100厚C15商品混凝土</t>
  </si>
  <si>
    <t>[工作内容]
1.基层处理
2.垫层铺设
3.混凝土制作、运输、浇筑、振捣、养护
4.图集、规范规定的其它工作
5.其他完成本项所需的一切工作</t>
  </si>
  <si>
    <t>01051500100002008</t>
  </si>
  <si>
    <t>01051500100003008</t>
  </si>
  <si>
    <t>01051500100008008</t>
  </si>
  <si>
    <t>01051500100009008</t>
  </si>
  <si>
    <t>01051500100010008</t>
  </si>
  <si>
    <t>01051600300001008</t>
  </si>
  <si>
    <t>01051600300003007</t>
  </si>
  <si>
    <t>0607</t>
  </si>
  <si>
    <t>装配式钢筋混凝土结构</t>
  </si>
  <si>
    <t>01051800600003003</t>
  </si>
  <si>
    <t>装配式空调板 C30</t>
  </si>
  <si>
    <t>[项目特征]
1.混凝土强度等级: C30
2.钢筋:125kg/m3
3.预埋铁件:型钢、钢板、圆钢、角钢、Q345B、Q235B及内埋式螺母、吊杆、套筒等工厂用金属件及现场用金属件埋设
4.施工要求:套筒注浆、嵌缝、打胶接缝处理、打胶、清洗等；预制构件检验、构件与现浇结构连接、防水设计
5.其他:综合单价考虑二次设计、开孔、开槽、滴水线等费用</t>
  </si>
  <si>
    <t>[工作内容]
1.支撑杆连接件预埋
2.结合面清理
3.构件制作、运输
4.构件吊装、就位、校正、安装、定位、垫实、固定、开孔、开槽
5.注浆料搅拌、注浆、养护
6.座浆料铺筑
7.接头钢筋调直、焊接、构件打磨
8.清理缝道、剪裁、固定、注胶
9.填缝料填缝
10.搭设及拆除钢支撑
11.其他完成本项所需的一切工作</t>
  </si>
  <si>
    <t>01051800300003003</t>
  </si>
  <si>
    <t>装配式叠合板 C30</t>
  </si>
  <si>
    <t>[项目特征]
1.混凝土强度等级: C30
2.钢筋:145kg/m3
3.预埋铁件:型钢、钢板、圆钢、角钢、Q345B、Q235B及内埋式螺母、吊杆、套筒等工厂用金属件及现场用金属件埋设
4.施工要求:套筒注浆、嵌缝、打胶接缝处理、打胶、清洗等；预制构件检验、构件与现浇结构连接、防水设计
5.其他:综合单价考虑二次设计、开孔、开槽、滴水线等费用</t>
  </si>
  <si>
    <t>[工作内容]
1.结合面清理
2.构件制作、运输
3.构件吊装、就位、校正、安装、定位、垫实、固定、开孔、开槽
4.注浆料搅拌、注浆、养护
5.接头钢筋调直、焊接、构件打磨
6.清理缝道、剪裁、固定、注胶
7.搭设及拆除钢支撑
8.其他完成本项所需的一切工作</t>
  </si>
  <si>
    <t>01051800600001003</t>
  </si>
  <si>
    <t>装配式叠合阳台板 C30</t>
  </si>
  <si>
    <t>01051800500001003</t>
  </si>
  <si>
    <t>装配式混凝土楼梯 C30</t>
  </si>
  <si>
    <t>[工作内容]
1.支撑杆连接件预埋
2.结合面清理
3.构件制作、运输
4.构件吊装、就位、校正、安装、定位、垫实、固定、开孔、开槽
5.注浆料搅拌、注浆、养护
6.接头钢筋调直、焊接、构件打磨
7.清理缝道、剪裁、固定、注胶
8.填缝料填缝
9.搭设及拆除钢支撑
10.其他完成本项所需的一切工作</t>
  </si>
  <si>
    <t>01051800700003003</t>
  </si>
  <si>
    <t>装配式后浇混凝土（叠合梁、板） C30</t>
  </si>
  <si>
    <t>[工作内容]
1.混凝土接触面旧口处理
2.混凝土制作、运输、浇筑、振捣、养护
3.其他完成本项所需的一切工作</t>
  </si>
  <si>
    <t>补2023040618302034002</t>
  </si>
  <si>
    <t>ALC轻质隔墙板 100厚</t>
  </si>
  <si>
    <t>[项目特征]
1.墙板品种、规格、强度等级:ALC板A5.0 B06级
2.墙体类型:100mm厚
3.施工环境:干作业法施工，综合考虑构件的支撑、打胶及填缝、预埋及开槽、连接件等</t>
  </si>
  <si>
    <t>[工作内容]
1.构件制作、运输
2.构件安装
3.升板提升
4.砂浆制作、运输
5.接头灌缝、养护
6.专用砂浆粘结，用于转角的t型、L型等不规则处理
7.其他完成本项所需的一切工作</t>
  </si>
  <si>
    <t>补2023040618341367002</t>
  </si>
  <si>
    <t>ALC轻质隔墙板 200厚</t>
  </si>
  <si>
    <t>[项目特征]
1.墙板品种、规格、强度等级:ALC板A5.0 B06级
2.墙体类型:200mm厚
3.施工环境:干作业法施工，综合考虑构件的支撑、打胶及填缝、预埋及开槽、连接件等</t>
  </si>
  <si>
    <t>01051800800001004</t>
  </si>
  <si>
    <t>PC/PCF构件钢筋每增减1kg</t>
  </si>
  <si>
    <t>[项目特征]
1.钢筋种类、规格:综合考虑</t>
  </si>
  <si>
    <t>[工程内容]
1.钢筋制作及安装
2.钢筋运输
3.焊接、绑扎
4.其他完成本项所需的一切工作</t>
  </si>
  <si>
    <t>kg</t>
  </si>
  <si>
    <t>01051600200001005</t>
  </si>
  <si>
    <t>补2022030911493311002</t>
  </si>
  <si>
    <t>钢柱</t>
  </si>
  <si>
    <t>[项目特征]
1.钢材品种、规格:综合考虑,包括安装所需的所有栓钉
2.螺栓种类:除柱脚高强螺栓外,其余所有螺栓均在综合单价中综合考虑
3.除锈方式及等级:除锈采用喷砂除锈,构件除锈等级为Sa2
4.探伤要求:符合设计规范要求
5.焊缝检测:符合设计规范要求
6.钢结构现场吊装:综合考虑</t>
  </si>
  <si>
    <t>[工作内容]
1.制作
2.运输
3.安装、拼装
4.探伤、除锈
5.焊缝检测
6.补刷油漆
7.其它完成本项所需的一切工作</t>
  </si>
  <si>
    <t>01051600100001003</t>
  </si>
  <si>
    <t>柱脚高强螺栓</t>
  </si>
  <si>
    <t>[项目特征]
1.螺栓种类:柱脚高强螺栓
2.规格:综合考虑</t>
  </si>
  <si>
    <t>[工作内容]
1.螺栓制作、运输、安装
2.其他完成本项所需的一切工作</t>
  </si>
  <si>
    <t>套</t>
  </si>
  <si>
    <t>补2022030912182922002</t>
  </si>
  <si>
    <t>钢梁</t>
  </si>
  <si>
    <t>[项目特征]
1.钢材品种、规格:综合考虑
2.螺栓种类:除柱脚高强螺栓外,其余所有螺栓均在综合单价中综合考虑
3.除锈方式及等级:除锈采用喷砂除锈,构件除锈等级为Sa2
4.探伤要求:符合设计规范要求
5.焊缝检测:符合设计规范要求
6.钢结构现场吊装:综合考虑</t>
  </si>
  <si>
    <t>补2022030912214854002</t>
  </si>
  <si>
    <t>钢楼梯</t>
  </si>
  <si>
    <t>[项目特征]
1.钢材品种、规格:综合考虑
2.螺栓种类:除柱脚高强螺栓外,其余所有螺栓均在综合单价中综合考虑
3.除锈方式及等级:除锈采用手工除锈,构件除锈等级为ST2
4.探伤要求:符合设计规范要求
5.焊缝检测:符合设计规范要求
6.钢结构现场吊装:综合考虑</t>
  </si>
  <si>
    <t>[工作内容]
1.制作
2.运输
3.安装
4.除锈
5.探伤
6.补刷油漆
7.其他完成本项所需的一切工作</t>
  </si>
  <si>
    <t>01060600800002006</t>
  </si>
  <si>
    <t>01080200300001005</t>
  </si>
  <si>
    <t>0905</t>
  </si>
  <si>
    <t>地上屋面工程</t>
  </si>
  <si>
    <t>上人 有隔热</t>
  </si>
  <si>
    <t>01110100300007007</t>
  </si>
  <si>
    <t>细石混凝土找坡层</t>
  </si>
  <si>
    <t>[项目特征]
1.找坡层厚度、混凝土强度等级：最薄处30厚C15细石混凝土找坡层，找坡2%，随捣随压实抹平</t>
  </si>
  <si>
    <t>01100300100002023</t>
  </si>
  <si>
    <t>补2023040715201513005</t>
  </si>
  <si>
    <t>[项目特征]
1.刚性层厚度：40厚
2.混凝土种类、强度等级：C20细石混凝土保护层
3.嵌缝材料：平面四周（沿墙和水沟边）设宽10mm伸缝，缝内嵌单组份聚氨酯密封胶；平面内不大于4mX4m分仓设缩缝，用切割机切缝深20mm，缝宽10mm,缝采用单组份聚氨酯密封胶密封,随捣随压实抹平
4.钢筋规格、型号：Φ4@100双向钢丝焊接网，在分缝处断开</t>
  </si>
  <si>
    <t>[工作内容]
1.基层清理
2.混凝土制作、运输、铺筑、养护
3.钢筋制作、运输、安装
4.设伸缩缝及填缝
5.其他完成本项所需的一切工作</t>
  </si>
  <si>
    <t>01110200300153003</t>
  </si>
  <si>
    <t>块料楼地面（屋面）</t>
  </si>
  <si>
    <t>[项目特征]
1.结合层厚度、砂浆配合比：3~5厚WS M20水泥砂浆粘贴
2.面层材料品种、规格：10厚广场砖</t>
  </si>
  <si>
    <t>[工作内容]
1.基层清理
2.面层铺设、磨边
3.材料运输
4.其他完成本项所需的一切工作</t>
  </si>
  <si>
    <t>不上人 有隔热</t>
  </si>
  <si>
    <t>补2023040715213804007</t>
  </si>
  <si>
    <t>[项目特征]
1.找坡层厚度、混凝土强度等级：最薄处30厚C15细石混凝土找坡层，找坡2%，随捣随压实抹平压光</t>
  </si>
  <si>
    <t>01100300100002024</t>
  </si>
  <si>
    <t>补2023040715201513003</t>
  </si>
  <si>
    <t>0906</t>
  </si>
  <si>
    <t>地上防水工程（除厨卫、阳台、露台）</t>
  </si>
  <si>
    <t>01090200100004003</t>
  </si>
  <si>
    <t>补2023052317222604002</t>
  </si>
  <si>
    <t>[工作内容]
1.基层处理
2.刷基层处理剂
3.铺布、分层涂刷防水层
4.其他完成本项所需的一切工作作</t>
  </si>
  <si>
    <t>补2023052317223803002</t>
  </si>
  <si>
    <t>混凝土雨篷、室外空调机板涂料防水</t>
  </si>
  <si>
    <t>[项目特征]
1.防水膜品种：板面与外墙阴角位300mm范围内需设置1.0厚JSⅡ聚合物水泥防水涂料附加层
2.涂膜厚度：1.0厚</t>
  </si>
  <si>
    <t>补2023040715373403002</t>
  </si>
  <si>
    <t>楼(地)面涂膜防水</t>
  </si>
  <si>
    <t>[项目特征]
1.防水膜品种：JS-II聚合物水泥防水涂料
2.涂膜厚度、遍数：1.5厚</t>
  </si>
  <si>
    <t>补2023052317231989002</t>
  </si>
  <si>
    <t>补2024010416162934001</t>
  </si>
  <si>
    <t>[项目特征]
1.防水膜品种：JSⅡ聚合物水泥防水涂料
2.涂膜厚度：1.5厚</t>
  </si>
  <si>
    <t>010</t>
  </si>
  <si>
    <t>保温、隔热、防腐工程</t>
  </si>
  <si>
    <t>补2024111817010886001</t>
  </si>
  <si>
    <t>保温隔热屋面 聚苯板</t>
  </si>
  <si>
    <r>
      <rPr>
        <sz val="9"/>
        <rFont val="宋体"/>
        <charset val="134"/>
      </rPr>
      <t>[项目特征]
1.保温隔热材料品种、规格：80厚挤塑聚苯板,燃烧性能等级≥B2级，(导热系数0.03W/m·K)(有隔热时采用)
2.填缝做法：防水胶灌封
3.通气管埋设：屋面排水低位与排水沟交接处埋设</t>
    </r>
    <r>
      <rPr>
        <sz val="9"/>
        <rFont val="Arial"/>
        <charset val="134"/>
      </rPr>
      <t></t>
    </r>
    <r>
      <rPr>
        <sz val="9"/>
        <rFont val="宋体"/>
        <charset val="134"/>
      </rPr>
      <t>30pvc渗水兼通气管,汇集到地漏</t>
    </r>
  </si>
  <si>
    <t>[工作内容]
1.基层清理
2.铺保温层
3.填缝
4.通气管埋设
5.其他完成本项所需的一切工作</t>
  </si>
  <si>
    <t>补2022021621395932008</t>
  </si>
  <si>
    <t>保温隔热墙面 保温砂浆</t>
  </si>
  <si>
    <t>[项目特征]
1.保温隔热部位：墙面
2.保温隔热方式：内保温
3.保温隔热材料品种、规格、厚度：35mm厚玻化微珠保温砂浆，分层抹平(导热系数0.07W/mK)
4.增强网及抗裂砂浆种类：4mm厚抗裂砂浆将耐碱玻璃纤维网布一层埋入砂浆中</t>
  </si>
  <si>
    <t>[工作内容]
1.基层清理
2.抹保温砂浆
3.铺设增强格网、抹抗裂砂浆面层
4.嵌缝
5.其他完成本项所需的一切工作</t>
  </si>
  <si>
    <t>补2022021621395932007</t>
  </si>
  <si>
    <t>[项目特征]
1.保温隔热部位：墙面
2.保温隔热方式：内保温
3.保温隔热材料品种、规格、厚度：35mm厚玻化微珠保温砂浆,分层抹平(导热系数0.07W/mK)
4.增强网种类：中间压入一层Φ0.9热镀锌电焊网网孔12.7*12.7mm，用挂网钉锚固</t>
  </si>
  <si>
    <t>[工作内容]
1.基层清理
2.抹保温砂浆
3.铺设增强格网
4.其他完成本项所需的一切工作</t>
  </si>
  <si>
    <t>补2022021708480471002</t>
  </si>
  <si>
    <t>每增减5mm厚保温砂浆</t>
  </si>
  <si>
    <t>[项目特征]
1.保温隔热材料品种、规格、厚度：每增减5mm厚玻化微珠保温砂浆(导热系数0.07W/mK)</t>
  </si>
  <si>
    <t>[工作内容]
1.抹保温砂浆
2.其他完成本项所需的一切工作</t>
  </si>
  <si>
    <t>补2022021617032452005</t>
  </si>
  <si>
    <t>补2022021617041760005</t>
  </si>
  <si>
    <t>补2022021617054157005</t>
  </si>
  <si>
    <t>补2022021617134116005</t>
  </si>
  <si>
    <t>水泥砂浆找坡层</t>
  </si>
  <si>
    <t>[项目特征]
1.找坡层厚度、砂浆配合比：20厚WW M20普通防水砂浆找平兼找坡层,找坡i=5%坡向室外</t>
  </si>
  <si>
    <t>[工作内容]
1.基层清理
2.抹找坡层
3.其他完成本项所需的一切工作</t>
  </si>
  <si>
    <t>补2023040714051776004</t>
  </si>
  <si>
    <t>平面砂浆保护层</t>
  </si>
  <si>
    <t>[项目特征]
1.保护层厚度、砂浆配合比：20厚WP M20水泥砂浆保护层</t>
  </si>
  <si>
    <t>[工作内容]
1.基层清理
2.抹保护层
3.材料运输
4.其他完成本项所需的一切工作</t>
  </si>
  <si>
    <t>补2022021617155885005</t>
  </si>
  <si>
    <t>[项目特征]
1.找坡层厚度、砂浆配合比：20厚WP M20水泥砂浆找平兼找坡层,找坡i=5%，坡向室外</t>
  </si>
  <si>
    <t>[工作内容]
1.基层清理
2.抹找坡层
3.材料运输
4.其他完成本项所需的一切工作</t>
  </si>
  <si>
    <t>01110100100038001</t>
  </si>
  <si>
    <t>楼地面砂浆防水</t>
  </si>
  <si>
    <t>[项目特征]
1.找坡层厚度、砂浆配合比：最薄处20厚WW M20防水砂浆找平找坡层,找坡i=1%,坡向排水口</t>
  </si>
  <si>
    <t>[工作内容]
1.基层处理
2.砂浆制作、运输、摊铺、养护
3.其他完成本项所需的一切工作</t>
  </si>
  <si>
    <t>01110100300052007</t>
  </si>
  <si>
    <t>细石混凝土楼地面 找坡</t>
  </si>
  <si>
    <t>[项目特征]
1.找坡层厚度、混凝土强度等级：最薄处20厚C15细石混凝土找坡层,找坡i=5%,随捣随压实抹平</t>
  </si>
  <si>
    <t>[工作内容]
1.找坡层铺设
2.材料运输
3.其他完成本项所需的一切工作</t>
  </si>
  <si>
    <t>补2022021617312612005</t>
  </si>
  <si>
    <t>项目特征]
1.找坡层厚度、砂浆配合比：最薄处20厚WW M20防水砂浆找平找坡,靠外侧2m范围设找坡i=1%,坡向地漏或室外</t>
  </si>
  <si>
    <t>补2022021617394658005</t>
  </si>
  <si>
    <t>01010300100031007</t>
  </si>
  <si>
    <t>补2022021618223166001</t>
  </si>
  <si>
    <t>项目特征]
1.找平层厚度、砂浆配合比：20厚WS M20水泥砂浆找平层</t>
  </si>
  <si>
    <t>01110500100002011</t>
  </si>
  <si>
    <t>01110500300008009</t>
  </si>
  <si>
    <t>01060700500016008</t>
  </si>
  <si>
    <t>01060700500023008</t>
  </si>
  <si>
    <t>补2022021618592590013</t>
  </si>
  <si>
    <t>补2022021619062826008</t>
  </si>
  <si>
    <t>[项目特征]
1.底层厚度、砂浆配合比：5厚DP M10聚合物水泥薄抹灰砂浆抹平</t>
  </si>
  <si>
    <t>补2022021618592590014</t>
  </si>
  <si>
    <t>[项目特征]
1.基层处理：刷素水泥浆一遍(内掺108胶:水=1:4)
2.底层厚度、砂浆配合比：15厚WP M10水泥石灰砂浆抹面,分层抹平</t>
  </si>
  <si>
    <t>补2022021619351099005</t>
  </si>
  <si>
    <t>[项目特征]
1.底层厚度、砂浆配合比：3厚涂刮型DWS M20聚合物水泥防水砂浆找平兼防水抹面</t>
  </si>
  <si>
    <t>补2022021619470834014</t>
  </si>
  <si>
    <t>补2022021619501569005</t>
  </si>
  <si>
    <t>01202</t>
  </si>
  <si>
    <t>外墙、柱面装饰工程</t>
  </si>
  <si>
    <t>01060700500005006</t>
  </si>
  <si>
    <t>钉(贴)网片 外墙</t>
  </si>
  <si>
    <t>[项目特征]
1.材料品种、规格:镀锌电焊网，线径0.9mm，间距12.7mm*12.7mm
2.加固方式:综合考虑</t>
  </si>
  <si>
    <t>01090300400020001</t>
  </si>
  <si>
    <t>外墙分隔缝</t>
  </si>
  <si>
    <t>[项目特征]
1.材料种类：分格缝宽8~10mm、深20mm(分格缝从外墙基体表面开始至饰面层,可预留或后切。金属网、找平层、防水层、饰面层均应在相同位置留缝,缝宽8~10。切缝后宜采用空气压缩机吹除缝内粉末,再嵌填7mm厚单组份聚氨酯建筑密封胶，嵌填Φ15mm聚乙烯泡沫棒背衬材料)</t>
  </si>
  <si>
    <t>[工作内容]
1.基层清理
2.分隔缝
3.其他完成本项所需的一切工作</t>
  </si>
  <si>
    <t>补2022021620133558010</t>
  </si>
  <si>
    <t>墙柱（梁）面一般抹灰 外墙</t>
  </si>
  <si>
    <t>[项目特征]
1.基层处理：刷素水泥浆一遍（内掺108胶：水=1：4）
2.底层抹灰厚度、砂浆配合比：20厚WW M20普通防水砂浆找平兼防水层,分层抹平
3.超高增厚用量综合考虑</t>
  </si>
  <si>
    <t>[工作内容]
1.基层清理
2.砂浆制作、运输
3.抹找平层
4.其他完成本项所需的一切工作</t>
  </si>
  <si>
    <t>补2022021620165957004</t>
  </si>
  <si>
    <t>每增减5mm厚水泥砂浆  外墙</t>
  </si>
  <si>
    <t>[项目特征]
1.底层厚度、砂浆配合比：每增减5mm厚WW M20水泥砂浆</t>
  </si>
  <si>
    <t>[工作内容]
1.砂浆制作、运输
2.抹找平层
3.其他完成本项所需的一切工作</t>
  </si>
  <si>
    <t>补2022021620271788006</t>
  </si>
  <si>
    <t>[项目特征]
1.增强网及砂浆种类：5厚DWS M20涂刮型聚合物水泥防水砂浆,中间压入一层耐碱玻璃纤维网
2.超高增厚用量综合考虑</t>
  </si>
  <si>
    <t>[工作内容]
1.基层清理
2.砂浆制作、运输
3.铺设增强格网、抹防水砂浆面层
4.其他完成本项所需的一切工作</t>
  </si>
  <si>
    <t>补2022021620321322005</t>
  </si>
  <si>
    <t>[项目特征]
1.找平层厚度、配合比：10厚WW M20普通防水砂浆,分层抹平
2.超高增厚用量综合考虑</t>
  </si>
  <si>
    <t>补2024071514290960006</t>
  </si>
  <si>
    <t>窗台、阳台栏杆水泥砂浆收口找平或找坡</t>
  </si>
  <si>
    <t>[项目特征]
1.零星水泥砂浆找平或找坡，厚度、宽度及找坡综合考虑                         
2.材料：湿拌水泥防水砂浆 M20掺入1kg/m3的抗裂微纤维及及水泥用量4%的防水粉）
3.适用于外墙免抹灰后收口</t>
  </si>
  <si>
    <t>[工作内容]
1.基层清理
2.砂浆制作、运输
3.抹防水砂浆面层
4.其他完成本项所需的一切工作</t>
  </si>
  <si>
    <t>013</t>
  </si>
  <si>
    <t>天棚工程</t>
  </si>
  <si>
    <t>补2022021620352542004</t>
  </si>
  <si>
    <t>天棚抹灰</t>
  </si>
  <si>
    <t>[项目特征]
1.基层清理：钢筋混凝土板底面打磨平整，清理干净
2.基层处理：刷素水泥浆一遍（内掺108胶：水=1：4）
3.抹灰厚度、砂浆配合比：10厚WW M20普通防水砂浆,分层抹平</t>
  </si>
  <si>
    <t>补2022021819015434005</t>
  </si>
  <si>
    <t>01140600300039003</t>
  </si>
  <si>
    <t>补2022021709181820003</t>
  </si>
  <si>
    <t>[项目特征]
1.腻子种类、刮腻子遍数：2厚刮腻子2遍,砂纸磨平
2.涂料品种、喷刷遍数：防霉耐水无机涂料一底两面(燃烧性能等级A级)</t>
  </si>
  <si>
    <t>补2022021709204079003</t>
  </si>
  <si>
    <t>补2022021709225028003</t>
  </si>
  <si>
    <t>补2022021709314418003</t>
  </si>
  <si>
    <t>抹灰面油漆 天棚面</t>
  </si>
  <si>
    <t>[项目特征]
1.基层处理：现浇钢筋混凝土板打磨平整,清理干净
2.腻子种类、刮腻子遍数：2厚耐水腻子,分二遍刮平
3.油漆品种、刷漆遍数：刷外墙涂料2遍(燃烧性能等级B1级)</t>
  </si>
  <si>
    <t>[工作内容]
1.基层清理
2.刮腻子
3.刷油漆
4.其他完成本项所需的一切工作</t>
  </si>
  <si>
    <t>01402</t>
  </si>
  <si>
    <t>外墙油漆、涂料、裱糊工程</t>
  </si>
  <si>
    <t>补2022030410194948003</t>
  </si>
  <si>
    <t>墙面喷刷质感涂料 外墙面</t>
  </si>
  <si>
    <t>[项目特征]                                                                                                                    
1.基层类型：外墙面
2.腻子种类：刮弹性外墙腻子,打磨平整
3.腻子遍数：2遍以内（含2遍）
4.涂料品种、喷刷遍数：外墙质感涂料，底漆一遍，中漆一遍，罩光漆一遍(腻子、底漆、中漆、罩光漆等工艺要求详厂家及设计效果满足业主要求)
5.喷刷方式：综合考虑
6.外墙分缝：综合考虑</t>
  </si>
  <si>
    <t>[工作内容]
1.基层清理
2.刮腻子
3.喷刷涂料、分缝
4.其他完成本项所需的一切工作</t>
  </si>
  <si>
    <t>补2022030410212393003</t>
  </si>
  <si>
    <t>[项目特征]                                                                                                                    
1.基层类型：外墙面
2.腻子种类：刮弹性外墙腻子,打磨平整
3.腻子遍数：2遍以内（含2遍）
4.涂料品种、喷刷遍数：外墙质感涂料，底漆一遍，中漆两遍，罩光漆一遍(腻子、底漆、中漆、罩光漆等工艺要求详厂家及设计效果满足业主要求)
5.喷刷方式：综合考虑
6.外墙分缝：综合考虑</t>
  </si>
  <si>
    <t>补2022030410273624003</t>
  </si>
  <si>
    <t>墙面喷刷真石漆 外墙面</t>
  </si>
  <si>
    <t>[项目特征]                                                                                                                    
1.基层类型：外墙面
2.腻子种类：刮弹性外墙腻子,打磨平整
3.腻子遍数：2遍以内（含2遍）
4.涂料品种、喷刷遍数：外墙真石漆，底漆一遍，真石漆一遍，罩光漆一遍(腻子、底漆、真石漆、罩光漆等工艺要求详厂家及设计效果满足业主要求)
5.喷刷方式：综合考虑
6.外墙分缝：综合考虑</t>
  </si>
  <si>
    <t>补2022030410310932003</t>
  </si>
  <si>
    <t>[项目特征]                                                                                                                    
1.基层类型：外墙面
2.腻子种类：刮弹性外墙腻子,打磨平整
3.腻子遍数：2遍以内（含2遍）
4.涂料品种、喷刷遍数：外墙真石漆，底漆一遍，真石漆两遍，罩光漆一遍(腻子、底漆、真石漆、罩光漆等工艺要求详厂家及设计效果满足业主要求)
5.喷刷方式：综合考虑
6.外墙分缝：综合考虑</t>
  </si>
  <si>
    <t>补2022021710153446004</t>
  </si>
  <si>
    <t>墙面喷刷弹性涂料 外墙面</t>
  </si>
  <si>
    <t>[项目特征]                                                                                                                    
1.基层类型：外墙面
2.腻子种类：刮弹性外墙腻子,打磨平整
3.腻子遍数：2遍以内（含2遍）
4.涂料品种、喷刷遍数：外墙弹性涂料，底漆一遍，中漆一遍，面漆两遍(腻子、底漆、中漆、面漆等工艺要求详厂家及设计效果满足业主要求)
5.喷刷方式：综合考虑
6.外墙分缝：综合考虑</t>
  </si>
  <si>
    <t>补2022021710153446005</t>
  </si>
  <si>
    <t>[项目特征]                                                                                                                    
1.基层类型：外墙面
2.腻子种类：刮弹性外墙腻子,打磨平整
3.腻子遍数：2遍以内（含2遍）
4.涂料品种、喷刷遍数：外墙弹性涂料，底漆一遍，面漆两遍(腻子、底漆、面漆等工艺要求详厂家及设计效果满足业主要求)
5.喷刷方式：综合考虑
6.外墙分缝：综合考虑</t>
  </si>
  <si>
    <t>[工作内容]
1.基层清理
2.喷刷涂料
3.其他完成本项所需的一切工作</t>
  </si>
  <si>
    <t>补2024012211245612001</t>
  </si>
  <si>
    <t>墙面喷刷岩彩漆 外墙面</t>
  </si>
  <si>
    <t>[项目特征]                                                                                                                    
1.基层类型：外墙面
2.腻子种类：刮弹性外墙腻子,打磨平整
3.腻子遍数：2遍以内（含2遍）
4.涂料品种、喷刷遍数：外墙岩彩漆，底漆一遍，主色漆一遍，岩彩漆两遍，罩光漆一遍(腻子、底漆、主色漆、岩彩漆、罩光漆等工艺要求详厂家及设计效果满足业主要求)
5.喷刷方式：综合考虑
6.外墙分缝：综合考虑</t>
  </si>
  <si>
    <t>补2024012211255276001</t>
  </si>
  <si>
    <t>[项目特征]                                                                                                                    
1.基层类型：外墙面
2.腻子种类：刮弹性外墙腻子,打磨平整
3.腻子遍数：2遍以内（含2遍）
4.涂料品种、喷刷遍数：外墙岩彩漆，底漆一遍，主色漆一遍，岩彩漆一遍，罩光漆一遍(腻子、底漆、主色漆、岩彩漆、罩光漆等工艺要求详厂家及设计效果满足业主要求)
5.喷刷方式：综合考虑
6.外墙分缝：综合考虑</t>
  </si>
  <si>
    <t>01110600400008005</t>
  </si>
  <si>
    <t>01110100600047007</t>
  </si>
  <si>
    <t>水泥砂浆楼地面</t>
  </si>
  <si>
    <t>项目特征]
1.素水泥浆遍数：素水泥浆一遍
2.找平层厚度、砂浆配合比：20厚WS M20水泥砂浆抹面压光</t>
  </si>
  <si>
    <t>[工作内容]
1.基层清理
2.抹找平层
3.其他完成本项所需的一切工作</t>
  </si>
  <si>
    <t>01140700100063002</t>
  </si>
  <si>
    <t>01060700500016009</t>
  </si>
  <si>
    <t>01060700500023009</t>
  </si>
  <si>
    <t>补2022021618592590015</t>
  </si>
  <si>
    <t>[工作内容]
1.基层清理
2.砂浆制作、运输
3.底层抹灰
4.其他完成本项所需的一切工作</t>
  </si>
  <si>
    <t>补2022021619062826009</t>
  </si>
  <si>
    <t>补2022021620440106006</t>
  </si>
  <si>
    <t>补2022021620463593003</t>
  </si>
  <si>
    <t>其他公建配套</t>
  </si>
  <si>
    <t>01040101200014002</t>
  </si>
  <si>
    <t>01040100300016002</t>
  </si>
  <si>
    <t>补2023040618193695001</t>
  </si>
  <si>
    <t>01051700100006003</t>
  </si>
  <si>
    <t>01051700100007003</t>
  </si>
  <si>
    <t>01051700100008003</t>
  </si>
  <si>
    <t>01051700100012003</t>
  </si>
  <si>
    <t>01051700200002003</t>
  </si>
  <si>
    <t>01051700200003003</t>
  </si>
  <si>
    <t>01051700200004002</t>
  </si>
  <si>
    <t>01050700100019003</t>
  </si>
  <si>
    <t>01050700100012003</t>
  </si>
  <si>
    <t>01051500100002004</t>
  </si>
  <si>
    <t>01051500100008004</t>
  </si>
  <si>
    <t>01051500100009004</t>
  </si>
  <si>
    <t>01051500100010004</t>
  </si>
  <si>
    <t>01051600300001004</t>
  </si>
  <si>
    <t>01051600300003003</t>
  </si>
  <si>
    <t>01051600200001004</t>
  </si>
  <si>
    <t>01060600800002005</t>
  </si>
  <si>
    <t>01080200300001004</t>
  </si>
  <si>
    <t>补2023040715213804001</t>
  </si>
  <si>
    <t>补2023040715222650001</t>
  </si>
  <si>
    <t>[项目特征]
1.找平层厚度、砂浆配合比：20mm厚WS M20水泥砂浆找平,表面抹平压光
2.分隔缝：平面内不大于1mX1m分仓设缩缝</t>
  </si>
  <si>
    <t>[工作内容]
1.基层清理
2.抹找平层
3.设分格缝
4.材料运输
5.其他完成本项所需的一切工作</t>
  </si>
  <si>
    <t>01100300100002009</t>
  </si>
  <si>
    <t>补2023040715201513001</t>
  </si>
  <si>
    <t>01090200100004002</t>
  </si>
  <si>
    <t>补2023052317222604001</t>
  </si>
  <si>
    <t>补2023052317223803001</t>
  </si>
  <si>
    <t>补2023040715373403001</t>
  </si>
  <si>
    <t>0908</t>
  </si>
  <si>
    <t>地上阳台、露台防水工程</t>
  </si>
  <si>
    <t>补2023052317273823001</t>
  </si>
  <si>
    <t>新增</t>
  </si>
  <si>
    <t>[项目特征]
1.保温隔热材料品种、规格：80厚挤塑聚苯板,燃烧性能等级≥B2级，(导热系数0.033W/m·K)(有隔热时采用)
2.填缝做法：防水胶灌封
3.通气管埋设：屋面排水低位与排水沟交接处埋设30pvc渗水兼通气管,汇集到地漏</t>
  </si>
  <si>
    <t>[项目特征]
1.找平层厚度、混凝土强度等级：80厚C25细石混凝土
2.嵌缝材料：随捣随抹平压光
3.钢筋规格、型号：配Φ6@200双向</t>
  </si>
  <si>
    <t>01110100600089004</t>
  </si>
  <si>
    <t>[项目特征]
1.找坡层厚度、砂浆配合比：最薄处20厚WW M20防水砂浆找平找坡层,坡找≥1%</t>
  </si>
  <si>
    <t>01010300100031006</t>
  </si>
  <si>
    <t>补2022021618485393004</t>
  </si>
  <si>
    <t>01060700500016007</t>
  </si>
  <si>
    <t>01060700500023007</t>
  </si>
  <si>
    <t>补2022021618592590011</t>
  </si>
  <si>
    <t>01060700500005005</t>
  </si>
  <si>
    <t>01090300400020005</t>
  </si>
  <si>
    <t>补2022021620133558009</t>
  </si>
  <si>
    <t>补2022021620321322004</t>
  </si>
  <si>
    <t>补2022030410343845002</t>
  </si>
  <si>
    <t/>
  </si>
  <si>
    <t>分部分项清单计价表-机电部分</t>
  </si>
  <si>
    <t>项目名称：番禺区里仁洞村城市更新项目R9地块总承包及总承包管理
配合服务工程</t>
  </si>
  <si>
    <t>清单编码</t>
  </si>
  <si>
    <t>安装工程</t>
  </si>
  <si>
    <t>2</t>
  </si>
  <si>
    <t>15</t>
  </si>
  <si>
    <t>地下部分电气系统</t>
  </si>
  <si>
    <t>16</t>
  </si>
  <si>
    <t>0101</t>
  </si>
  <si>
    <t>地下部分发电机安装工程</t>
  </si>
  <si>
    <t>3086_7532</t>
  </si>
  <si>
    <t>补2022022317123093010</t>
  </si>
  <si>
    <t>发电机组及附件安装</t>
  </si>
  <si>
    <t>[项目特征]
1.名称、型号:柴油发动机
2.规格参数:1000kw
3.附件:发电机组包括但不限于柴油发动机、发电机、控制屏及进线、开关、断路器、油水隔离器、蓄电池及电池连接线、风扇及水箱、发电机组槽钢底座、减震器、消音器、油箱1000L（注满柴油）、机油、防冻液、水套加热器及随机标准工具等
4.负责发电机组卸货、二次搬运并就位；机组的防雷接地；采购和安装输油管和油箱（供货单位提供油箱，安装单位须负责自行采购输油管）；发电机至低压配电柜的自启动信号线、管的敷设安装；从控制屏至开关柜、并机柜（汇流柜）、低压房转换柜的出线电缆、管的敷设安装等；转换柜由安装单位负责提供,并机柜（汇流柜）及开关柜由供货单位提供；机房照明及开关等；负责质检站进行检测的费用；配合消防联动等做的机组启动；所有检测及调试完成后，将油箱补注满柴油
5.发电机冷却方式需综合考虑并满足设计及规范要求
6.检查接线满足设计及规范要求
7.各类设备、管道的防雷接地满足设计及规范要求
8.二次灌浆、各类基础槽钢制作、安装；减震垫(器)安装满足设计及规范要求
9.机组测试及验收用柴油和机油满足设计及规范要求
10.调试、试运行；第三方检测满足设计及规范要求</t>
  </si>
  <si>
    <t>[工程内容]
1.本体及配套的所有设备及附件安装
2.调试、试运行
3.完成本项目的一切工作</t>
  </si>
  <si>
    <t>台</t>
  </si>
  <si>
    <t>甲询材料1：柴油发电机组；</t>
  </si>
  <si>
    <t>1997_4994</t>
  </si>
  <si>
    <t>补2022022410402489001</t>
  </si>
  <si>
    <t>发电机房工程</t>
  </si>
  <si>
    <t>[项目特征]
1.要求:深化设计，满足设计要求，达到使用功能并通过相关部门环评、验收
2.按发电机房（含机房、储油间、进排风消音室、发电机房控制室设置）建筑面积计算
3.所有关于发电机的环保设施安装(包括但不限于隔声门、观测窗、机房内储油间防火门、穿孔板、吸音板、相关龙骨结构、超细消声棉、防尘布、发电机组至进排风口之间的进排风管道、消声片、防火阀、百叶、支架等)、烟气净化喷淋箱等相关的供水系统、排水系统敷设及安装满足设计及规范要求
4.达到使用功能并通过相关部门环评、验收</t>
  </si>
  <si>
    <t>[工程内容]
1.所有关于发电机的环保设施安装
2.达到使用功能并通过相关部门环评、验收
3.其他完成本项目的一切工作</t>
  </si>
  <si>
    <t>m²</t>
  </si>
  <si>
    <t>3087_7534</t>
  </si>
  <si>
    <t>3</t>
  </si>
  <si>
    <t>补2023050517553937001</t>
  </si>
  <si>
    <t>发电机排烟烟囱</t>
  </si>
  <si>
    <t>[项目特征]
1.材质、规格:3mm厚冷轧钢板
2.连接形式:卡压式连接/环压式连接/螺纹连接/综合考虑
3.管道、连接件及管件配件制作、安装满足设计及规范要求
4.管道除锈、刷油、防腐、保温、标识满足设计及规范要求
5.套管制作、安装、套管与管道的填缝满足设计及规范要求
6.支架制作、安装、除锈、刷油满足设计及规范要求</t>
  </si>
  <si>
    <t>[工程内容]
1.烟囱及其附件安装
2.完成本项所需的一切工作</t>
  </si>
  <si>
    <t>17</t>
  </si>
  <si>
    <t>0102</t>
  </si>
  <si>
    <t>27</t>
  </si>
  <si>
    <t>动力系统</t>
  </si>
  <si>
    <t>30_3940</t>
  </si>
  <si>
    <t>03040401700003001</t>
  </si>
  <si>
    <t>配电箱、弱电箱</t>
  </si>
  <si>
    <t>[项目特征]
1.类型、名称:配电箱
2.规格:半周长1.5m以内
3.基础形式、材质、规格:型钢
4.预留接口
5.安装方式:综合考虑
6.剔凿墙槽、墙面恢复满足设计及规范要求
7.基础型钢制作、安装满足设计及规范要求
8.焊、压接线端子安装，端子接线、接地满足设计及规范要求</t>
  </si>
  <si>
    <t>[工程内容]
1.本体及元器件安装
2.基础的制作与安装
3.完成本项所需的一切工作</t>
  </si>
  <si>
    <t>甲询材料1：配电箱、弱电箱；</t>
  </si>
  <si>
    <t>3088_7536</t>
  </si>
  <si>
    <t>03040401700004001</t>
  </si>
  <si>
    <t>[项目特征]
1.类型、名称:配电箱
2.规格:半周长2.5m以内
3.基础形式、材质、规格:型钢
4.预留接口
5.安装方式:综合考虑
6.剔凿墙槽、墙面恢复满足设计及规范要求
7.基础型钢制作、安装满足设计及规范要求
8.焊、压接线端子安装，端子接线、接地满足设计及规范要求</t>
  </si>
  <si>
    <t>3089_7538</t>
  </si>
  <si>
    <t>补2022021509470917001</t>
  </si>
  <si>
    <t>[项目特征]
1.类型、名称:配电箱
2.规格:半周长2.5m以外
3.基础形式、材质、规格:型钢
4.预留接口
5.安装方式:综合考虑
6.剔凿墙槽、墙面恢复满足设计及规范要求
7.基础型钢制作、安装满足设计及规范要求
8.焊、压接线端子安装，端子接线、接地满足设计及规范要求</t>
  </si>
  <si>
    <t>3084_7521</t>
  </si>
  <si>
    <t>补2022021509501054003</t>
  </si>
  <si>
    <t>低压封闭式插接母线槽 2000A以内</t>
  </si>
  <si>
    <t>[项目特征]
1.型号、规格、容量、线制、防护等级等参数:2000A以内
2.附件:包括母线槽安装所需的支吊架、伸缩支架、弹簧支架，始(终)端箱、弯头、变容节、T字接段、十字接段、终端封堵等配件，与设备连接处的软连接
3.穿墙、穿楼板套管制作、安装满足设计及规范要求
4.母线槽与孔洞、套管之间的填缝及防火封堵满足设计及规范要求
5.接地、标志挂牌满足设计及规范要求</t>
  </si>
  <si>
    <t>[工程内容]
1.本体及附件的供应及安装
2.完成本项所需的一切工作</t>
  </si>
  <si>
    <t>甲询材料1：低压封闭式插接母线槽；</t>
  </si>
  <si>
    <t>3092_7546</t>
  </si>
  <si>
    <t>补2023041009073093005</t>
  </si>
  <si>
    <t>金属线槽/金属桥架/金属梯架 宽+高300mm以内</t>
  </si>
  <si>
    <t>[项目特征]
1.名称:金属线槽/金属桥架/金属梯架
2.材质、规格、厚度:宽+高300mm以内 
3.接地要求:满足设计及规范要求
4.孔洞开凿及修复(含孔洞与套管或孔洞与线槽桥架之间的封堵、防火封堵)满足设计及规范要求
5.套管制作、安装及套管内封堵(含防火封堵)满足设计及规范要求
6.本体、盖板、隔板、配件、连接件安装并满足设计及规范要求
7.线槽、桥架内防火封堵满足设计及规范要求
8.标识满足设计及规范要求</t>
  </si>
  <si>
    <t>[工程内容]
1.金属线槽/金属桥架/金属梯架及其附件制作安装
2.完成本项所需的一切工作</t>
  </si>
  <si>
    <t>甲询材料1：金属线槽/金属桥架/金属梯架；</t>
  </si>
  <si>
    <t>3093_7548</t>
  </si>
  <si>
    <t>补2023041009073093004</t>
  </si>
  <si>
    <t>金属线槽/金属桥架/金属梯架 宽+高600mm以内</t>
  </si>
  <si>
    <t>[项目特征]
1.名称:金属线槽/金属桥架/金属梯架
2.材质、规格、厚度:宽+高600mm以内 
3.接地要求:满足设计及规范要求
4.孔洞开凿及修复(含孔洞与套管或孔洞与线槽桥架之间的封堵、防火封堵)满足设计及规范要求
5.套管制作、安装及套管内封堵(含防火封堵)满足设计及规范要求
6.本体、盖板、隔板、配件、连接件安装并满足设计及规范要求
7.线槽、桥架内防火封堵满足设计及规范要求
8.标识满足设计及规范要求</t>
  </si>
  <si>
    <t>3094_7550</t>
  </si>
  <si>
    <t>补2023041009073093003</t>
  </si>
  <si>
    <t>金属线槽/金属桥架/金属梯架 宽+高1000mm以内</t>
  </si>
  <si>
    <t>[项目特征]
1.名称:金属线槽/金属桥架/金属梯架
2.材质、规格、厚度:宽+高1000mm以内 
3.接地要求:满足设计及规范要求
4.孔洞开凿及修复(含孔洞与套管或孔洞与线槽桥架之间的封堵、防火封堵)满足设计及规范要求
5.套管制作、安装及套管内封堵(含防火封堵)满足设计及规范要求
6.本体、盖板、隔板、配件、连接件安装并满足设计及规范要求
7.线槽、桥架内防火封堵满足设计及规范要求
8.标识满足设计及规范要求</t>
  </si>
  <si>
    <t>3095_7552</t>
  </si>
  <si>
    <t>补2022021510022651011</t>
  </si>
  <si>
    <t>矿物绝缘电力电缆 一芯~二芯(单芯最大截面150mm2以内)</t>
  </si>
  <si>
    <t>[项目特征]
1.型号、规格:矿物绝缘电力电缆 一芯~二芯(单芯最大截面150mm2以内)
2.敷设方式:综合考虑
3.电缆终端头、中间头形式:综合考虑
4.揭(盖)盖板、电缆敷设满足设计及规范要求
5.封堵、标识满足设计及规范要求
6.电缆防火隔板、电缆防火涂料满足设计及规范要求
7.接线满足设计及规范要求</t>
  </si>
  <si>
    <t>[工程内容]
1.电缆及附件安装
2.完成本项所需的一切工作</t>
  </si>
  <si>
    <t>甲询材料1：矿物绝缘电缆；</t>
  </si>
  <si>
    <t>补2022021510022651010</t>
  </si>
  <si>
    <t>矿物绝缘电力电缆 一芯~二芯(单芯最大截面240mm2以内)</t>
  </si>
  <si>
    <t>[项目特征]
1.型号、规格:矿物绝缘电力电缆 一芯~二芯(单芯最大截面240mm2以内)
2.敷设方式:综合考虑
3.电缆终端头、中间头形式:综合考虑
4.揭(盖)盖板、电缆敷设满足设计及规范要求
5.封堵、标识满足设计及规范要求
6.电缆防火隔板、电缆防火涂料满足设计及规范要求
7.接线满足设计及规范要求</t>
  </si>
  <si>
    <t>1631_3278</t>
  </si>
  <si>
    <t>补2022021510183581013</t>
  </si>
  <si>
    <t>铜芯电力电缆 五芯及五芯以上(单芯最大截面10mm2以内)</t>
  </si>
  <si>
    <t>[项目特征]
1.型号、规格:铜芯电力电缆 五芯及五芯以上(单芯最大截面10mm2以内)
2.敷设方式:综合考虑
3.电缆终端头、中间头形式:综合考虑
4.揭(盖)盖板、电缆敷设满足设计及规范要求
5.封堵、标识满足设计及规范要求
6.电缆防火隔板、电缆防火涂料满足设计及规范要求
7.接线满足设计及规范要求</t>
  </si>
  <si>
    <t>甲询材料1：电力电缆；</t>
  </si>
  <si>
    <t>1636_3288</t>
  </si>
  <si>
    <t>补2022021510183581018</t>
  </si>
  <si>
    <t>铜芯电力电缆 五芯及五芯以上(单芯最大截面35mm2以内)</t>
  </si>
  <si>
    <t>[项目特征]
1.型号、规格:铜芯电力电缆 五芯及五芯以上(单芯最大截面35mm2以内)
2.敷设方式:综合考虑
3.电缆终端头、中间头形式:综合考虑
4.揭(盖)盖板、电缆敷设满足设计及规范要求
5.封堵、标识满足设计及规范要求
6.电缆防火隔板、电缆防火涂料满足设计及规范要求
7.接线满足设计及规范要求</t>
  </si>
  <si>
    <t>2359_5885</t>
  </si>
  <si>
    <t>补2022030923523958001</t>
  </si>
  <si>
    <t>铜芯电力电缆 五芯及五芯以上(单芯最大截面70mm2以内)</t>
  </si>
  <si>
    <t>[项目特征]
1.型号、规格:铜芯电力电缆 五芯及五芯以上(单芯最大截面70mm2以内)
2.敷设方式:综合考虑
3.电缆终端头、中间头形式:综合考虑
4.揭(盖)盖板、电缆敷设满足设计及规范要求
5.封堵、标识满足设计及规范要求
6.电缆防火隔板、电缆防火涂料满足设计及规范要求
7.接线满足设计及规范要求</t>
  </si>
  <si>
    <t>1635_3286</t>
  </si>
  <si>
    <t>补2022021510183581017</t>
  </si>
  <si>
    <t>铜芯电力电缆 五芯及五芯以上(单芯最大截面120mm2以内)</t>
  </si>
  <si>
    <t>[项目特征]
1.型号、规格:铜芯电力电缆 五芯及五芯以上(单芯最大截面120mm2以内)
2.敷设方式:综合考虑
3.电缆终端头、中间头形式:综合考虑
4.揭(盖)盖板、电缆敷设满足设计及规范要求
5.封堵、标识满足设计及规范要求
6.电缆防火隔板、电缆防火涂料满足设计及规范要求
7.接线满足设计及规范要求</t>
  </si>
  <si>
    <t>1634_3284</t>
  </si>
  <si>
    <t>补2022021510183581016</t>
  </si>
  <si>
    <t>铜芯电力电缆 五芯及五芯以上(单芯最大截面240mm2以内)</t>
  </si>
  <si>
    <t>[项目特征]
1.型号、规格:铜芯电力电缆 五芯及五芯以上(单芯最大截面240mm2以内)
2.敷设方式:综合考虑
3.电缆终端头、中间头形式:综合考虑
4.揭(盖)盖板、电缆敷设满足设计及规范要求
5.封堵、标识满足设计及规范要求
6.电缆防火隔板、电缆防火涂料满足设计及规范要求
7.接线满足设计及规范要求</t>
  </si>
  <si>
    <t>3004_7349</t>
  </si>
  <si>
    <t>补2022021510310367001</t>
  </si>
  <si>
    <t>电气配线 2.5mm2以内</t>
  </si>
  <si>
    <t>[项目特征]
1.型号、规格:电气配线 2.5mm2以内
2.配线形式:综合考虑管内穿线及线槽桥架配线
3.压铜接线端子安装满足设计及规范要求
4.校接线满足设计及规范要求
5.揭(盖)盖板、电线敷设满足设计及规范要求</t>
  </si>
  <si>
    <t>[工程内容]
1.线槽配线或管内穿线
2.完成本项所需的一切工作</t>
  </si>
  <si>
    <t>甲询材料1：电线；</t>
  </si>
  <si>
    <t>2473_6133</t>
  </si>
  <si>
    <t>补2022021510310367026</t>
  </si>
  <si>
    <t>电气配线 6mm2以内</t>
  </si>
  <si>
    <t>[项目特征]
1.型号、规格:电气配线 6mm2以内
2.配线形式:综合考虑管内穿线及线槽桥架配线
3.压铜接线端子安装满足设计及规范要求
4.校接线满足设计及规范要求
5.揭(盖)盖板、电线敷设满足设计及规范要求</t>
  </si>
  <si>
    <t>3097_7556</t>
  </si>
  <si>
    <t>补2023060714320079001</t>
  </si>
  <si>
    <t>电气配管PC32</t>
  </si>
  <si>
    <t>[项目特征]
1.型号、规格:电气配管 PC32
2.配置形式:综合考虑沿墙、沿楼板、采用支吊架安装、砖墙内的明敷、暗敷等敷设方式
3.接地要求:满足设计及规范要求
4.孔洞开凿及修复(含孔洞与套管或孔洞与线管之间的封堵)满足设计及规范要求
5.刨沟槽及沟槽修复（含挂网至与装饰面齐平）满足设计及规范要求
6.套管制作、安装及套管内封堵(含防火封堵)满足设计及规范要求
7.电线管路敷设(含管卡、管码安装)满足设计及规范要求
8.穿线所需材料满足设计及规范要求
9.接线盒、灯头盒、开关盒、插座盒、人防密闭盒安装满足设计及规范要求
10.接地满足设计及规范要求
11.标识满足设计及规范要求</t>
  </si>
  <si>
    <t>[工程内容]
1.塑料电线管敷设
2.完成本项所需的一切工作</t>
  </si>
  <si>
    <t>甲询材料1：电气配管；</t>
  </si>
  <si>
    <t>3100_7562</t>
  </si>
  <si>
    <t>补2023060714333285001</t>
  </si>
  <si>
    <t>电气配管JDG25</t>
  </si>
  <si>
    <t>[项目特征]
1.型号、规格:电气配管 JDG25
2.配置形式:综合考虑沿墙、沿楼板、采用支吊架安装、砖墙内的明敷、暗敷等敷设方式
3.接地要求:满足设计及规范要求
4.孔洞开凿及修复(含孔洞与套管或孔洞与线管之间的封堵)满足设计及规范要求
5.刨沟槽及沟槽修复（含挂网至与装饰面齐平）满足设计及规范要求
6.套管制作、安装及套管内封堵(含防火封堵)满足设计及规范要求
7.电线管路敷设(含管卡、管码安装)满足设计及规范要求
8.穿线所需材料满足设计及规范要求
9.接线盒、灯头盒、开关盒、插座盒、人防密闭盒安装满足设计及规范要求
10.接地满足设计及规范要求
11.标识满足设计及规范要求</t>
  </si>
  <si>
    <t>[工程内容]
1.金属电线管敷设
2.完成本项所需的一切工作</t>
  </si>
  <si>
    <t>3101_7564</t>
  </si>
  <si>
    <t>补2023060714334269001</t>
  </si>
  <si>
    <t>电气配管JDG32</t>
  </si>
  <si>
    <t>[项目特征]
1.型号、规格:电气配管 JDG32
2.配置形式:综合考虑沿墙、沿楼板、采用支吊架安装、砖墙内的明敷、暗敷等敷设方式
3.接地要求:满足设计及规范要求
4.孔洞开凿及修复(含孔洞与套管或孔洞与线管之间的封堵)满足设计及规范要求
5.刨沟槽及沟槽修复（含挂网至与装饰面齐平）满足设计及规范要求
6.套管制作、安装及套管内封堵(含防火封堵)满足设计及规范要求
7.电线管路敷设(含管卡、管码安装)满足设计及规范要求
8.穿线所需材料满足设计及规范要求
9.接线盒、灯头盒、开关盒、插座盒、人防密闭盒安装满足设计及规范要求
10.接地满足设计及规范要求
11.标识满足设计及规范要求</t>
  </si>
  <si>
    <t>3102_7566</t>
  </si>
  <si>
    <t>补2023060714335242001</t>
  </si>
  <si>
    <t>电气配管JDG40</t>
  </si>
  <si>
    <t>[项目特征]
1.型号、规格:电气配管 JDG40
2.配置形式:综合考虑沿墙、沿楼板、采用支吊架安装、砖墙内的明敷、暗敷等敷设方式
3.接地要求:满足设计及规范要求
4.孔洞开凿及修复(含孔洞与套管或孔洞与线管之间的封堵)满足设计及规范要求
5.刨沟槽及沟槽修复（含挂网至与装饰面齐平）满足设计及规范要求
6.套管制作、安装及套管内封堵(含防火封堵)满足设计及规范要求
7.电线管路敷设(含管卡、管码安装)满足设计及规范要求
8.穿线所需材料满足设计及规范要求
9.接线盒、灯头盒、开关盒、插座盒、人防密闭盒安装满足设计及规范要求
10.接地满足设计及规范要求
11.标识满足设计及规范要求</t>
  </si>
  <si>
    <t>补2023060714343345001</t>
  </si>
  <si>
    <t>电气配管SC32</t>
  </si>
  <si>
    <t>[项目特征]
1.型号、规格:电气配管 SC32
2.配置形式:综合考虑沿墙、沿楼板、采用支吊架安装、砖墙内的明敷、暗敷等敷设方式
3.接地要求:满足设计及规范要求
4.孔洞开凿及修复(含孔洞与套管或孔洞与线管之间的封堵)满足设计及规范要求
5.刨沟槽及沟槽修复（含挂网至与装饰面齐平）满足设计及规范要求
6.套管制作、安装及套管内封堵(含防火封堵)满足设计及规范要求
7.电线管路敷设(含管卡、管码安装)满足设计及规范要求
8.穿线所需材料满足设计及规范要求
9.接线盒、灯头盒、开关盒、插座盒、人防密闭盒安装满足设计及规范要求
10.接地满足设计及规范要求
11.标识满足设计及规范要求</t>
  </si>
  <si>
    <t>3111_7584</t>
  </si>
  <si>
    <t>补2023071819570018001</t>
  </si>
  <si>
    <t>预埋线管PC32</t>
  </si>
  <si>
    <t>[项目特征]
1.型号、规格:电气配管PC32
2.配置形式:混凝土结构内预埋
3.接地要求:满足设计及规范要求
4.穿线所需材料满足设计及规范要求
5.接线盒、灯头盒、开关盒、插座盒、人防密闭盒安装满足设计及规范要求
6.标识满足设计及规范要求</t>
  </si>
  <si>
    <t>[工程内容]
1.电线管路敷设
2.完成本项所需的一切工作</t>
  </si>
  <si>
    <t>1200_4118</t>
  </si>
  <si>
    <t>03041100100040005</t>
  </si>
  <si>
    <t>预埋线管JDG25</t>
  </si>
  <si>
    <t>[项目特征]
1.型号、规格:电气配管JDG25
2.配置形式:混凝土结构内预埋
3.接地要求:满足设计及规范要求
4.穿线所需材料满足设计及规范要求
5.接线盒、灯头盒、开关盒、插座盒、人防密闭盒安装满足设计及规范要求
6.标识满足设计及规范要求</t>
  </si>
  <si>
    <t>1201_4120</t>
  </si>
  <si>
    <t>03041100100041001</t>
  </si>
  <si>
    <t>预埋线管JDG32</t>
  </si>
  <si>
    <t>[项目特征]
1.型号、规格:电气配管JDG32
2.配置形式:混凝土结构内预埋
3.接地要求:满足设计及规范要求
4.穿线所需材料满足设计及规范要求
5.接线盒、灯头盒、开关盒、插座盒、人防密闭盒安装满足设计及规范要求
6.标识满足设计及规范要求</t>
  </si>
  <si>
    <t>03041100100042001</t>
  </si>
  <si>
    <t>预埋线管JDG40</t>
  </si>
  <si>
    <t>[项目特征]
1.型号、规格:电气配管JDG40
2.配置形式:混凝土结构内预埋
3.接地要求:满足设计及规范要求
4.穿线所需材料满足设计及规范要求
5.接线盒、灯头盒、开关盒、插座盒、人防密闭盒安装满足设计及规范要求
6.标识满足设计及规范要求</t>
  </si>
  <si>
    <t>03041100100046001</t>
  </si>
  <si>
    <t>预埋线管SC32</t>
  </si>
  <si>
    <t>[项目特征]
1.型号、规格:电气配管SC32
2.配置形式:混凝土结构内预埋
3.接地要求:满足设计及规范要求
4.穿线所需材料满足设计及规范要求
5.接线盒、灯头盒、开关盒、插座盒、人防密闭盒安装满足设计及规范要求
6.标识满足设计及规范要求</t>
  </si>
  <si>
    <t>28</t>
  </si>
  <si>
    <t>照明系统</t>
  </si>
  <si>
    <t>3117_7596</t>
  </si>
  <si>
    <t>补2023041009073093006</t>
  </si>
  <si>
    <t>金属线槽/金属桥架/金属梯架 宽+高120mm以内</t>
  </si>
  <si>
    <t>[项目特征]
1.名称:金属线槽/金属桥架/金属梯架
2.材质、规格、厚度:宽+高120mm以内 
3.接地要求:满足设计及规范要求
4.孔洞开凿及修复(含孔洞与套管或孔洞与线槽桥架之间的封堵、防火封堵)满足设计及规范要求
5.套管制作、安装及套管内封堵(含防火封堵)满足设计及规范要求
6.本体、盖板、隔板、配件、连接件安装并满足设计及规范要求
7.线槽、桥架内防火封堵满足设计及规范要求
8.标识满足设计及规范要求</t>
  </si>
  <si>
    <t xml:space="preserve">甲询材料1：金属线槽/金属桥架/金属梯架；
</t>
  </si>
  <si>
    <t>1637_3290</t>
  </si>
  <si>
    <t>1904_4811</t>
  </si>
  <si>
    <t>3118_7598</t>
  </si>
  <si>
    <t>补2023060714353841002</t>
  </si>
  <si>
    <t>电气配管PC20</t>
  </si>
  <si>
    <t>[项目特征]
1.型号、规格:电气配管 PC20
2.配置形式:综合考虑沿墙、沿楼板、采用支吊架安装、砖墙内的明敷、暗敷等敷设方式
3.接地要求:满足设计及规范要求
4.孔洞开凿及修复(含孔洞与套管或孔洞与线管之间的封堵)满足设计及规范要求
5.刨沟槽及沟槽修复（含挂网至与装饰面齐平）满足设计及规范要求
6.套管制作、安装及套管内封堵(含防火封堵)满足设计及规范要求
7.电线管路敷设(含管卡、管码安装)满足设计及规范要求
8.穿线所需材料满足设计及规范要求
9.接线盒、灯头盒、开关盒、插座盒、人防密闭盒安装满足设计及规范要求
10.接地满足设计及规范要求
11.标识满足设计及规范要求</t>
  </si>
  <si>
    <t>3121_7604</t>
  </si>
  <si>
    <t>补2023060714355881001</t>
  </si>
  <si>
    <t>电气配管JDG20</t>
  </si>
  <si>
    <t>[项目特征]
1.型号、规格:电气配管 JDG20
2.配置形式:综合考虑沿墙、沿楼板、采用支吊架安装、砖墙内的明敷、暗敷等敷设方式
3.接地要求:满足设计及规范要求
4.孔洞开凿及修复(含孔洞与套管或孔洞与线管之间的封堵)满足设计及规范要求
5.刨沟槽及沟槽修复（含挂网至与装饰面齐平）满足设计及规范要求
6.套管制作、安装及套管内封堵(含防火封堵)满足设计及规范要求
7.电线管路敷设(含管卡、管码安装)满足设计及规范要求
8.穿线所需材料满足设计及规范要求
9.接线盒、灯头盒、开关盒、插座盒、人防密闭盒安装满足设计及规范要求
10.接地满足设计及规范要求
11.标识满足设计及规范要求</t>
  </si>
  <si>
    <t>3122_7606</t>
  </si>
  <si>
    <t>补2023060714360681001</t>
  </si>
  <si>
    <t>3124_7610</t>
  </si>
  <si>
    <t>补2023060714361550001</t>
  </si>
  <si>
    <t>电气配管SC20</t>
  </si>
  <si>
    <t>[项目特征]
1.型号、规格:电气配管 SC20
2.配置形式:综合考虑沿墙、沿楼板、采用支吊架安装、砖墙内的明敷、暗敷等敷设方式
3.接地要求:满足设计及规范要求
4.孔洞开凿及修复(含孔洞与套管或孔洞与线管之间的封堵)满足设计及规范要求
5.刨沟槽及沟槽修复（含挂网至与装饰面齐平）满足设计及规范要求
6.套管制作、安装及套管内封堵(含防火封堵)满足设计及规范要求
7.电线管路敷设(含管卡、管码安装)满足设计及规范要求
8.穿线所需材料满足设计及规范要求
9.接线盒、灯头盒、开关盒、插座盒、人防密闭盒安装满足设计及规范要求
10.接地满足设计及规范要求
11.标识满足设计及规范要求</t>
  </si>
  <si>
    <t>3125_7612</t>
  </si>
  <si>
    <t>补2023071819595601001</t>
  </si>
  <si>
    <t>预埋线管PC20</t>
  </si>
  <si>
    <t>[项目特征]
1.型号、规格:电气配管PC20
2.配置形式:混凝土结构内预埋
3.接地要求:满足设计及规范要求
4.穿线所需材料满足设计及规范要求
5.接线盒、灯头盒、开关盒、插座盒、人防密闭盒安装满足设计及规范要求
6.标识满足设计及规范要求</t>
  </si>
  <si>
    <t>1211_4195</t>
  </si>
  <si>
    <t>03041100100039009</t>
  </si>
  <si>
    <t>预埋线管JDG20</t>
  </si>
  <si>
    <t>[项目特征]
1.型号、规格:电气配管JDG20
2.配置形式:混凝土结构内预埋
3.接地要求:满足设计及规范要求
4.穿线所需材料满足设计及规范要求
5.接线盒、灯头盒、开关盒、插座盒、人防密闭盒安装满足设计及规范要求
6.标识满足设计及规范要求</t>
  </si>
  <si>
    <t>1213_4203</t>
  </si>
  <si>
    <t>03041100100044005</t>
  </si>
  <si>
    <t>预埋线管SC20</t>
  </si>
  <si>
    <t>[项目特征]
1.型号、规格:电气配管SC20
2.配置形式:混凝土结构内预埋
3.接地要求:满足设计及规范要求
4.穿线所需材料满足设计及规范要求
5.接线盒、灯头盒、开关盒、插座盒、人防密闭盒安装满足设计及规范要求
6.标识满足设计及规范要求</t>
  </si>
  <si>
    <t>1646_3308</t>
  </si>
  <si>
    <t>补2022021511123245001</t>
  </si>
  <si>
    <t>自带光控红外感应开关的吸顶灯</t>
  </si>
  <si>
    <t>[项目特征]
1.名称:自带光控红外感应开关的吸顶灯
2.规格:满足设计及规范要求
3.类型:吸顶灯
4.灯具配件(如:金属软管、电子镇流器、变压器等)供货及安装
5.接线盒至灯具之间的电线、金属软管、普利卡管、其它类型软管的安装满足设计及规范要求
6.接线盒至灯具之间的配线满足设计及规范要求</t>
  </si>
  <si>
    <t>[工程内容]
1.灯具(含光源)及其配件安装
2.完成本项所需的一切工作</t>
  </si>
  <si>
    <t>甲询材料1：自带光控红外感应开关的吸顶灯；</t>
  </si>
  <si>
    <t>1645_3306</t>
  </si>
  <si>
    <t>补2022021511044632001</t>
  </si>
  <si>
    <t>明装墙上座灯</t>
  </si>
  <si>
    <t>[项目特征]
1.名称:明装墙上座灯
2.规格:满足设计及规范要求
3.类型:灯座
4.灯具配件(如:金属软管、电子镇流器、变压器等)供货及安装
5.接线盒至灯具之间的电线、金属软管、普利卡管、其它类型软管的安装满足设计及规范要求
6.接线盒至灯具之间的配线满足设计及规范要求</t>
  </si>
  <si>
    <t>甲询材料1：明装墙上座灯；</t>
  </si>
  <si>
    <t>1651_3318</t>
  </si>
  <si>
    <t>补2022021511150004001</t>
  </si>
  <si>
    <t>单管荧光壁灯</t>
  </si>
  <si>
    <t>[项目特征]
1.名称:单管荧光壁灯
2.规格:满足设计及规范要求
3.类型:荧光灯
4.灯具配件(如:金属软管、电子镇流器、变压器等)供货及安装
5.接线盒至灯具之间的电线、金属软管、普利卡管、其它类型软管的安装满足设计及规范要求
6.接线盒至灯具之间的配线满足设计及规范要求</t>
  </si>
  <si>
    <t>甲询材料1：单管荧光壁灯；</t>
  </si>
  <si>
    <t>1649_3314</t>
  </si>
  <si>
    <t>补2022021511143590001</t>
  </si>
  <si>
    <t>单管日光灯</t>
  </si>
  <si>
    <t>[项目特征]
1.名称:单管日光灯
2.规格:满足设计及规范要求
3.类型:日光灯
4.灯具配件(如:金属软管、电子镇流器、变压器等)供货及安装
5.接线盒至灯具之间的电线、金属软管、普利卡管、其它类型软管的安装满足设计及规范要求
6.接线盒至灯具之间的配线满足设计及规范要求</t>
  </si>
  <si>
    <t>甲询材料1：单管日光灯；</t>
  </si>
  <si>
    <t>1647_3310</t>
  </si>
  <si>
    <t>补2022021511135449001</t>
  </si>
  <si>
    <t>防水防尘单管荧光灯，三防支架</t>
  </si>
  <si>
    <t>[项目特征]
1.名称:防水防尘单管荧光灯，三防支架
2.规格:满足设计及规范要求
3.类型:荧光灯
4.灯具配件(如:金属软管、电子镇流器、变压器等)供货及安装
5.接线盒至灯具之间的电线、金属软管、普利卡管、其它类型软管的安装满足设计及规范要求
6.接线盒至灯具之间的配线满足设计及规范要求</t>
  </si>
  <si>
    <t>甲询材料1：防水防尘单管荧光灯,三防支架；</t>
  </si>
  <si>
    <t>3128_7618</t>
  </si>
  <si>
    <t>补2022021510575549003</t>
  </si>
  <si>
    <t>防爆吸顶灯</t>
  </si>
  <si>
    <t>[项目特征]
1.名称:防爆吸顶灯
2.规格:满足设计及规范要求
3.类型:吸顶灯
4.灯具配件(如:金属软管、电子镇流器、变压器等)供货及安装
5.接线盒至灯具之间的电线、金属软管、普利卡管、其它类型软管的安装满足设计及规范要求
6.接线盒至灯具之间的配线满足设计及规范要求</t>
  </si>
  <si>
    <t>甲询材料1：防爆吸顶灯；</t>
  </si>
  <si>
    <t>3022_7387</t>
  </si>
  <si>
    <t>补2022021511150004007</t>
  </si>
  <si>
    <t>单管荧光灯（带雷达感应）</t>
  </si>
  <si>
    <t>[项目特征]
1.名称:单管荧光灯（带雷达感应）
2.规格:满足设计及规范要求
3.类型:荧光灯
4.灯具配件(如:金属软管、电子镇流器、变压器等)供货及安装
5.接线盒至灯具之间的电线、金属软管、普利卡管、其它类型软管的安装满足设计及规范要求
6.接线盒至灯具之间的配线满足设计及规范要求</t>
  </si>
  <si>
    <t>甲询材料1：单管荧光灯（带雷达感应）；</t>
  </si>
  <si>
    <t>补2022021511145058001</t>
  </si>
  <si>
    <t>双管日光灯</t>
  </si>
  <si>
    <t>[项目特征]
1.名称:双管日光灯
2.规格:满足设计及规范要求
3.类型:日光灯
4.灯具配件(如:金属软管、电子镇流器、变压器等)供货及安装
5.接线盒至灯具之间的电线、金属软管、普利卡管、其它类型软管的安装满足设计及规范要求
6.接线盒至灯具之间的配线满足设计及规范要求</t>
  </si>
  <si>
    <t>甲询材料1：双管日光灯；</t>
  </si>
  <si>
    <t>152_4207</t>
  </si>
  <si>
    <t>03040403400001001</t>
  </si>
  <si>
    <t>单联单控开关</t>
  </si>
  <si>
    <t>[项目特征]
1.名称、型号:单联单控
2.安装方式:综合考虑
3.焊压端子、接线满足设计及规范要求</t>
  </si>
  <si>
    <t>[工程内容]
1.开关安装
2.完成本项所需的一切工作</t>
  </si>
  <si>
    <t>甲询材料1：单联单控开关；</t>
  </si>
  <si>
    <t>153_4209</t>
  </si>
  <si>
    <t>03040403400002001</t>
  </si>
  <si>
    <t>双联单控开关</t>
  </si>
  <si>
    <t>[项目特征]
1.名称、型号:双联单控
2.安装方式:综合考虑
3.焊压端子、接线满足设计及规范要求</t>
  </si>
  <si>
    <t>甲询材料1：双联单控开关；</t>
  </si>
  <si>
    <t>1911_4825</t>
  </si>
  <si>
    <t>03040403400004002</t>
  </si>
  <si>
    <t>四联单控开关</t>
  </si>
  <si>
    <t>[项目特征]
1.名称、型号:四联单控
2.安装方式:综合考虑
3.焊压端子、接线满足设计及规范要求</t>
  </si>
  <si>
    <t>甲询材料1：四联单控开关；</t>
  </si>
  <si>
    <t>3129_7620</t>
  </si>
  <si>
    <t>补2022022319192731002</t>
  </si>
  <si>
    <t>防爆开关</t>
  </si>
  <si>
    <t>[项目特征]
1.名称、型号:防爆开关
2.安装方式:综合考虑
3.焊压端子、接线满足设计及规范要求</t>
  </si>
  <si>
    <t>甲询材料1：防爆开关；</t>
  </si>
  <si>
    <t>158_4221</t>
  </si>
  <si>
    <t>03040403500001001</t>
  </si>
  <si>
    <t>单相二、三极插座</t>
  </si>
  <si>
    <t>[项目特征]
1.名称、型号:单相二、三极插座
2.安装方式:综合考虑
3.焊压端子、接线满足设计及规范要求</t>
  </si>
  <si>
    <t>[工程内容]
1.插座安装
2.完成本项所需的一切工作</t>
  </si>
  <si>
    <t>甲询材料1：单相二、三极插座；</t>
  </si>
  <si>
    <t>1413_4223</t>
  </si>
  <si>
    <t>03040403500006001</t>
  </si>
  <si>
    <t>防溅型单相二、三极插座</t>
  </si>
  <si>
    <t>[项目特征]
1.名称、型号:防溅型单相二、三极插座
2.安装方式:综合考虑
3.焊压端子、接线满足设计及规范要求</t>
  </si>
  <si>
    <t>甲询材料1：防溅型单相二、三极插座；</t>
  </si>
  <si>
    <t>1917_4837</t>
  </si>
  <si>
    <t>补2022022319210155004</t>
  </si>
  <si>
    <t>带开关单相三孔插座</t>
  </si>
  <si>
    <t>[项目特征]
1.名称、型号:带开关单相三孔插座
2.安装方式:综合考虑
3.焊压端子、接线满足设计及规范要求</t>
  </si>
  <si>
    <t>甲询材料1：带开关单相三孔插座；</t>
  </si>
  <si>
    <t>18</t>
  </si>
  <si>
    <t>0103</t>
  </si>
  <si>
    <t>地下部分防雷系统</t>
  </si>
  <si>
    <t>3130_7623</t>
  </si>
  <si>
    <t>补2022022319234407001</t>
  </si>
  <si>
    <t>防雷、接地</t>
  </si>
  <si>
    <t>[项目特征]
1.范围:包括整个防雷接地系统，包括桩承台连接、底板及屋面接地网、避雷带、建筑物引下线、均压环、测试点、接地极、避雷针、等电位连接、设备房接地网及其接地端子引出线等；包括整个接地干线系统，所有接地线缆及其线管、强电井、电梯井道内的接地扁铁干线、强电系统范围内的金属桥架接地扁铁等，但不包括本专业单位施工以外的金属桥架接地扁铁；包括其他专业单位预留点位后至建筑物防雷系统的连接；包括除机电设备及管道、电房等外（如门窗、幕墙、栏杆等）至防雷接地点的连接；包括所有户内的等电位连接(只安装至局部等电位端子箱(LEB箱))，但不包括户内局部等电位端子箱(LEB箱)至户内各金属体的连接
2.避雷引下线制作、安装满足设计及规范要求
3.接地跨接线满足设计及规范要求
4.桩基、桩承台接地满足设计及规范要求
5.接地母线敷设满足设计及规范要求
6.接地极制作、安装满足设计及规范要求
7.避雷网制作、安装满足设计及规范要求
8.避雷针制作、安装满足设计及规范要求
9.均压环敷设满足设计及规范要求
10.钢铝窗、栏杆、幕墙接地满足设计及规范要求
11.接地跨接线满足设计及规范要求
12.柱主筋与圈梁焊接满足设计及规范要求
13.利用圈梁钢筋焊接满足设计及规范要求
14.利用柱主钢筋焊接满足设计及规范要求
15.断接卡子及卡断接箱制作、安装满足设计及规范要求
16.等电位端子箱(LEB箱)安装满足设计及规范要求，并连接至防雷系统
17.包括整个项目的防雷接地内容，按规范要求的所有防雷接地系统的调试内容</t>
  </si>
  <si>
    <t>[工程内容]
1.整个防雷接地系统工作内容
2.完成本项所需的一切工作</t>
  </si>
  <si>
    <t>19</t>
  </si>
  <si>
    <t>地下部分给排水系统</t>
  </si>
  <si>
    <t>21</t>
  </si>
  <si>
    <t>0202</t>
  </si>
  <si>
    <t>地下部分给水系统（除市政水表至层间表前部分±0以下外的用水部分）</t>
  </si>
  <si>
    <t>2744_6767</t>
  </si>
  <si>
    <t>补2022022319441230007</t>
  </si>
  <si>
    <t>S30408薄壁不锈钢管DN25(卡压/环压/齿环卡压/卡套/卡凸等挤压式连接)</t>
  </si>
  <si>
    <t>[项目特征]
1.材质、规格:S30408薄壁不锈钢管DN25
2.壁厚：综合考虑，满足设计及规范要求
3.连接形式:卡压/环压/齿环卡压/卡套/卡凸等挤压式连接
4.管道套管制安，形式:综合考虑穿墙、穿梁、穿楼板、刚性、柔性、密闭性以及套管防水情况，管道与套管的填缝、防火封堵等满足设计及规范要求
5.管道、连接件及管件配件制作、安装满足设计及规范要求
6.压力试验、泄漏试验、消毒及冲洗设计要求:满足设计及规范要求
7.管道刷油、防腐、标识设计要求:满足设计及规范要求</t>
  </si>
  <si>
    <t>[工程内容]
1.管道及附件的敷设安装
2.完成本项所需的一切工作</t>
  </si>
  <si>
    <t>补2022022319443288007</t>
  </si>
  <si>
    <t>S30408薄壁不锈钢管DN32(卡压/环压/齿环卡压/卡套/卡凸等挤压式连接)</t>
  </si>
  <si>
    <t>[项目特征]
1.材质、规格:S30408薄壁不锈钢管DN32
2.壁厚：综合考虑，满足设计及规范要求
3.连接形式:卡压/环压/齿环卡压/卡套/卡凸等挤压式连接
4.管道套管制安，形式:综合考虑穿墙、穿梁、穿楼板、刚性、柔性、密闭性以及套管防水情况，管道与套管的填缝、防火封堵等满足设计及规范要求
5.管道、连接件及管件配件制作、安装满足设计及规范要求
6.压力试验、泄漏试验、消毒及冲洗设计要求:满足设计及规范要求
7.管道刷油、防腐、标识设计要求:满足设计及规范要求</t>
  </si>
  <si>
    <t>2745_6769</t>
  </si>
  <si>
    <t>补2022022319451747007</t>
  </si>
  <si>
    <t>S30408薄壁不锈钢管DN50(卡压/环压/齿环卡压/卡套/卡凸等挤压式连接)</t>
  </si>
  <si>
    <t>[项目特征]
1.材质、规格:S30408薄壁不锈钢管DN50
2.壁厚：综合考虑，满足设计及规范要求
3.连接形式:卡压/环压/齿环卡压/卡套/卡凸等挤压式连接
4.管道套管制安，形式:综合考虑穿墙、穿梁、穿楼板、刚性、柔性、密闭性以及套管防水情况，管道与套管的填缝、防火封堵等满足设计及规范要求
5.管道、连接件及管件配件制作、安装满足设计及规范要求
6.压力试验、泄漏试验、消毒及冲洗设计要求:满足设计及规范要求
7.管道刷油、防腐、标识设计要求:满足设计及规范要求</t>
  </si>
  <si>
    <t>3132_7627</t>
  </si>
  <si>
    <t>补2023041010242887001</t>
  </si>
  <si>
    <t>内衬塑复合钢管DN20(螺纹连接)</t>
  </si>
  <si>
    <t>[项目特征]
1.材质、规格:内衬塑复合钢管DN20
2.连接形式:螺纹连接
3.管道套管制安，形式:综合考虑穿墙、穿梁、穿楼板、刚性、柔性、密闭性以及套管防水情况，管道与套管的填缝、防火封堵等满足设计及规范要求
4.管道、连接件及管件配件制作、安装满足设计及规范要求
5.压力试验、泄漏试验、消毒及冲洗设计要求:满足设计及规范要求
6.管道刷油、防腐、标识设计要求:满足设计及规范要求</t>
  </si>
  <si>
    <t>3133_7629</t>
  </si>
  <si>
    <t>补2023041408294628001</t>
  </si>
  <si>
    <t>内衬塑复合钢管DN25(螺纹连接)</t>
  </si>
  <si>
    <t>[项目特征]
1.材质、规格:内衬塑复合钢管DN25
2.连接形式:螺纹连接
3.管道套管制安，形式:综合考虑穿墙、穿梁、穿楼板、刚性、柔性、密闭性以及套管防水情况，管道与套管的填缝、防火封堵等满足设计及规范要求
4.管道、连接件及管件配件制作、安装满足设计及规范要求
5.压力试验、泄漏试验、消毒及冲洗设计要求:满足设计及规范要求
6.管道刷油、防腐、标识设计要求:满足设计及规范要求</t>
  </si>
  <si>
    <t>3134_7631</t>
  </si>
  <si>
    <t>补2023041408300012001</t>
  </si>
  <si>
    <t>内衬塑复合钢管DN32(螺纹连接)</t>
  </si>
  <si>
    <t>[项目特征]
1.材质、规格:内衬塑复合钢管DN32
2.连接形式:螺纹连接
3.管道套管制安，形式:综合考虑穿墙、穿梁、穿楼板、刚性、柔性、密闭性以及套管防水情况，管道与套管的填缝、防火封堵等满足设计及规范要求
4.管道、连接件及管件配件制作、安装满足设计及规范要求
5.压力试验、泄漏试验、消毒及冲洗设计要求:满足设计及规范要求
6.管道刷油、防腐、标识设计要求:满足设计及规范要求</t>
  </si>
  <si>
    <t>补2023041408301149001</t>
  </si>
  <si>
    <t>内衬塑复合钢管DN40(螺纹连接)</t>
  </si>
  <si>
    <t>[项目特征]
1.材质、规格:内衬塑复合钢管DN40
2.连接形式:螺纹连接
3.管道套管制安，形式:综合考虑穿墙、穿梁、穿楼板、刚性、柔性、密闭性以及套管防水情况，管道与套管的填缝、防火封堵等满足设计及规范要求
4.管道、连接件及管件配件制作、安装满足设计及规范要求
5.压力试验、泄漏试验、消毒及冲洗设计要求:满足设计及规范要求
6.管道刷油、防腐、标识设计要求:满足设计及规范要求</t>
  </si>
  <si>
    <t>补2023041408304372001</t>
  </si>
  <si>
    <t>内衬塑复合钢管DN80(螺纹连接)</t>
  </si>
  <si>
    <t>[项目特征]
1.材质、规格:内衬塑复合钢管DN80
2.连接形式:螺纹连接
3.管道套管制安，形式:综合考虑穿墙、穿梁、穿楼板、刚性、柔性、密闭性以及套管防水情况，管道与套管的填缝、防火封堵等满足设计及规范要求
4.管道、连接件及管件配件制作、安装满足设计及规范要求
5.压力试验、泄漏试验、消毒及冲洗设计要求:满足设计及规范要求
6.管道刷油、防腐、标识设计要求:满足设计及规范要求</t>
  </si>
  <si>
    <t>03100300201132002</t>
  </si>
  <si>
    <t>铜芯球墨铸铁闸阀DN80(法兰连接)</t>
  </si>
  <si>
    <t>[项目特征]
1.型号、规格:闸阀DN80
2.压力等级、选用形式:综合考虑，满足设计及规范要求
3.连接方式:法兰连接
4.材质:铜芯球墨铸铁
5.本体安装前检验、清洗、试压、安装后调试满足设计及规范要求
6.附件:连接附件(如法兰、密封材料)供应及安装满足设计及规范要求</t>
  </si>
  <si>
    <t>[工程内容]
1.本体及连接件安装
2.完成本项所需的一切工作</t>
  </si>
  <si>
    <t>03100300100002001</t>
  </si>
  <si>
    <t>全铜截止阀DN20(螺纹连接)</t>
  </si>
  <si>
    <t>[项目特征]
1.型号、规格:截止阀DN20
2.压力等级、选用形式:综合考虑，满足设计及规范要求
3.连接方式:螺纹连接
4.材质:全铜
5.本体安装前检验、清洗、试压、安装后调试满足设计及规范要求
6.附件:连接附件供应及安装满足设计及规范要求</t>
  </si>
  <si>
    <t>[工程内容]
1.本体及连接件供应及安装
2.完成本项所需的一切工作</t>
  </si>
  <si>
    <t>03100300100003001</t>
  </si>
  <si>
    <t>全铜截止阀DN25(螺纹连接)</t>
  </si>
  <si>
    <t>[项目特征]
1.型号、规格:截止阀DN25
2.压力等级、选用形式:综合考虑，满足设计及规范要求
3.连接方式:螺纹连接
4.材质:全铜
5.本体安装前检验、清洗、试压、安装后调试满足设计及规范要求
6.附件:连接附件供应及安装满足设计及规范要求</t>
  </si>
  <si>
    <t>03100300100005001</t>
  </si>
  <si>
    <t>全铜截止阀DN40(螺纹连接)</t>
  </si>
  <si>
    <t>[项目特征]
1.型号、规格:截止阀DN40
2.压力等级、选用形式:综合考虑，满足设计及规范要求
3.连接方式:螺纹连接
4.材质:全铜
5.本体安装前检验、清洗、试压、安装后调试满足设计及规范要求
6.附件:连接附件供应及安装满足设计及规范要求</t>
  </si>
  <si>
    <t>03100300100546002</t>
  </si>
  <si>
    <t>真空破坏器DN20(螺纹连接)</t>
  </si>
  <si>
    <t>[项目特征]
1.型号、规格:真空破坏器DN20
2.压力等级、选用形式:综合考虑，满足设计及规范要求
3.连接方式:螺纹连接
4.本体安装前检验、清洗、试压、安装后调试满足设计及规范要求
5.附件:含截止阀安装，满足设计及规范要求连接附件供应及安装满足设计及规范要求</t>
  </si>
  <si>
    <t>03100300100546001</t>
  </si>
  <si>
    <t>真空破坏器DN25(螺纹连接)</t>
  </si>
  <si>
    <t>[项目特征]
1.型号、规格:真空破坏器DN25
2.压力等级、选用形式:综合考虑，满足设计及规范要求
3.连接方式:螺纹连接
4.本体安装前检验、清洗、试压、安装后调试满足设计及规范要求
5.附件:含截止阀安装，满足设计及规范要求连接附件供应及安装满足设计及规范要求</t>
  </si>
  <si>
    <t>03100401400003001</t>
  </si>
  <si>
    <t>铜制水龙头DN20</t>
  </si>
  <si>
    <t>[项目特征]
1.型号、规格:水龙头DN20
2.安装方式:螺纹连接
3.材质: 铜制
4.本体安装前检验、清洗、安装后调试满足设计及规范要求</t>
  </si>
  <si>
    <t>03100401400004001</t>
  </si>
  <si>
    <t>铜制水龙头DN25</t>
  </si>
  <si>
    <t>[项目特征]
1.型号、规格:水龙头DN25
2.安装方式:螺纹连接
3.材质: 铜制
4.本体安装前检验、清洗、安装后调试满足设计及规范要求</t>
  </si>
  <si>
    <t>22</t>
  </si>
  <si>
    <t>0203</t>
  </si>
  <si>
    <t>地下部分排水系统</t>
  </si>
  <si>
    <t>3141_7645</t>
  </si>
  <si>
    <t>补2023042609495958001</t>
  </si>
  <si>
    <t>PVC-U排水管DN100(粘接连接)</t>
  </si>
  <si>
    <t>[项目特征]
1.材质、规格:PVC-U排水管DN100
2.连接形式:粘接连接
3.管道套管制安，形式:综合考虑穿墙、穿梁、穿楼板、刚性、柔性、密闭性以及套管防水情况，管道与套管的填缝、防火封堵等满足设计及规范要求
4.管道、连接件及管件配件制作、安装满足设计及规范要求
5.灌水满水试验、通球试验设计要求:满足设计及规范要求
6.管道刷油、防腐、标识设计要求:满足设计及规范要求</t>
  </si>
  <si>
    <t>甲询材料1：PVC-U排水管；</t>
  </si>
  <si>
    <t>3142_7647</t>
  </si>
  <si>
    <t>补2023042609505725001</t>
  </si>
  <si>
    <t>PVC-U排水管DN150(粘接连接)</t>
  </si>
  <si>
    <t>[项目特征]
1.材质、规格:PVC-U排水管DN150
2.连接形式:粘接连接
3.管道套管制安，形式:综合考虑穿墙、穿梁、穿楼板、刚性、柔性、密闭性以及套管防水情况，管道与套管的填缝、防火封堵等满足设计及规范要求
4.管道、连接件及管件配件制作、安装满足设计及规范要求
5.灌水满水试验、通球试验设计要求:满足设计及规范要求
6.管道刷油、防腐、标识设计要求:满足设计及规范要求</t>
  </si>
  <si>
    <t>3143_7649</t>
  </si>
  <si>
    <t>补2023041408513737001</t>
  </si>
  <si>
    <t>内涂塑钢管DN65(螺纹连接)</t>
  </si>
  <si>
    <t>[项目特征]
1.材质、规格:内涂塑钢管DN65
2.连接形式:螺纹连接
3.管道套管制安，形式:综合考虑穿墙、穿梁、穿楼板、刚性、柔性、密闭性以及套管防水情况，管道与套管的填缝、防火封堵等满足设计及规范要求
4.管道、连接件及管件配件制作、安装满足设计及规范要求
5.压力试验、泄漏试验、消毒及冲洗设计要求:满足设计及规范要求
6.管道刷油、防腐、标识设计要求:满足设计及规范要求</t>
  </si>
  <si>
    <t>3144_7651</t>
  </si>
  <si>
    <t>补2023041408514911001</t>
  </si>
  <si>
    <t>内涂塑钢管DN80(螺纹连接)</t>
  </si>
  <si>
    <t>[项目特征]
1.材质、规格:内涂塑钢管DN80
2.连接形式:螺纹连接
3.管道套管制安，形式:综合考虑穿墙、穿梁、穿楼板、刚性、柔性、密闭性以及套管防水情况，管道与套管的填缝、防火封堵等满足设计及规范要求
4.管道、连接件及管件配件制作、安装满足设计及规范要求
5.压力试验、泄漏试验、消毒及冲洗设计要求:满足设计及规范要求
6.管道刷油、防腐、标识设计要求:满足设计及规范要求</t>
  </si>
  <si>
    <t>3145_7653</t>
  </si>
  <si>
    <t>补2023041408530164001</t>
  </si>
  <si>
    <t>内涂塑钢管DN100(沟槽式连接件(卡箍)连接)</t>
  </si>
  <si>
    <t>[项目特征]
1.材质、规格:内涂塑钢管DN100
2.连接形式:沟槽式连接件(卡箍)连接
3.管道套管制安，形式:综合考虑穿墙、穿梁、穿楼板、刚性、柔性、密闭性以及套管防水情况，管道与套管的填缝、防火封堵等满足设计及规范要求
4.管道、连接件(如卡箍、密封材料)及管件配件制作、安装满足设计及规范要求
5.压力试验、泄漏试验、消毒及冲洗设计要求:满足设计及规范要求
6.管道刷油、防腐、标识设计要求:满足设计及规范要求</t>
  </si>
  <si>
    <t>2510_6222</t>
  </si>
  <si>
    <t>内涂塑钢管DN125(沟槽式连接件(卡箍)连接)</t>
  </si>
  <si>
    <t>[项目特征]
1.材质、规格:内涂塑钢管DN125
2.连接形式:沟槽式连接件(卡箍)连接
3.管道套管制安，形式:综合考虑穿墙、穿梁、穿楼板、刚性、柔性、密闭性以及套管防水情况，管道与套管的填缝、防火封堵等满足设计及规范要求
4.管道、连接件(如卡箍、密封材料)及管件配件制作、安装满足设计及规范要求
5.压力试验、泄漏试验、消毒及冲洗设计要求:满足设计及规范要求
6.管道刷油、防腐、标识设计要求:满足设计及规范要求</t>
  </si>
  <si>
    <t>3146_7655</t>
  </si>
  <si>
    <t>补2023041408535069001</t>
  </si>
  <si>
    <t>内涂塑钢管DN150(沟槽式连接件(卡箍)连接)</t>
  </si>
  <si>
    <t>[项目特征]
1.材质、规格:内涂塑钢管DN150
2.连接形式:沟槽式连接件(卡箍)连接
3.管道套管制安，形式:综合考虑穿墙、穿梁、穿楼板、刚性、柔性、密闭性以及套管防水情况，管道与套管的填缝、防火封堵等满足设计及规范要求
4.管道、连接件(如卡箍、密封材料)及管件配件制作、安装满足设计及规范要求
5.压力试验、泄漏试验、消毒及冲洗设计要求:满足设计及规范要求
6.管道刷油、防腐、标识设计要求:满足设计及规范要求</t>
  </si>
  <si>
    <t>3147_7658</t>
  </si>
  <si>
    <t>补2022030919585240003</t>
  </si>
  <si>
    <t>柔性接口铸铁排水管DN100(橡胶圈密封W型不锈钢卡箍连接)</t>
  </si>
  <si>
    <t>[项目特征]
1.材质、规格:柔性接口铸铁排水管DN100
2.连接形式:橡胶圈密封W型不锈钢卡箍连接
3.管道套管制安，形式:综合考虑穿墙、穿梁、穿楼板、刚性、柔性、密闭性以及套管防水情况，管道与套管的填缝、防火封堵等满足设计及规范要求
4.管道、连接件(如卡箍、密封材料、胶圈材料)及管件配件制作、安装满足设计及规范要求
5.灌水满水试验、通球试验设计要求:满足设计及规范要求
6.管道刷油、防腐、标识设计要求:满足设计及规范要求</t>
  </si>
  <si>
    <t>3148_7660</t>
  </si>
  <si>
    <t>补2022030919591367003</t>
  </si>
  <si>
    <t>柔性接口铸铁排水管DN150(橡胶圈密封W型不锈钢卡箍连接)</t>
  </si>
  <si>
    <t>[项目特征]
1.材质、规格:柔性接口铸铁排水管DN150
2.连接形式:橡胶圈密封W型不锈钢卡箍连接
3.管道套管制安，形式:综合考虑穿墙、穿梁、穿楼板、刚性、柔性、密闭性以及套管防水情况，管道与套管的填缝、防火封堵等满足设计及规范要求
4.管道、连接件(如卡箍、密封材料、胶圈材料)及管件配件制作、安装满足设计及规范要求
5.灌水满水试验、通球试验设计要求:满足设计及规范要求
6.管道刷油、防腐、标识设计要求:满足设计及规范要求</t>
  </si>
  <si>
    <t>1149_4610</t>
  </si>
  <si>
    <t>03100300201131001</t>
  </si>
  <si>
    <t>铜芯球墨铸铁闸阀DN65(法兰连接)</t>
  </si>
  <si>
    <t>[项目特征]
1.型号、规格:闸阀DN65
2.压力等级、选用形式:综合考虑，满足设计及规范要求
3.连接方式:法兰连接
4.材质:铜芯球墨铸铁
5.本体安装前检验、清洗、试压、安装后调试满足设计及规范要求
6.附件:连接附件(如法兰、密封材料)供应及安装满足设计及规范要求</t>
  </si>
  <si>
    <t>1150_4612</t>
  </si>
  <si>
    <t>03100300201132001</t>
  </si>
  <si>
    <t>1151_4614</t>
  </si>
  <si>
    <t>03100300201134001</t>
  </si>
  <si>
    <t>铜芯球墨铸铁闸阀DN100(法兰连接)</t>
  </si>
  <si>
    <t>[项目特征]
1.型号、规格:闸阀DN100
2.压力等级、选用形式:综合考虑，满足设计及规范要求
3.连接方式:法兰连接
4.材质:铜芯球墨铸铁
5.本体安装前检验、清洗、试压、安装后调试满足设计及规范要求
6.附件:连接附件(如法兰、密封材料)供应及安装满足设计及规范要求</t>
  </si>
  <si>
    <t>03100300201138002</t>
  </si>
  <si>
    <t>铜芯球墨铸铁闸阀DN150(法兰连接)</t>
  </si>
  <si>
    <t>[项目特征]
1.型号、规格:闸阀DN150
2.压力等级、选用形式:综合考虑，满足设计及规范要求
3.连接方式:法兰连接
4.材质:铜芯球墨铸铁
5.本体安装前检验、清洗、试压、安装后调试满足设计及规范要求
6.附件:连接附件(如法兰、密封材料)供应及安装满足设计及规范要求</t>
  </si>
  <si>
    <t>3149_7662</t>
  </si>
  <si>
    <t>补2023060122125491001</t>
  </si>
  <si>
    <t>升降式排水止回阀DN65(法兰连接)</t>
  </si>
  <si>
    <t>[项目特征]
1.型号、规格:升降式排水止回阀DN65
2.压力等级、选用形式:综合考虑，满足设计及规范要求
3.连接方式:法兰连接
4.材质:不锈钢芯球墨铸铁
5.本体安装前检验、清洗、试压、安装后调试满足设计及规范要求
6.附件:连接附件(如法兰、密封材料)供应及安装满足设计及规范要求</t>
  </si>
  <si>
    <t>3150_7664</t>
  </si>
  <si>
    <t>补2023060122142700001</t>
  </si>
  <si>
    <t>升降式排水止回阀DN80(法兰连接)</t>
  </si>
  <si>
    <t>[项目特征]
1.型号、规格:升降式排水止回阀DN80
2.压力等级、选用形式:综合考虑，满足设计及规范要求
3.连接方式:法兰连接
4.材质:不锈钢芯球墨铸铁
5.本体安装前检验、清洗、试压、安装后调试满足设计及规范要求
6.附件:连接附件(如法兰、密封材料)供应及安装满足设计及规范要求</t>
  </si>
  <si>
    <t>2428_6043</t>
  </si>
  <si>
    <t>补2022031814481037001</t>
  </si>
  <si>
    <t>升降式排水止回阀DN100(法兰连接)</t>
  </si>
  <si>
    <t>[项目特征]
1.型号、规格:升降式排水止回阀DN100
2.压力等级、选用形式:综合考虑，满足设计及规范要求
3.连接方式:法兰连接
4.材质:不锈钢芯球墨铸铁
5.本体安装前检验、清洗、试压、安装后调试满足设计及规范要求
6.附件:连接附件(如法兰、密封材料)供应及安装满足设计及规范要求</t>
  </si>
  <si>
    <t>324_4642</t>
  </si>
  <si>
    <t>03100301000008001</t>
  </si>
  <si>
    <t>可曲挠橡胶软接头DN65(法兰连接)</t>
  </si>
  <si>
    <t>[项目特征]
1.型号、规格:可曲挠橡胶软接头DN65
2.压力等级、选用形式:综合考虑，满足设计及规范要求
3.连接方式:法兰连接
4.材质:按设计要求
5.本体安装前检验、清洗、试压、安装后调试满足设计及规范要求
6.附件:连接附件(如法兰、密封材料)供应及安装满足设计及规范要求</t>
  </si>
  <si>
    <t>325_4644</t>
  </si>
  <si>
    <t>03100301000010001</t>
  </si>
  <si>
    <t>可曲挠橡胶软接头DN80(法兰连接)</t>
  </si>
  <si>
    <t>[项目特征]
1.型号、规格:可曲挠橡胶软接头DN80
2.压力等级、选用形式:综合考虑，满足设计及规范要求
3.连接方式:法兰连接
4.材质:按设计要求
5.本体安装前检验、清洗、试压、安装后调试满足设计及规范要求
6.附件:连接附件(如法兰、密封材料)供应及安装满足设计及规范要求</t>
  </si>
  <si>
    <t>326_4646</t>
  </si>
  <si>
    <t>03100301000013001</t>
  </si>
  <si>
    <t>可曲挠橡胶软接头DN100(法兰连接)</t>
  </si>
  <si>
    <t>[项目特征]
1.型号、规格:可曲挠橡胶软接头DN100
2.压力等级、选用形式:综合考虑，满足设计及规范要求
3.连接方式:法兰连接
4.材质:按设计要求
5.本体安装前检验、清洗、试压、安装后调试满足设计及规范要求
6.附件:连接附件(如法兰、密封材料)供应及安装满足设计及规范要求</t>
  </si>
  <si>
    <t>03100401400346001</t>
  </si>
  <si>
    <t>塑料地漏DN150</t>
  </si>
  <si>
    <t>[项目特征]
1.型号、规格:地漏DN150
2.材质:塑料
3.本体安装前检验、清洗、安装后调试满足设计及规范要求</t>
  </si>
  <si>
    <t>甲询材料1：塑料地漏；</t>
  </si>
  <si>
    <t>03100401400385001</t>
  </si>
  <si>
    <t>塑料侧排地漏DN100</t>
  </si>
  <si>
    <t>[项目特征]
1.型号、规格:侧排地漏DN100
2.材质:塑料
3.本体安装前检验、清洗、安装后调试满足设计及规范要求</t>
  </si>
  <si>
    <t>甲询材料1：塑料侧排地漏；</t>
  </si>
  <si>
    <t>03100401400125001</t>
  </si>
  <si>
    <t>铸铁防爆波地漏DN100</t>
  </si>
  <si>
    <t>[项目特征]
1.型号、规格:防爆波地漏DN100
2.材质:铸铁
3.本体安装前检验、清洗、安装后调试满足设计及规范要求</t>
  </si>
  <si>
    <t>1175_4728</t>
  </si>
  <si>
    <t>03100401400126001</t>
  </si>
  <si>
    <t>铸铁防爆波地漏DN150</t>
  </si>
  <si>
    <t>[项目特征]
1.型号、规格:防爆波地漏DN150
2.材质:铸铁
3.本体安装前检验、清洗、安装后调试满足设计及规范要求</t>
  </si>
  <si>
    <t>2000_5000</t>
  </si>
  <si>
    <t>补2022022410433579003</t>
  </si>
  <si>
    <t>塑料大流量专用地漏DN100</t>
  </si>
  <si>
    <t>[项目特征]
1.型号、规格:大流量专用地漏DN100
2.材质:塑料
3.本体安装前检验、清洗、安装后调试满足设计及规范要求</t>
  </si>
  <si>
    <t>甲询材料1：塑料大流量专用地漏；</t>
  </si>
  <si>
    <t>3153_7670</t>
  </si>
  <si>
    <t>补2022021511543908001</t>
  </si>
  <si>
    <t>潜水泵(一控二)</t>
  </si>
  <si>
    <t>[项目特征]
1.名称:潜水泵(一控二)
2.型号:满足设计及规范要求
3.其他配套:配套的控制柜/箱及附件、控制箱至泵的配套电缆及线管；水位控制装置及控制箱至水位控制装置的电缆及线管。满足设计及规范要求
4.地脚螺栓、垫铁供应及安装，二次灌浆满足设计及规范要求
5.设备接地满足设计及规范要求
6.设备安装前的检验、安装后的运转调试满足设计及规范要求</t>
  </si>
  <si>
    <t>甲询材料1：潜水泵；</t>
  </si>
  <si>
    <t>347</t>
  </si>
  <si>
    <t>地下部分通风、防排烟系统</t>
  </si>
  <si>
    <t>348</t>
  </si>
  <si>
    <t>0401</t>
  </si>
  <si>
    <t>351</t>
  </si>
  <si>
    <t>通风系统</t>
  </si>
  <si>
    <t>3299_7960</t>
  </si>
  <si>
    <t>03070200100002001</t>
  </si>
  <si>
    <t>碳钢通风管道δ=0.6mm</t>
  </si>
  <si>
    <t>[项目特征]
1.材质:镀锌钢板
2.形状:综合考虑
3.周长或直径:综合考虑
4.板材厚度:δ=0.6mm
5.接口形式:综合考虑插接、法兰等形式
6.法兰、法兰加固框、除锈、刷油、安装:按设计、技术要求及相关规范
7.弯头导流叶片，调节板，风管检查孔，温度、风量测定孔制作、安装
8.套管(包括防水套管)制作、安装、套管与管道的填缝、防火封堵
9.墙体/楼板打孔(洞)与封堵</t>
  </si>
  <si>
    <t>[工程内容]
1.风管、管件、法兰、零件、支吊架制作、安装
2.完成本项所需的一切工作</t>
  </si>
  <si>
    <t>2805_6903</t>
  </si>
  <si>
    <t>补2022022415063620001</t>
  </si>
  <si>
    <t>70℃防火阀</t>
  </si>
  <si>
    <t>[项目特征]
1.名称:70℃防火阀 
2.阀体周长:综合考虑
3.技术要求:满足设计、技术要求及相关规范
4.支吊架除锈、制作、安装、刷油
5.电气接线前检查、配合\负责接线</t>
  </si>
  <si>
    <t>[工程内容]
1.本体及附件(含执行机构等)供应及安装
2.完成本项所需的一切工作</t>
  </si>
  <si>
    <t>2806_6905</t>
  </si>
  <si>
    <t>补2022022415081341001</t>
  </si>
  <si>
    <t>风管止回阀</t>
  </si>
  <si>
    <t>[项目特征]
1.名称:风管止回阀
2.阀体周长:综合考虑
3.技术要求:满足设计、技术要求及相关规范
4.支吊架除锈、制作、安装、刷油
5.电气接线前检查、配合\负责接线</t>
  </si>
  <si>
    <t>2807_6907</t>
  </si>
  <si>
    <t>03070301100004001</t>
  </si>
  <si>
    <t>单层百叶风口</t>
  </si>
  <si>
    <t>[项目特征]
1.名称:单层百叶风口
2.材质:综合考虑</t>
  </si>
  <si>
    <t>[工程内容]
1.风口及附件供应及安装
2.完成本项所需的一切工作</t>
  </si>
  <si>
    <t>3158_7680</t>
  </si>
  <si>
    <t>补2022022410471854023</t>
  </si>
  <si>
    <t>离心风机 风量7500m3/h＜H≤10000m3/h</t>
  </si>
  <si>
    <t>[项目特征]
1.型号、规格、重量、材质、功率、噪音要求等参数:风量范围：7500m3/h~10000m3/h(不包括7500m3/h,包括10000m3/h)，余、全压和功率综合考虑且满足设计要求
2.安装方式:综合考虑座地和吊装，并综合考虑所需的支吊架、型钢基础等各种形式
3.风机附件:包括风机安装所需的型钢基础，地胶螺栓，支吊架，减震装置、台座、垫块及其它材料风机进出口处的软接头，进出口处的防虫钢丝网，室外风机根据设计要求设置的防雨罩。附件满足设计及规范要求
4.选型：含静音式、管道式、柜式等离心风机所有型号
5.二次灌浆
6.支吊架或型钢基础除锈、制作、安装、刷油满足设计及规范要求
7.本体及附件的接地连接满足设计及规范要求
8.电气接线前检查、配合\负责接线
9.单机调试</t>
  </si>
  <si>
    <t>[工程内容]
1.本体及附件的供应及安装
2.二次灌浆
3.支吊架或型钢基础除锈、制作、安装、刷油
4.减振装置、台座、垫块、其它材料安装
5.本体及附件的接地连接
6.软接头的制作和安装
7.电气接线前检查、配合\负责接线
8.单机试运转
9.完成本项所需的一切工作</t>
  </si>
  <si>
    <t>03070100300007001</t>
  </si>
  <si>
    <t>分体式空调器</t>
  </si>
  <si>
    <t>[项目特征] 
1.名称:分体式空调器 
2.主要参数:二匹
3.附件安装及要求:含室内机、室外机、室内机和室外机的连接电线电缆、冷媒铜管及保温，支吊架须符合设计、技术要求及相关规范的要求。
4.墙上开凿孔洞
5.制冷剂充注
6.设备本体接地连接
7.电气检查、接线、调试</t>
  </si>
  <si>
    <t>[工程内容]
1.本体供应及安装
2.完成本项所需的一切工作</t>
  </si>
  <si>
    <t>349</t>
  </si>
  <si>
    <t>地下部分预埋工程</t>
  </si>
  <si>
    <t>350</t>
  </si>
  <si>
    <t>402</t>
  </si>
  <si>
    <t>干消防预埋工程</t>
  </si>
  <si>
    <t>3161_7686</t>
  </si>
  <si>
    <t>补2023060714391969001</t>
  </si>
  <si>
    <t>3162_7688</t>
  </si>
  <si>
    <t>补2023060714392928001</t>
  </si>
  <si>
    <t>406_732</t>
  </si>
  <si>
    <t>03041100100039001</t>
  </si>
  <si>
    <t>407_734</t>
  </si>
  <si>
    <t>03041100100040001</t>
  </si>
  <si>
    <t>3164_7692</t>
  </si>
  <si>
    <t>补2023041009073093001</t>
  </si>
  <si>
    <t>3165_7694</t>
  </si>
  <si>
    <t>3166_7696</t>
  </si>
  <si>
    <t>403</t>
  </si>
  <si>
    <t>集中控制型应急照明预埋工程</t>
  </si>
  <si>
    <t>3167_7698</t>
  </si>
  <si>
    <t>补2023060714400041001</t>
  </si>
  <si>
    <t>408_736</t>
  </si>
  <si>
    <t>03041100100039002</t>
  </si>
  <si>
    <t>404</t>
  </si>
  <si>
    <t>智能化预埋工程</t>
  </si>
  <si>
    <t>3168_7700</t>
  </si>
  <si>
    <t>补2023060714430573001</t>
  </si>
  <si>
    <t>3169_7702</t>
  </si>
  <si>
    <t>补2023060714431296001</t>
  </si>
  <si>
    <t>补2023060714354725001</t>
  </si>
  <si>
    <t>电气配管PC25</t>
  </si>
  <si>
    <t>[项目特征]
1.型号、规格:电气配管 PC25
2.配置形式:综合考虑沿墙、沿楼板、采用支吊架安装、砖墙内的明敷、暗敷等敷设方式
3.接地要求:满足设计及规范要求
4.孔洞开凿及修复(含孔洞与套管或孔洞与线管之间的封堵)满足设计及规范要求
5.刨沟槽及沟槽修复（含挂网至与装饰面齐平）满足设计及规范要求
6.套管制作、安装及套管内封堵(含防火封堵)满足设计及规范要求
7.电线管路敷设(含管卡、管码安装)满足设计及规范要求
8.穿线所需材料满足设计及规范要求
9.接线盒、灯头盒、开关盒、插座盒、人防密闭盒安装满足设计及规范要求
10.接地满足设计及规范要求
11.标识满足设计及规范要求</t>
  </si>
  <si>
    <t>2664_6544</t>
  </si>
  <si>
    <t>03041100100039003</t>
  </si>
  <si>
    <t>2665_6546</t>
  </si>
  <si>
    <t>03041100100040002</t>
  </si>
  <si>
    <t>补2023071820015214001</t>
  </si>
  <si>
    <t>预埋线管PC25</t>
  </si>
  <si>
    <t>[项目特征]
1.型号、规格:电气配管PC25
2.配置形式:混凝土结构内预埋
3.接地要求:满足设计及规范要求
4.穿线所需材料满足设计及规范要求
5.接线盒、灯头盒、开关盒、插座盒、人防密闭盒安装满足设计及规范要求
6.标识满足设计及规范要求</t>
  </si>
  <si>
    <t>3170_7704</t>
  </si>
  <si>
    <t>3171_7706</t>
  </si>
  <si>
    <t>405</t>
  </si>
  <si>
    <t>套管预埋工程</t>
  </si>
  <si>
    <t>418</t>
  </si>
  <si>
    <t>湿消防套管预埋工程</t>
  </si>
  <si>
    <t>3172_7708</t>
  </si>
  <si>
    <t>补2023062915013551001</t>
  </si>
  <si>
    <t>刚性防水套管DN50及以下</t>
  </si>
  <si>
    <t>[项目特征]
1.材质、型号、规格:DN50及以下
2.说明:本清单项仅用于单独进行套管安装时使用。包含孔洞与套管之间的封堵及修复，不包含套管内填充、封堵工作
3.除锈刷油</t>
  </si>
  <si>
    <t>[工程内容]
1.套管制作、安装
2.完成本项所需的一切工作</t>
  </si>
  <si>
    <t>3176_7716</t>
  </si>
  <si>
    <t>补2023062915024298001</t>
  </si>
  <si>
    <t>刚性防水套管DN150</t>
  </si>
  <si>
    <t>[项目特征]
1.材质、型号、规格:DN150
2.说明:本清单项仅用于单独进行套管安装时使用。包含孔洞与套管之间的封堵及修复，不包含套管内填充、封堵工作
3.除锈刷油</t>
  </si>
  <si>
    <t>3177_7718</t>
  </si>
  <si>
    <t>补2023062915031170001</t>
  </si>
  <si>
    <t>刚性防水套管DN200</t>
  </si>
  <si>
    <t>[项目特征]
1.材质、型号、规格:DN200
2.说明:本清单项仅用于单独进行套管安装时使用。包含孔洞与套管之间的封堵及修复，不包含套管内填充、封堵工作
3.除锈刷油</t>
  </si>
  <si>
    <t>3178_7720</t>
  </si>
  <si>
    <t>补2023062915031909001</t>
  </si>
  <si>
    <t>刚性防水套管DN250</t>
  </si>
  <si>
    <t>[项目特征]
1.材质、型号、规格:DN250
2.说明:本清单项仅用于单独进行套管安装时使用。包含孔洞与套管之间的封堵及修复，不包含套管内填充、封堵工作
3.除锈刷油</t>
  </si>
  <si>
    <t>补2023062915122423001</t>
  </si>
  <si>
    <t>刚性防水套管DN400</t>
  </si>
  <si>
    <t>[项目特征]
1.材质、型号、规格:DN400
2.说明:本清单项仅用于单独进行套管安装时使用。包含孔洞与套管之间的封堵及修复，不包含套管内填充、封堵工作
3.除锈刷油</t>
  </si>
  <si>
    <t>补2023062915265837001</t>
  </si>
  <si>
    <t>柔性防水套管DN150</t>
  </si>
  <si>
    <t>3180_7724</t>
  </si>
  <si>
    <t>补2023062915274131001</t>
  </si>
  <si>
    <t>柔性防水套管DN400</t>
  </si>
  <si>
    <t>3182_7728</t>
  </si>
  <si>
    <t>补2023062915302808001</t>
  </si>
  <si>
    <t>钢套管DN80</t>
  </si>
  <si>
    <t>[项目特征]
1.材质、型号、规格:DN80
2.说明:本清单项仅用于单独进行套管安装时使用。包含孔洞与套管之间的封堵及修复，不包含套管内填充、封堵工作
3.除锈刷油</t>
  </si>
  <si>
    <t>3046_7443</t>
  </si>
  <si>
    <t>钢套管DN125</t>
  </si>
  <si>
    <t>[项目特征]
1.材质、型号、规格:DN125
2.说明:本清单项仅用于单独进行套管安装时使用。包含孔洞与套管之间的封堵及修复，不包含套管内填充、封堵工作
3.除锈刷油</t>
  </si>
  <si>
    <t>3184_7732</t>
  </si>
  <si>
    <t>补2023062915304054001</t>
  </si>
  <si>
    <t>钢套管DN150</t>
  </si>
  <si>
    <t>3185_7734</t>
  </si>
  <si>
    <t>补2023062915304720001</t>
  </si>
  <si>
    <t>钢套管DN200</t>
  </si>
  <si>
    <t>补2023062915305948001</t>
  </si>
  <si>
    <t>钢套管DN250</t>
  </si>
  <si>
    <t>补2023062915280391001</t>
  </si>
  <si>
    <t>塑料套管DN50及以下</t>
  </si>
  <si>
    <t>补2023062915280987001</t>
  </si>
  <si>
    <t>塑料套管DN65</t>
  </si>
  <si>
    <t>[项目特征]
1.材质、型号、规格:DN65
2.说明:本清单项仅用于单独进行套管安装时使用。包含孔洞与套管之间的封堵及修复，不包含套管内填充、封堵工作
3.除锈刷油</t>
  </si>
  <si>
    <t>补2023062915281646001</t>
  </si>
  <si>
    <t>塑料套管DN80</t>
  </si>
  <si>
    <t>补2023062915282380001</t>
  </si>
  <si>
    <t>塑料套管DN100</t>
  </si>
  <si>
    <t>[项目特征]
1.材质、型号、规格:DN100
2.说明:本清单项仅用于单独进行套管安装时使用。包含孔洞与套管之间的封堵及修复，不包含套管内填充、封堵工作
3.除锈刷油</t>
  </si>
  <si>
    <t>1.2</t>
  </si>
  <si>
    <t>455</t>
  </si>
  <si>
    <t>地上部分电气系统</t>
  </si>
  <si>
    <t>456</t>
  </si>
  <si>
    <t>0701</t>
  </si>
  <si>
    <t>466</t>
  </si>
  <si>
    <t>3047_7445</t>
  </si>
  <si>
    <t>03040401700002003</t>
  </si>
  <si>
    <t>[项目特征]
1.类型、名称:配电箱
2.规格:半周长1.0m以内
3.基础形式、材质、规格:型钢
4.预留接口
5.安装方式:综合考虑
6.剔凿墙槽、墙面恢复满足设计及规范要求
7.基础型钢制作、安装满足设计及规范要求
8.焊、压接线端子安装，端子接线、接地满足设计及规范要求</t>
  </si>
  <si>
    <t>470_832</t>
  </si>
  <si>
    <t>03040401700003002</t>
  </si>
  <si>
    <t>3191_7746</t>
  </si>
  <si>
    <t>03040801100001002</t>
  </si>
  <si>
    <t>电缆分支箱(T接箱)</t>
  </si>
  <si>
    <t>[项目特征]
1.类型、名称:电缆分支箱(T接箱)
2.箱体规格:综合考虑
3.安装方式:综合考虑
4.剔凿墙槽、墙面恢复满足设计及规范要求
5.基础型钢制作、安装满足设计及规范要求
6.焊、压接线端子，端子接线满足设计及规范要求
7.接地满足设计及规范要求</t>
  </si>
  <si>
    <t>[工程内容]
1.本体及元器件安装
2.完成本项所需的一切工作</t>
  </si>
  <si>
    <t>甲询材料1：T接箱；</t>
  </si>
  <si>
    <t>3192_7748</t>
  </si>
  <si>
    <t>补2023041009073093009</t>
  </si>
  <si>
    <t>1811_3711</t>
  </si>
  <si>
    <t>补2022021510022651026</t>
  </si>
  <si>
    <t>矿物绝缘电力电缆 三芯及三芯以上(单芯最大截面10mm2以内)</t>
  </si>
  <si>
    <t>[项目特征]
1.型号、规格:矿物绝缘电力电缆 三芯及三芯以上(单芯最大截面10mm2以内)
2.敷设方式:综合考虑
3.电缆终端头、中间头形式:综合考虑
4.揭(盖)盖板、电缆敷设满足设计及规范要求
5.封堵、标识满足设计及规范要求
6.电缆防火隔板、电缆防火涂料满足设计及规范要求
7.接线满足设计及规范要求</t>
  </si>
  <si>
    <t>1812_3713</t>
  </si>
  <si>
    <t>补2022021510022651027</t>
  </si>
  <si>
    <t>矿物绝缘电力电缆 三芯及三芯以上(单芯最大截面35mm2以内)</t>
  </si>
  <si>
    <t>[项目特征]
1.型号、规格:矿物绝缘电力电缆 三芯及三芯以上(单芯最大截面35mm2以内)
2.敷设方式:综合考虑
3.电缆终端头、中间头形式:综合考虑
4.揭(盖)盖板、电缆敷设满足设计及规范要求
5.封堵、标识满足设计及规范要求
6.电缆防火隔板、电缆防火涂料满足设计及规范要求
7.接线满足设计及规范要求</t>
  </si>
  <si>
    <t>补2022021510183581025</t>
  </si>
  <si>
    <t>铜芯电力电缆 二芯~四芯(单芯最大截面10mm2以内)</t>
  </si>
  <si>
    <t>[项目特征]
1.型号、规格:铜芯电力电缆 二芯~四芯(单芯最大截面10mm2以内)
2.敷设方式:综合考虑
3.电缆终端头、中间头形式:综合考虑
4.揭(盖)盖板、电缆敷设满足设计及规范要求
5.封堵、标识满足设计及规范要求
6.电缆防火隔板、电缆防火涂料满足设计及规范要求
7.接线满足设计及规范要求</t>
  </si>
  <si>
    <t>1831_3751</t>
  </si>
  <si>
    <t>补2022021510183581031</t>
  </si>
  <si>
    <t>1832_3753</t>
  </si>
  <si>
    <t>补2022021510183581032</t>
  </si>
  <si>
    <t>2360_5887</t>
  </si>
  <si>
    <t>补2022030923523958002</t>
  </si>
  <si>
    <t>2272_5663</t>
  </si>
  <si>
    <t>补2022021510310367035</t>
  </si>
  <si>
    <t>补2022021510310367021</t>
  </si>
  <si>
    <t>电气配线 10mm2以内</t>
  </si>
  <si>
    <t>[项目特征]
1.型号、规格:电气配线 10mm2以内
2.配线形式:综合考虑管内穿线及线槽桥架配线
3.压铜接线端子安装满足设计及规范要求
4.校接线满足设计及规范要求
5.揭(盖)盖板、电线敷设满足设计及规范要求</t>
  </si>
  <si>
    <t>2273_5665</t>
  </si>
  <si>
    <t>补2022021510310367036</t>
  </si>
  <si>
    <t>电气配线 16mm2以内</t>
  </si>
  <si>
    <t>[项目特征]
1.型号、规格:电气配线 16mm2以内
2.配线形式:综合考虑管内穿线及线槽桥架配线
3.压铜接线端子安装满足设计及规范要求
4.校接线满足设计及规范要求
5.揭(盖)盖板、电线敷设满足设计及规范要求</t>
  </si>
  <si>
    <t>3198_7760</t>
  </si>
  <si>
    <t>补2023060714460328001</t>
  </si>
  <si>
    <t>补2023060714460918001</t>
  </si>
  <si>
    <t>3201_7766</t>
  </si>
  <si>
    <t>补2023060714464780001</t>
  </si>
  <si>
    <t>电气配管SC50</t>
  </si>
  <si>
    <t>[项目特征]
1.型号、规格:电气配管 SC50
2.配置形式:综合考虑沿墙、沿楼板、采用支吊架安装、砖墙内的明敷、暗敷等敷设方式
3.接地要求:满足设计及规范要求
4.孔洞开凿及修复(含孔洞与套管或孔洞与线管之间的封堵)满足设计及规范要求
5.刨沟槽及沟槽修复（含挂网至与装饰面齐平）满足设计及规范要求
6.套管制作、安装及套管内封堵(含防火封堵)满足设计及规范要求
7.电线管路敷设(含管卡、管码安装)满足设计及规范要求
8.穿线所需材料满足设计及规范要求
9.接线盒、灯头盒、开关盒、插座盒、人防密闭盒安装满足设计及规范要求
10.接地满足设计及规范要求
11.标识满足设计及规范要求</t>
  </si>
  <si>
    <t>3296_7954</t>
  </si>
  <si>
    <t>补2023071820030950001</t>
  </si>
  <si>
    <t>2740_6759</t>
  </si>
  <si>
    <t>03041100100041002</t>
  </si>
  <si>
    <t>03041100100042002</t>
  </si>
  <si>
    <t>467</t>
  </si>
  <si>
    <t>1843_3775</t>
  </si>
  <si>
    <t>补2022021510310367017</t>
  </si>
  <si>
    <t>2137_5307</t>
  </si>
  <si>
    <t>补2022021510310367028</t>
  </si>
  <si>
    <t>3206_7776</t>
  </si>
  <si>
    <t>补2023060714493537001</t>
  </si>
  <si>
    <t>3297_7956</t>
  </si>
  <si>
    <t>补2023071820025850002</t>
  </si>
  <si>
    <t>1232_2317</t>
  </si>
  <si>
    <t>03041100100039011</t>
  </si>
  <si>
    <t>1233_2319</t>
  </si>
  <si>
    <t>03041100100040008</t>
  </si>
  <si>
    <t>2140_5313</t>
  </si>
  <si>
    <t>补2022021511123245002</t>
  </si>
  <si>
    <t>2141_5315</t>
  </si>
  <si>
    <t>补2022021511044632002</t>
  </si>
  <si>
    <t>2145_5323</t>
  </si>
  <si>
    <t>补2022021511143590002</t>
  </si>
  <si>
    <t>2154_5341</t>
  </si>
  <si>
    <t>03040403400001002</t>
  </si>
  <si>
    <t>03040403400003002</t>
  </si>
  <si>
    <t>三联单控开关</t>
  </si>
  <si>
    <t>[项目特征]
1.名称、型号:三联单控
2.安装方式:综合考虑
3.焊压端子、接线满足设计及规范要求</t>
  </si>
  <si>
    <t>甲询材料1：三联单控开关；</t>
  </si>
  <si>
    <t>2163_5359</t>
  </si>
  <si>
    <t>03040403500001002</t>
  </si>
  <si>
    <t>2166_5365</t>
  </si>
  <si>
    <t>补2022022319210155007</t>
  </si>
  <si>
    <t>457</t>
  </si>
  <si>
    <t>0702</t>
  </si>
  <si>
    <t>地上部分防雷系统</t>
  </si>
  <si>
    <t>3211_7786</t>
  </si>
  <si>
    <t>补2022022319234407002</t>
  </si>
  <si>
    <t>458</t>
  </si>
  <si>
    <t>地上部分给排水系统</t>
  </si>
  <si>
    <t>0801</t>
  </si>
  <si>
    <t>地上部分给水系统（±0以上层间表前部分）</t>
  </si>
  <si>
    <t>补2022022319441230009</t>
  </si>
  <si>
    <t>03100301300001001</t>
  </si>
  <si>
    <t>普通水表DN15(螺纹连接)</t>
  </si>
  <si>
    <t>[项目特征]
1.型号、规格:普通水表DN15
2.压力等级、选用形式:综合考虑，满足设计及规范要求
3.连接方式:螺纹连接
4.本体安装前检验、清洗、试压、安装后调试满足设计及规范要求
5.附件:连接附件供应及安装满足设计及规范要求</t>
  </si>
  <si>
    <t>03100301300003002</t>
  </si>
  <si>
    <t>普通水表DN25(螺纹连接)</t>
  </si>
  <si>
    <t>[项目特征]
1.型号、规格:普通水表DN25
2.压力等级、选用形式:综合考虑，满足设计及规范要求
3.连接方式:螺纹连接
4.本体安装前检验、清洗、试压、安装后调试满足设计及规范要求
5.附件:连接附件供应及安装满足设计及规范要求</t>
  </si>
  <si>
    <t>03100401400002003</t>
  </si>
  <si>
    <t>铜制水龙头DN15</t>
  </si>
  <si>
    <t>[项目特征]
1.型号、规格:水龙头DN15
2.安装方式:螺纹连接
3.材质: 铜制
4.本体安装前检验、清洗、安装后调试满足设计及规范要求</t>
  </si>
  <si>
    <t>03100300100007001</t>
  </si>
  <si>
    <t>不锈钢截止阀DN15(螺纹连接)</t>
  </si>
  <si>
    <t>[项目特征]
1.型号、规格:截止阀DN15
2.压力等级、选用形式:综合考虑，满足设计及规范要求
3.连接方式:螺纹连接
4.材质:不锈钢
5.本体安装前检验、清洗、试压、安装后调试满足设计及规范要求
6.附件:连接附件供应及安装满足设计及规范要求</t>
  </si>
  <si>
    <t>03100300100009002</t>
  </si>
  <si>
    <t>不锈钢截止阀DN25(螺纹连接)</t>
  </si>
  <si>
    <t>[项目特征]
1.型号、规格:截止阀DN25
2.压力等级、选用形式:综合考虑，满足设计及规范要求
3.连接方式:螺纹连接
4.材质:不锈钢
5.本体安装前检验、清洗、试压、安装后调试满足设计及规范要求
6.附件:连接附件供应及安装满足设计及规范要求</t>
  </si>
  <si>
    <t>不锈钢止回阀DN15(螺纹连接)</t>
  </si>
  <si>
    <t>[项目特征]
1.型号、规格:止回阀DN15
2.压力等级、选用形式:综合考虑，满足设计及规范要求
3.连接方式:螺纹连接
4.材质:不锈钢
5.本体安装前检验、清洗、试压、安装后调试满足设计及规范要求
6.附件:连接附件供应及安装满足设计及规范要求</t>
  </si>
  <si>
    <t>03100300100205001</t>
  </si>
  <si>
    <t>不锈钢防回流污染止回阀DN25(螺纹连接)</t>
  </si>
  <si>
    <t>[项目特征]
1.型号、规格:防回流污染止回阀DN25
2.压力等级、选用形式:综合考虑，满足设计及规范要求
3.连接方式:螺纹连接
4.材质:不锈钢
5.本体安装前检验、清洗、试压、安装后调试满足设计及规范要求
6.附件:连接附件供应及安装满足设计及规范要求</t>
  </si>
  <si>
    <t>不锈钢Y型过滤器DN15(螺纹连接)</t>
  </si>
  <si>
    <t>[项目特征]
1.型号、规格:Y型过滤器DN15
2.压力等级、选用形式:综合考虑，满足设计及规范要求
3.连接方式:螺纹连接
4.材质:不锈钢
5.本体安装前检验、清洗、试压、安装后调试满足设计及规范要求
6.附件:连接附件供应及安装满足设计及规范要求</t>
  </si>
  <si>
    <t>03100300100545002</t>
  </si>
  <si>
    <t>真空破坏器DN15(螺纹连接)</t>
  </si>
  <si>
    <t>[项目特征]
1.型号、规格:真空破坏器DN15
2.压力等级、选用形式:综合考虑，满足设计及规范要求
3.连接方式:螺纹连接
4.本体安装前检验、清洗、试压、安装后调试满足设计及规范要求
5.附件:含截止阀安装，满足设计及规范要求连接附件供应及安装满足设计及规范要求</t>
  </si>
  <si>
    <t>460</t>
  </si>
  <si>
    <t>0802</t>
  </si>
  <si>
    <t>地上部分给水系统（层间表后部分）</t>
  </si>
  <si>
    <t>589</t>
  </si>
  <si>
    <t>公区给水系统</t>
  </si>
  <si>
    <t>补2022021515113613006</t>
  </si>
  <si>
    <t>PP-R给水管DN20(热熔连接)</t>
  </si>
  <si>
    <t>[项目特征]
1.材质、规格:PP-R给水管DN20，压力等级满足设计及规范要求
2.连接形式:热熔连接
3.管道套管制安，形式:综合考虑穿墙、穿梁、穿楼板、刚性、柔性、密闭性以及套管防水情况，管道与套管的填缝、防火封堵等满足设计及规范要求
4.管道、连接件及管件配件制作、安装满足设计及规范要求
5.压力试验、泄漏试验、消毒及冲洗设计要求:满足设计及规范要求
6.管道刷油、防腐、标识设计要求:满足设计及规范要求</t>
  </si>
  <si>
    <t>[工程内容]
1.管道及附件的敷设安装
2.完成本项所需的一切工作</t>
  </si>
  <si>
    <t>甲询材料1：PP-R管给水管；</t>
  </si>
  <si>
    <t>补2022021515113613005</t>
  </si>
  <si>
    <t>PP-R给水管DN25(热熔连接)</t>
  </si>
  <si>
    <t>[项目特征]
1.材质、规格:PP-R给水管DN25，压力等级满足设计及规范要求
2.连接形式:热熔连接
3.管道套管制安，形式:综合考虑穿墙、穿梁、穿楼板、刚性、柔性、密闭性以及套管防水情况，管道与套管的填缝、防火封堵等满足设计及规范要求
4.管道、连接件及管件配件制作、安装满足设计及规范要求
5.压力试验、泄漏试验、消毒及冲洗设计要求:满足设计及规范要求
6.管道刷油、防腐、标识设计要求:满足设计及规范要求</t>
  </si>
  <si>
    <t>590</t>
  </si>
  <si>
    <t>户内给水系统</t>
  </si>
  <si>
    <t>3213_7788</t>
  </si>
  <si>
    <t>补2022021515113613007</t>
  </si>
  <si>
    <t>PP-R给水管DN15(热熔连接)</t>
  </si>
  <si>
    <t>[项目特征]
1.材质、规格:PP-R给水管DN15，压力等级满足设计及规范要求
2.连接形式:热熔连接
3.管道套管制安，形式:综合考虑穿墙、穿梁、穿楼板、刚性、柔性、密闭性以及套管防水情况，管道与套管的填缝、防火封堵等满足设计及规范要求
4.管道、连接件及管件配件制作、安装满足设计及规范要求
5.压力试验、泄漏试验、消毒及冲洗设计要求:满足设计及规范要求
6.管道刷油、防腐、标识设计要求:满足设计及规范要求
7.刨沟槽及沟槽修复（含挂网至与装饰面齐平）满足设计及规范要求</t>
  </si>
  <si>
    <t>3214_7790</t>
  </si>
  <si>
    <t>补2022021515113613008</t>
  </si>
  <si>
    <t>[项目特征]
1.材质、规格:PP-R给水管DN20，压力等级满足设计及规范要求
2.连接形式:热熔连接
3.管道套管制安，形式:综合考虑穿墙、穿梁、穿楼板、刚性、柔性、密闭性以及套管防水情况，管道与套管的填缝、防火封堵等满足设计及规范要求
4.管道、连接件及管件配件制作、安装满足设计及规范要求
5.压力试验、泄漏试验、消毒及冲洗设计要求:满足设计及规范要求
6.管道刷油、防腐、标识设计要求:满足设计及规范要求
7.刨沟槽及沟槽修复（含挂网至与装饰面齐平）满足设计及规范要求</t>
  </si>
  <si>
    <t>3215_7792</t>
  </si>
  <si>
    <t>补2022021515113613009</t>
  </si>
  <si>
    <t>[项目特征]
1.材质、规格:PP-R给水管DN25，压力等级满足设计及规范要求
2.连接形式:热熔连接
3.管道套管制安，形式:综合考虑穿墙、穿梁、穿楼板、刚性、柔性、密闭性以及套管防水情况，管道与套管的填缝、防火封堵等满足设计及规范要求
4.管道、连接件及管件配件制作、安装满足设计及规范要求
5.压力试验、泄漏试验、消毒及冲洗设计要求:满足设计及规范要求
6.管道刷油、防腐、标识设计要求:满足设计及规范要求
7.刨沟槽及沟槽修复（含挂网至与装饰面齐平）满足设计及规范要求</t>
  </si>
  <si>
    <t>3235_7832</t>
  </si>
  <si>
    <t>补2022022411401522006</t>
  </si>
  <si>
    <t>柔性泡沫橡塑管壳</t>
  </si>
  <si>
    <t>[项目特征]
1.保温材质:柔性泡沫橡塑制品
2.保温层厚度:δ=25mm
3.技术要求:板材燃烧性能达到B1级不燃材料，其他满足设计、技术要求及相关规范
4.其它:保温管径按管道直径；长度按相应保温管道延长米计量，不扣除阀门、管件所占的长度</t>
  </si>
  <si>
    <t>[工程内容]
1.保温材料及附件(含胶钉、铝钉、胶布、胶水等)的供应、制作安装
2.完成本项所需的一切工作</t>
  </si>
  <si>
    <t>m³</t>
  </si>
  <si>
    <t>03100300100002003</t>
  </si>
  <si>
    <t>600_1085</t>
  </si>
  <si>
    <t>03100300100003002</t>
  </si>
  <si>
    <t>461</t>
  </si>
  <si>
    <t>0803</t>
  </si>
  <si>
    <t>地上部分排水系统</t>
  </si>
  <si>
    <t>609</t>
  </si>
  <si>
    <t>公区排水系统</t>
  </si>
  <si>
    <t>3216_7794</t>
  </si>
  <si>
    <t>补2023042620292486001</t>
  </si>
  <si>
    <t>PVC-U排水管DN25(粘接连接)</t>
  </si>
  <si>
    <t>[项目特征]
1.材质、规格:PVC-U排水管DN25
2.连接形式:粘接连接
3.管道套管制安，形式:综合考虑穿墙、穿梁、穿楼板、刚性、柔性、密闭性以及套管防水情况，管道与套管的填缝、防火封堵等满足设计及规范要求
4.管道、连接件及管件配件制作、安装满足设计及规范要求
5.灌水满水试验、通球试验设计要求:满足设计及规范要求
6.管道刷油、防腐、标识设计要求:满足设计及规范要求</t>
  </si>
  <si>
    <t>3217_7796</t>
  </si>
  <si>
    <t>补2023042609470574002</t>
  </si>
  <si>
    <t>PVC-U排水管DN50(粘接连接)</t>
  </si>
  <si>
    <t>[项目特征]
1.材质、规格:PVC-U排水管DN50
2.连接形式:粘接连接
3.管道套管制安，形式:综合考虑穿墙、穿梁、穿楼板、刚性、柔性、密闭性以及套管防水情况，管道与套管的填缝、防火封堵等满足设计及规范要求
4.管道、连接件及管件配件制作、安装满足设计及规范要求
5.灌水满水试验、通球试验设计要求:满足设计及规范要求
6.管道刷油、防腐、标识设计要求:满足设计及规范要求</t>
  </si>
  <si>
    <t>3218_7798</t>
  </si>
  <si>
    <t>补2023042609480895002</t>
  </si>
  <si>
    <t>PVC-U排水管DN75(粘接连接)</t>
  </si>
  <si>
    <t>[项目特征]
1.材质、规格:PVC-U排水管DN75
2.连接形式:粘接连接
3.管道套管制安，形式:综合考虑穿墙、穿梁、穿楼板、刚性、柔性、密闭性以及套管防水情况，管道与套管的填缝、防火封堵等满足设计及规范要求
4.管道、连接件及管件配件制作、安装满足设计及规范要求
5.灌水满水试验、通球试验设计要求:满足设计及规范要求
6.管道刷油、防腐、标识设计要求:满足设计及规范要求</t>
  </si>
  <si>
    <t>3219_7800</t>
  </si>
  <si>
    <t>补2023042609495958002</t>
  </si>
  <si>
    <t>补2023042609505725002</t>
  </si>
  <si>
    <t>3221_7804</t>
  </si>
  <si>
    <t>补2023042620333703001</t>
  </si>
  <si>
    <t>PVC-U排水管(加厚型)DN100(承插式连接/承插胶粘连接/承插胶圈连接)</t>
  </si>
  <si>
    <t>[项目特征]
1.材质、规格:PVC-U排水管(加厚型)DN100
2.连接形式:承插式连接/承插胶粘连接/承插胶圈连接
3.管道套管制安，形式:综合考虑穿墙、穿梁、穿楼板、刚性、柔性、密闭性以及套管防水情况，管道与套管的填缝、防火封堵等满足设计及规范要求
4.管道、连接件(如卡箍、密封材料)及管件配件制作、安装满足设计及规范要求
5.灌水满水试验、通球试验设计要求:满足设计及规范要求
6.管道刷油、防腐、标识设计要求:满足设计及规范要求</t>
  </si>
  <si>
    <t>3222_7806</t>
  </si>
  <si>
    <t>补2023042620335511001</t>
  </si>
  <si>
    <t>PVC-U排水管(加厚型)DN150(承插式连接/承插胶粘连接/承插胶圈连接)</t>
  </si>
  <si>
    <t>[项目特征]
1.材质、规格:PVC-U排水管(加厚型)DN150
2.连接形式:承插式连接/承插胶粘连接/承插胶圈连接
3.管道套管制安，形式:综合考虑穿墙、穿梁、穿楼板、刚性、柔性、密闭性以及套管防水情况，管道与套管的填缝、防火封堵等满足设计及规范要求
4.管道、连接件(如卡箍、密封材料)及管件配件制作、安装满足设计及规范要求
5.灌水满水试验、通球试验设计要求:满足设计及规范要求
6.管道刷油、防腐、标识设计要求:满足设计及规范要求</t>
  </si>
  <si>
    <t>2922_7163</t>
  </si>
  <si>
    <t>埋地PVC-U排水管DN50(粘接连接)</t>
  </si>
  <si>
    <t>[项目特征]
1.材质、规格:埋地PVC-U排水管DN50
2.连接形式:粘接连接
3.管道套管制安，形式:综合考虑穿墙、穿梁、穿楼板、刚性、柔性、密闭性以及套管防水情况，管道与套管的填缝、防火封堵等满足设计及规范要求
4.管道、连接件及管件配件制作、安装满足设计及规范要求
5.灌水满水试验、通球试验设计要求:满足设计及规范要求
6.管道刷油、防腐、标识设计要求:满足设计及规范要求
7.挖填土方及土方外运
8.垫层铺筑、基础浇筑：满足设计及规范要求</t>
  </si>
  <si>
    <t>3230_7822</t>
  </si>
  <si>
    <t>补2022022415192879001</t>
  </si>
  <si>
    <t>埋地PVC-U排水管DN75(粘接连接)</t>
  </si>
  <si>
    <t>[项目特征]
1.材质、规格:埋地PVC-U排水管DN75
2.连接形式:粘接连接
3.管道套管制安，形式:综合考虑穿墙、穿梁、穿楼板、刚性、柔性、密闭性以及套管防水情况，管道与套管的填缝、防火封堵等满足设计及规范要求
4.管道、连接件及管件配件制作、安装满足设计及规范要求
5.灌水满水试验、通球试验设计要求:满足设计及规范要求
6.管道刷油、防腐、标识设计要求:满足设计及规范要求
7.挖填土方及土方外运
8.垫层铺筑、基础浇筑：满足设计及规范要求</t>
  </si>
  <si>
    <t>3231_7824</t>
  </si>
  <si>
    <t>补2022022415193587001</t>
  </si>
  <si>
    <t>埋地PVC-U排水管DN100(粘接连接)</t>
  </si>
  <si>
    <t>[项目特征]
1.材质、规格:埋地PVC-U排水管DN100
2.连接形式:粘接连接
3.管道套管制安，形式:综合考虑穿墙、穿梁、穿楼板、刚性、柔性、密闭性以及套管防水情况，管道与套管的填缝、防火封堵等满足设计及规范要求
4.管道、连接件及管件配件制作、安装满足设计及规范要求
5.灌水满水试验、通球试验设计要求:满足设计及规范要求
6.管道刷油、防腐、标识设计要求:满足设计及规范要求
7.挖填土方及土方外运
8.垫层铺筑、基础浇筑：满足设计及规范要求</t>
  </si>
  <si>
    <t>3232_7826</t>
  </si>
  <si>
    <t>补2022022415194411001</t>
  </si>
  <si>
    <t>埋地PVC-U排水管DN150(承插式连接/承插胶粘连接/承插胶圈连接)</t>
  </si>
  <si>
    <t>[项目特征]
1.材质、规格:埋地PVC-U排水管DN150
2.连接形式:承插式连接/承插胶粘连接/承插胶圈连接
3.管道套管制安，形式:综合考虑穿墙、穿梁、穿楼板、刚性、柔性、密闭性以及套管防水情况，管道与套管的填缝、防火封堵等满足设计及规范要求
4.管道、连接件(如卡箍、密封材料)及管件配件制作、安装满足设计及规范要求
5.灌水满水试验、通球试验设计要求:满足设计及规范要求
6.管道刷油、防腐、标识设计要求:满足设计及规范要求
7.挖填土方及土方外运
8.垫层铺筑、基础浇筑：满足设计及规范要求</t>
  </si>
  <si>
    <t>3233_7828</t>
  </si>
  <si>
    <t>补2022022415191366001</t>
  </si>
  <si>
    <t>埋地PVC-U排水管(加厚型)DN100(承插式连接/承插胶粘连接/承插胶圈连接)</t>
  </si>
  <si>
    <t>[项目特征]
1.材质、规格:埋地PVC-U排水管(加厚型)DN100
2.连接形式:承插式连接/承插胶粘连接/承插胶圈连接
3.管道套管制安，形式:综合考虑穿墙、穿梁、穿楼板、刚性、柔性、密闭性以及套管防水情况，管道与套管的填缝、防火封堵等满足设计及规范要求
4.管道、连接件(如卡箍、密封材料)及管件配件制作、安装满足设计及规范要求
5.灌水满水试验、通球试验设计要求:满足设计及规范要求
6.管道刷油、防腐、标识设计要求:满足设计及规范要求
7.挖填土方及土方外运
8.垫层铺筑、基础浇筑：满足设计及规范要求</t>
  </si>
  <si>
    <t>3234_7830</t>
  </si>
  <si>
    <t>补2022022415192078001</t>
  </si>
  <si>
    <t>埋地PVC-U排水管(加厚型)DN150(承插式连接/承插胶粘连接/承插胶圈连接)</t>
  </si>
  <si>
    <t>[项目特征]
1.材质、规格:埋地PVC-U排水管(加厚型)DN150
2.连接形式:承插式连接/承插胶粘连接/承插胶圈连接
3.管道套管制安，形式:综合考虑穿墙、穿梁、穿楼板、刚性、柔性、密闭性以及套管防水情况，管道与套管的填缝、防火封堵等满足设计及规范要求
4.管道、连接件(如卡箍、密封材料)及管件配件制作、安装满足设计及规范要求
5.灌水满水试验、通球试验设计要求:满足设计及规范要求
6.管道刷油、防腐、标识设计要求:满足设计及规范要求
7.挖填土方及土方外运
8.垫层铺筑、基础浇筑：满足设计及规范要求</t>
  </si>
  <si>
    <t>补2022022415211494001</t>
  </si>
  <si>
    <t>埋地PVC-U排水管(加厚型)DN200(承插式连接/承插胶粘连接/承插胶圈连接)</t>
  </si>
  <si>
    <t>[项目特征]
1.材质、规格:埋地PVC-U排水管(加厚型)DN200
2.连接形式:承插式连接/承插胶粘连接/承插胶圈连接
3.管道套管制安，形式:综合考虑穿墙、穿梁、穿楼板、刚性、柔性、密闭性以及套管防水情况，管道与套管的填缝、防火封堵等满足设计及规范要求
4.管道、连接件(如卡箍、密封材料)及管件配件制作、安装满足设计及规范要求
5.灌水满水试验、通球试验设计要求:满足设计及规范要求
6.管道刷油、防腐、标识设计要求:满足设计及规范要求
7.挖填土方及土方外运
8.垫层铺筑、基础浇筑：满足设计及规范要求</t>
  </si>
  <si>
    <t>补2023041408563319001</t>
  </si>
  <si>
    <t>埋地内涂塑钢管DN80(螺纹连接)</t>
  </si>
  <si>
    <t>[项目特征]
1.材质、规格:埋地内涂塑钢管DN80
2.连接形式:螺纹连接
3.管道套管制安，形式:综合考虑穿墙、穿梁、穿楼板、刚性、柔性、密闭性以及套管防水情况，管道与套管的填缝、防火封堵等满足设计及规范要求
4.管道、连接件及管件配件制作、安装满足设计及规范要求
5.压力试验、泄漏试验、消毒及冲洗设计要求:满足设计及规范要求
6.管道刷油、防腐、标识设计要求:满足设计及规范要求
7.挖填土方及土方外运
8.垫层铺筑、基础浇筑：满足设计及规范要求</t>
  </si>
  <si>
    <t>补2023041408564643001</t>
  </si>
  <si>
    <t>埋地内涂塑钢管DN100(沟槽式连接件(卡箍)连接)</t>
  </si>
  <si>
    <t>[项目特征]
1.材质、规格:埋地内涂塑钢管DN100
2.连接形式:沟槽式连接件(卡箍)连接
3.管道套管制安，形式:综合考虑穿墙、穿梁、穿楼板、刚性、柔性、密闭性以及套管防水情况，管道与套管的填缝、防火封堵等满足设计及规范要求
4.管道、连接件(如卡箍、密封材料)及管件配件制作、安装满足设计及规范要求
5.压力试验、泄漏试验、消毒及冲洗设计要求:满足设计及规范要求
6.管道刷油、防腐、标识设计要求:满足设计及规范要求
7.挖填土方及土方外运
8.垫层铺筑、基础浇筑：满足设计及规范要求</t>
  </si>
  <si>
    <t>3236_7834</t>
  </si>
  <si>
    <t>补2023041408571354001</t>
  </si>
  <si>
    <t>埋地内涂塑钢管DN150(沟槽式连接件(卡箍)连接)</t>
  </si>
  <si>
    <t>[项目特征]
1.材质、规格:埋地内涂塑钢管DN150
2.连接形式:沟槽式连接件(卡箍)连接
3.管道套管制安，形式:综合考虑穿墙、穿梁、穿楼板、刚性、柔性、密闭性以及套管防水情况，管道与套管的填缝、防火封堵等满足设计及规范要求
4.管道、连接件(如卡箍、密封材料)及管件配件制作、安装满足设计及规范要求
5.压力试验、泄漏试验、消毒及冲洗设计要求:满足设计及规范要求
6.管道刷油、防腐、标识设计要求:满足设计及规范要求
7.挖填土方及土方外运
8.垫层铺筑、基础浇筑：满足设计及规范要求</t>
  </si>
  <si>
    <t>3061_7474</t>
  </si>
  <si>
    <t>03100401400343001</t>
  </si>
  <si>
    <t>塑料地漏DN50</t>
  </si>
  <si>
    <t>[项目特征]
1.型号、规格:地漏DN50
2.材质:塑料
3.本体安装前检验、清洗、安装后调试满足设计及规范要求</t>
  </si>
  <si>
    <t>03100401400345001</t>
  </si>
  <si>
    <t>塑料地漏DN100</t>
  </si>
  <si>
    <t>[项目特征]
1.型号、规格:地漏DN100
2.材质:塑料
3.本体安装前检验、清洗、安装后调试满足设计及规范要求</t>
  </si>
  <si>
    <t>03100401400383001</t>
  </si>
  <si>
    <t>塑料侧排地漏DN50</t>
  </si>
  <si>
    <t>[项目特征]
1.型号、规格:侧排地漏DN50
2.材质:塑料
3.本体安装前检验、清洗、安装后调试满足设计及规范要求</t>
  </si>
  <si>
    <t>03100401400358001</t>
  </si>
  <si>
    <t>塑料网框式地漏DN150</t>
  </si>
  <si>
    <t>[项目特征]
1.型号、规格:网框式地漏DN150
2.材质:塑料
3.本体安装前检验、清洗、安装后调试满足设计及规范要求</t>
  </si>
  <si>
    <t>2618_6449</t>
  </si>
  <si>
    <t>补2023041410582176001</t>
  </si>
  <si>
    <t>铸铁重力流雨水斗DN100</t>
  </si>
  <si>
    <t>[项目特征]
1.型号、规格:重力流雨水斗DN100
2.材质: 铸铁       
3.安装方式:综合考虑
4.本体安装前检验、清洗、安装后调试满足设计及规范要求
5.其他完成本项所需的一切工作</t>
  </si>
  <si>
    <t>3060_7472</t>
  </si>
  <si>
    <t>塑料带格栅偏心雨水斗DN100</t>
  </si>
  <si>
    <t>[项目特征]
1.型号、规格:塑料带格栅偏心雨水斗DN100
2.材质: 塑料      
3.安装方式:综合考虑
4.本体安装前检验、清洗、安装后调试满足设计及规范要求
5.其他完成本项所需的一切工作</t>
  </si>
  <si>
    <t>03100401400400001</t>
  </si>
  <si>
    <t>PVC-U地面清扫口DN75</t>
  </si>
  <si>
    <t>[项目特征]
1.型号、规格:地面清扫口DN75
2.材质:PVC-U
3.接口型式:粘结、法兰螺栓或柔性接口
4.附件名称、数量:含管件、卡箍连接件、存水湾等
5.本体安装前检验、清洗、安装后调试满足设计及规范要求</t>
  </si>
  <si>
    <t>2616_6443</t>
  </si>
  <si>
    <t>03100401400401001</t>
  </si>
  <si>
    <t>PVC-U地面清扫口DN100</t>
  </si>
  <si>
    <t>[项目特征]
1.型号、规格:地面清扫口DN100
2.材质:PVC-U
3.接口型式:粘结、法兰螺栓或柔性接口
4.附件名称、数量:含管件、卡箍连接件、存水湾等
5.本体安装前检验、清洗、安装后调试满足设计及规范要求</t>
  </si>
  <si>
    <t>2940_7200</t>
  </si>
  <si>
    <t>03100401400402001</t>
  </si>
  <si>
    <t>PVC-U地面清扫口DN150</t>
  </si>
  <si>
    <t>[项目特征]
1.型号、规格:地面清扫口DN150
2.材质:PVC-U
3.接口型式:粘结、法兰螺栓或柔性接口
4.附件名称、数量:含管件、卡箍连接件、存水湾等
5.本体安装前检验、清洗、安装后调试满足设计及规范要求</t>
  </si>
  <si>
    <t>610</t>
  </si>
  <si>
    <t>户内排水系统</t>
  </si>
  <si>
    <t>3240_7842</t>
  </si>
  <si>
    <t>补2023042609470574003</t>
  </si>
  <si>
    <t>3241_7844</t>
  </si>
  <si>
    <t>补2023042609480895003</t>
  </si>
  <si>
    <t>3242_7846</t>
  </si>
  <si>
    <t>补2023042609495958003</t>
  </si>
  <si>
    <t>3062_7476</t>
  </si>
  <si>
    <t>03100401400339001</t>
  </si>
  <si>
    <t>塑料沉箱地漏DN50</t>
  </si>
  <si>
    <t>[项目特征]
1.型号、规格:沉箱地漏DN50
2.材质:塑料
3.本体安装前检验、清洗、安装后调试满足设计及规范要求</t>
  </si>
  <si>
    <t>462</t>
  </si>
  <si>
    <t>10</t>
  </si>
  <si>
    <t>地上部分通风、防排烟系统</t>
  </si>
  <si>
    <t>463</t>
  </si>
  <si>
    <t>1001</t>
  </si>
  <si>
    <t>712</t>
  </si>
  <si>
    <t>3243_7848</t>
  </si>
  <si>
    <t>补2022022410471854131</t>
  </si>
  <si>
    <t>轴流风机 风量2000m3/h＜H≤5000m3/h</t>
  </si>
  <si>
    <t>[项目特征]
1.型号、规格、重量、材质、功率、噪音要求等参数:风量范围：2000m3/h~5000m3/h(不包括2000m3/h,包括5000m3/h)，余、全压和功率综合考虑且满足设计要求
2.安装方式:综合考虑座地和吊装，并综合考虑所需的支吊架、型钢基础等各种形式
3.风机附件:包括风机安装所需的型钢基础，地胶螺栓，支吊架，减震装置、台座、垫块及其它材料风机进出口处的软接头，进出口处的防虫钢丝网，室外风机根据设计要求设置的防雨罩。附件满足设计及规范要求
4.选型：含静音式、管道式、柜式等离心风机所有型号
5.二次灌浆
6.支吊架或型钢基础除锈、制作、安装、刷油满足设计及规范要求
7.本体及附件的接地连接满足设计及规范要求
8.电气接线前检查、配合\负责接线
9.单机调试</t>
  </si>
  <si>
    <t>03070100300008001</t>
  </si>
  <si>
    <t>[项目特征] 
1.名称:分体式空调器 
2.主要参数:三匹
3.附件安装及要求:含室内机、室外机、室内机和室外机的连接电线电缆、冷媒铜管及保温，支吊架须符合设计、技术要求及相关规范的要求。
4.墙上开凿孔洞
5.制冷剂充注
6.设备本体接地连接
7.电气检查、接线、调试</t>
  </si>
  <si>
    <t>464</t>
  </si>
  <si>
    <t>11</t>
  </si>
  <si>
    <t>地上部分预埋工程</t>
  </si>
  <si>
    <t>465</t>
  </si>
  <si>
    <t>1101</t>
  </si>
  <si>
    <t>3057</t>
  </si>
  <si>
    <t>户内强电预埋工程</t>
  </si>
  <si>
    <t>3251_7864</t>
  </si>
  <si>
    <t>补2023060714565428001</t>
  </si>
  <si>
    <t>3252_7866</t>
  </si>
  <si>
    <t>补2023071820025850001</t>
  </si>
  <si>
    <t>662</t>
  </si>
  <si>
    <t>663</t>
  </si>
  <si>
    <t>公区干消防预埋</t>
  </si>
  <si>
    <t>3255_7872</t>
  </si>
  <si>
    <t>补2023060714571480001</t>
  </si>
  <si>
    <t>3256_7874</t>
  </si>
  <si>
    <t>补2023060714572132001</t>
  </si>
  <si>
    <t>676_1209</t>
  </si>
  <si>
    <t>03041100100039004</t>
  </si>
  <si>
    <t>677_1211</t>
  </si>
  <si>
    <t>03041100100040003</t>
  </si>
  <si>
    <t>03041100100041003</t>
  </si>
  <si>
    <t>3258_7878</t>
  </si>
  <si>
    <t>664</t>
  </si>
  <si>
    <t>3259_7880</t>
  </si>
  <si>
    <t>补2023060714582592001</t>
  </si>
  <si>
    <t>679_1215</t>
  </si>
  <si>
    <t>03041100100039006</t>
  </si>
  <si>
    <t>665</t>
  </si>
  <si>
    <t>668</t>
  </si>
  <si>
    <t>公区智能化预埋</t>
  </si>
  <si>
    <t>3260_7882</t>
  </si>
  <si>
    <t>补2023060714584580001</t>
  </si>
  <si>
    <t>3261_7884</t>
  </si>
  <si>
    <t>补2023060714585292001</t>
  </si>
  <si>
    <t>补2023060714585921001</t>
  </si>
  <si>
    <t>680_1217</t>
  </si>
  <si>
    <t>03041100100039007</t>
  </si>
  <si>
    <t>3262_7886</t>
  </si>
  <si>
    <t>补2023071820025850005</t>
  </si>
  <si>
    <t>3263_7888</t>
  </si>
  <si>
    <t>补2023071820030342005</t>
  </si>
  <si>
    <t>3265_7892</t>
  </si>
  <si>
    <t>669</t>
  </si>
  <si>
    <t>户内智能化预埋</t>
  </si>
  <si>
    <t>3267_7896</t>
  </si>
  <si>
    <t>补2023060714593296001</t>
  </si>
  <si>
    <t>3268_7898</t>
  </si>
  <si>
    <t>补2023060714593900001</t>
  </si>
  <si>
    <t>3269_7900</t>
  </si>
  <si>
    <t>补2023071820025850006</t>
  </si>
  <si>
    <t>3270_7902</t>
  </si>
  <si>
    <t>补2023071820030342006</t>
  </si>
  <si>
    <t>2737_6737</t>
  </si>
  <si>
    <t>03040401700001002</t>
  </si>
  <si>
    <t>[项目特征]
1.类型、名称:配电箱
2.规格:半周长0.5m以内
3.基础形式、材质、规格:型钢
4.预留接口
5.安装方式:综合考虑
6.剔凿墙槽、墙面恢复满足设计及规范要求
7.基础型钢制作、安装满足设计及规范要求
8.焊、压接线端子安装，端子接线、接地满足设计及规范要求</t>
  </si>
  <si>
    <t>666</t>
  </si>
  <si>
    <t>671</t>
  </si>
  <si>
    <t>空调套管预埋工程</t>
  </si>
  <si>
    <t>3273_7908</t>
  </si>
  <si>
    <t>补2023062915593396001</t>
  </si>
  <si>
    <t>672</t>
  </si>
  <si>
    <t>3279_7920</t>
  </si>
  <si>
    <t>补2023062915590935001</t>
  </si>
  <si>
    <t>钢套管DN100</t>
  </si>
  <si>
    <t>3074_7500</t>
  </si>
  <si>
    <t>3280_7922</t>
  </si>
  <si>
    <t>3286_7934</t>
  </si>
  <si>
    <t>补2023062916005625001</t>
  </si>
  <si>
    <t>补2023062916010467001</t>
  </si>
  <si>
    <t>塑料套管DN150</t>
  </si>
  <si>
    <t>3287_7936</t>
  </si>
  <si>
    <t>补2023062916021338001</t>
  </si>
  <si>
    <t>3288_7938</t>
  </si>
  <si>
    <t>补2023062916022770001</t>
  </si>
  <si>
    <t>刚性防水套管DN80</t>
  </si>
  <si>
    <t>3289_7940</t>
  </si>
  <si>
    <t>补2023062916023466001</t>
  </si>
  <si>
    <t>刚性防水套管DN100</t>
  </si>
  <si>
    <t>3076_7504</t>
  </si>
  <si>
    <t>刚性防水套管DN125</t>
  </si>
  <si>
    <t>161</t>
  </si>
  <si>
    <t>1.3</t>
  </si>
  <si>
    <t>室外部分</t>
  </si>
  <si>
    <t>1270</t>
  </si>
  <si>
    <t>室外排水系统</t>
  </si>
  <si>
    <t>1271</t>
  </si>
  <si>
    <t>1501</t>
  </si>
  <si>
    <t>补2022030214442110001</t>
  </si>
  <si>
    <t>玻璃钢化粪池</t>
  </si>
  <si>
    <t>[项目特征]
1.名称、材质:玻璃钢化粪池
2.型号、容积: 有效容积m3
3.其他:包含化粪池基础开挖回填、砌筑以及化粪池的安装</t>
  </si>
  <si>
    <t>[工程内容]
1.本体及附件供应及安装
2.化粪池、阀门之间连接管道安装
3.完成化粪池安装的一切相关工作</t>
  </si>
  <si>
    <t>补2023042702064848001</t>
  </si>
  <si>
    <t>PP模块雨水调蓄池</t>
  </si>
  <si>
    <t>[项目特征]
1.名称:PP模块雨水调蓄池
2.规格型号:有效容积m3
3.配置:含土工布、HDPE防渗膜、挤塑板、陶粒、专业厂家配备水位检测器及水质检查仪
4.按设计图纸及施工规范要求综合考虑
5.附件及设备安装
6.设备接地
7.土方开挖、回埴、余土外运</t>
  </si>
  <si>
    <t>[工程内容]
1.本体及附件供应及安装
2.本项所需的一切工作</t>
  </si>
  <si>
    <t>3292_7946</t>
  </si>
  <si>
    <t>补2023042620541286001</t>
  </si>
  <si>
    <t>HDPE双壁波纹管(环刚度4KN/m2)DN300(弹性密封圈承插连接)</t>
  </si>
  <si>
    <t>[项目特征]
1.材质、规格:HDPE双壁波纹管(环刚度4KN/m2)DN300
2.连接形式:弹性密封圈承插连接
3.管道套管制安，形式:综合考虑穿墙、穿梁、穿楼板、刚性、柔性以及套管防水情况等满足设计及规范要求
4.管道、连接件及管件配件制作、安装满足设计及规范要求
5.灌水满水试验、通球试验设计要求:满足设计及规范要求
6.管道刷油、标识设计要求:满足设计及规范要求
7.混凝土包封:综合考虑半包及满包，满足设计及规范要求
8.挖填土方及土方外运</t>
  </si>
  <si>
    <t>[工程内容]
1.套管(包括防水套管)制作、安装、套管与管道的填缝
2.土方开挖、回填、余土外运
3.垫层铺筑、基础浇筑
4.管道、卡箍及管件配件安装
5.混凝土包管
6.压力试验、泄露试验
7.管网冲洗
8.给水管道消毒
9.管道刷油、防腐、标识
10.完成本项所需的一切工作</t>
  </si>
  <si>
    <t>3293_7948</t>
  </si>
  <si>
    <t>补2023042620552352001</t>
  </si>
  <si>
    <t>HDPE双壁波纹管(环刚度8KN/m2)DN300(弹性密封圈承插连接)</t>
  </si>
  <si>
    <t>[项目特征]
1.材质、规格:HDPE双壁波纹管(环刚度8KN/m2)DN300
2.连接形式:弹性密封圈承插连接
3.管道套管制安，形式:综合考虑穿墙、穿梁、穿楼板、刚性、柔性以及套管防水情况等满足设计及规范要求
4.管道、连接件及管件配件制作、安装满足设计及规范要求
5.灌水满水试验、通球试验设计要求:满足设计及规范要求
6.管道刷油、标识设计要求:满足设计及规范要求
7.混凝土包封:综合考虑半包及满包，满足设计及规范要求
8.挖填土方及土方外运</t>
  </si>
  <si>
    <t>3294_7950</t>
  </si>
  <si>
    <t>补2023042620550269001</t>
  </si>
  <si>
    <t>HDPE双壁波纹管(环刚度4KN/m2)DN400(弹性密封圈承插连接)</t>
  </si>
  <si>
    <t>[项目特征]
1.材质、规格:HDPE双壁波纹管(环刚度4KN/m2)DN400
2.连接形式:弹性密封圈承插连接
3.管道套管制安，形式:综合考虑穿墙、穿梁、穿楼板、刚性、柔性以及套管防水情况等满足设计及规范要求
4.管道、连接件及管件配件制作、安装满足设计及规范要求
5.灌水满水试验、通球试验设计要求:满足设计及规范要求
6.管道刷油、标识设计要求:满足设计及规范要求
7.混凝土包封:综合考虑半包及满包，满足设计及规范要求
8.挖填土方及土方外运</t>
  </si>
  <si>
    <t>162</t>
  </si>
  <si>
    <t>1.4</t>
  </si>
  <si>
    <t>抗震支架部分</t>
  </si>
  <si>
    <t>1311</t>
  </si>
  <si>
    <t>抗震支架工程</t>
  </si>
  <si>
    <t>1312</t>
  </si>
  <si>
    <t>1601</t>
  </si>
  <si>
    <t>3295_7952</t>
  </si>
  <si>
    <t>补2022021515412947001</t>
  </si>
  <si>
    <t>抗震支架</t>
  </si>
  <si>
    <t>[项目特征]
1.抗震支架
2.规格:满足设计、规范要求
3.材质、形式满足设计、规范要求
4.布置满足设计、规范要求
5.预拼装、检验、核对、拆解、标识、扫描、测量、定位、组对、吊装、安装
6.清单工程量计算原则:按地下室建设工程规划许可证面积计算</t>
  </si>
  <si>
    <t>[工程内容]
1.本体及其配件安装
2.完成本项所需的一切工作</t>
  </si>
  <si>
    <t>普通支架</t>
  </si>
  <si>
    <t>[项目特征]
1.名称:普通支架
2.材质、形式：满足设计、规范要求
3.清单工程量计算原则:按吊架横担、立杆、加强杆、吊架垫板重量计算，其他零星辅材（螺栓等）综合考虑
4.布置满足设计、规范要求
5.预拼装、检验、核对、拆解、标识、扫描、测量、定位、支架开孔、组对、吊装、安装
6、支架制作安装 
7、支架除锈、刷油、防腐</t>
  </si>
  <si>
    <t>[工作内容]
1、完成普通支架安装的其他一切相关工程内容及材料费用</t>
  </si>
  <si>
    <t>Kg</t>
  </si>
  <si>
    <t>综合支架</t>
  </si>
  <si>
    <t>[项目特征]
1.名称:管道支架
2.材质、规格:综合考虑
3.支吊架制作、安装</t>
  </si>
  <si>
    <t>[工程内容]
1.支架制作安装
2.完成本项所需的一切工作</t>
  </si>
  <si>
    <t>法定代表人或授权代理人：（签名）</t>
  </si>
  <si>
    <t>单价措施项目清单与计价表</t>
  </si>
  <si>
    <t>地下室</t>
  </si>
  <si>
    <t>01040100100002001</t>
  </si>
  <si>
    <t>砖胎模</t>
  </si>
  <si>
    <t>[项目特征]
1.模板类型:砖胎模
2.砖品种、规格：灰砂砖，规格、厚度综合考虑
3.砂浆强度等级、配合比:WM M10水泥砂浆</t>
  </si>
  <si>
    <t>[工作内容]
1.砖胎模砌筑
2.材料运输
3.其他完成本项所需的一切工作</t>
  </si>
  <si>
    <t>01120100400008001</t>
  </si>
  <si>
    <t>立面砂浆找平层(砖胎模)</t>
  </si>
  <si>
    <t>[项目特征]
1.找平层厚度、砂浆配合比：综合考虑</t>
  </si>
  <si>
    <t>[工作内容]
1.基层清理
2.砂浆制作、运输
3.抹灰找平
4.其他完成本项所需的一切工作</t>
  </si>
  <si>
    <t>补2022021715425461001</t>
  </si>
  <si>
    <t>木模板及支架</t>
  </si>
  <si>
    <t>[项目特征]
1.模板类型:木模板及支架，除采用黑模及钢背楞外综合考虑
2.支模高度(m):5m以下</t>
  </si>
  <si>
    <t>[工作内容]
1.模板及支架制作
2.模板及支架安装、拆除、整理堆放及场内外运输
3.清理模板粘结物及模内杂物、刷隔离剂等
4.其他完成本项所需的一切工作</t>
  </si>
  <si>
    <t>补2022021715515200001</t>
  </si>
  <si>
    <t>木模板及支架（墙、柱，5m~8m）</t>
  </si>
  <si>
    <t>[项目特征]
1.模板类型:木模板及支架，除采用黑模及钢背楞外综合考虑
2.支撑高度(m):超过5m（含5m）且不大于8m</t>
  </si>
  <si>
    <t>补2022021715525393001</t>
  </si>
  <si>
    <t>木模板（梁、板高支模，5m~8m）</t>
  </si>
  <si>
    <t>[项目特征]
1.模板类型:木模板，除采用黑模及钢背楞外综合考虑
2.支撑高度(m):超过5m（含5m）且不大于8m
3.支撑体系另按照“高支模支撑体系”计算</t>
  </si>
  <si>
    <t>[工作内容]
1.模板制作
2.模板安装、拆除、整理堆放及场内外运输
3.清理模板粘结物及模内杂物、刷隔离剂等
4.其他完成本项所需的一切工作</t>
  </si>
  <si>
    <t>补2023102515095245001</t>
  </si>
  <si>
    <t>高支模支撑体系</t>
  </si>
  <si>
    <t>[项目特征]
1.支撑体系类型:支模高度超过5m（含5m）且不大于8m，或搭设跨度 10m及以上，或施工总荷载 10kN/m及以上，或集中线荷载15kN/m及以上
2.支撑构件：高支模支撑体系</t>
  </si>
  <si>
    <t>[工作内容]
1.支撑体系搭拆、场内外运输
2.支撑体系基础部位硬化处理及拆除清理
3.其他完成本项所需的一切工作</t>
  </si>
  <si>
    <t>补2022021715551073001</t>
  </si>
  <si>
    <t>采用黑模及钢背楞增加费</t>
  </si>
  <si>
    <t>[项目特征]
1.采用黑模及钢背楞增加费</t>
  </si>
  <si>
    <t>[工作内容]
1.采用黑模及钢背楞导致增加的费用
2.其他完成本项所需的一切工作</t>
  </si>
  <si>
    <t>补2022021715425461002</t>
  </si>
  <si>
    <t>补2022021715515200002</t>
  </si>
  <si>
    <t>补2022021715525393002</t>
  </si>
  <si>
    <t>补2023102515095245002</t>
  </si>
  <si>
    <t>补2022021715551073002</t>
  </si>
  <si>
    <t>01170203300001001</t>
  </si>
  <si>
    <t>铝合金模板及支架</t>
  </si>
  <si>
    <t>[项目特征]
1.模板类型:铝合金模板及支架，综合考虑
2.支撑高度(m):5m以下</t>
  </si>
  <si>
    <t>公建配套</t>
  </si>
  <si>
    <t>高大支模支撑体系（5m-8m），在“高支模支撑体系”基础上增加费</t>
  </si>
  <si>
    <t>措施项目清单与计价表2</t>
  </si>
  <si>
    <t>单位</t>
  </si>
  <si>
    <t>基数/工程量</t>
  </si>
  <si>
    <t>费率（%）/不含税综合单价（元）</t>
  </si>
  <si>
    <t>绿色施工安全防护措施费</t>
  </si>
  <si>
    <t>详见后附件“6-1.绿色施工安全防护措施费”</t>
  </si>
  <si>
    <t>其他措施项目（除绿色施工安全防护措施费外）</t>
  </si>
  <si>
    <t>临时钢管架通道</t>
  </si>
  <si>
    <t>按建筑面积计算</t>
  </si>
  <si>
    <t>防尘降噪绿色施工防护棚</t>
  </si>
  <si>
    <t>施工便道</t>
  </si>
  <si>
    <t>样板引路</t>
  </si>
  <si>
    <t>夜间施工增加费</t>
  </si>
  <si>
    <t>二次搬运费</t>
  </si>
  <si>
    <t>冬雨季施工增加费</t>
  </si>
  <si>
    <t>地上、地下设施、建筑物的临时保护设施增加费</t>
  </si>
  <si>
    <t>已完工程及设备保护费</t>
  </si>
  <si>
    <t>施工排水、降水费</t>
  </si>
  <si>
    <t>脚手架工程</t>
  </si>
  <si>
    <t>2.2.1</t>
  </si>
  <si>
    <t>综合脚手架（普通脚手架）</t>
  </si>
  <si>
    <t>2.2.1.1</t>
  </si>
  <si>
    <t>综合脚手架（普通脚手架）60m以下</t>
  </si>
  <si>
    <t>按搭设塔楼的建筑面积</t>
  </si>
  <si>
    <t>2.2.2.2</t>
  </si>
  <si>
    <t>综合脚手架（全钢式爬架）60m-100m</t>
  </si>
  <si>
    <t>2.2.3</t>
  </si>
  <si>
    <t>地下室综合脚手架（普通脚手架）</t>
  </si>
  <si>
    <t>按地下室的建筑面积</t>
  </si>
  <si>
    <t>2.2.4</t>
  </si>
  <si>
    <t>落地式外脚手架冲孔板增加费</t>
  </si>
  <si>
    <t>实际投入使用部位的搭设面积</t>
  </si>
  <si>
    <t>垂直运输费</t>
  </si>
  <si>
    <t>2.3.1</t>
  </si>
  <si>
    <t>大型机械设备型号</t>
  </si>
  <si>
    <t>台·月</t>
  </si>
  <si>
    <t>按业主审批的方案计算工程量
详见后附件“6-2.大型机械设备型号、进出场及安拆费”</t>
  </si>
  <si>
    <t>2.3.2</t>
  </si>
  <si>
    <t>大型机械设备进出场及安拆费</t>
  </si>
  <si>
    <t>2.3.3</t>
  </si>
  <si>
    <r>
      <rPr>
        <sz val="9"/>
        <rFont val="宋体"/>
        <charset val="134"/>
        <scheme val="minor"/>
      </rPr>
      <t>塔吊基础费（包括但不限于基础制作安装、地脚螺栓、</t>
    </r>
    <r>
      <rPr>
        <b/>
        <sz val="9"/>
        <rFont val="宋体"/>
        <charset val="134"/>
        <scheme val="minor"/>
      </rPr>
      <t>桩</t>
    </r>
    <r>
      <rPr>
        <sz val="9"/>
        <rFont val="宋体"/>
        <charset val="134"/>
        <scheme val="minor"/>
      </rPr>
      <t>、基础检测（含桩检测）、后期拆除清运以及有关部门验收等所产生的一切费用）</t>
    </r>
  </si>
  <si>
    <t>座</t>
  </si>
  <si>
    <t>按业主审批的方案计算工程量</t>
  </si>
  <si>
    <t>2.3.4</t>
  </si>
  <si>
    <t>人货梯基础费（包括但不限于基础制作安装、地脚螺栓、桩、基础检测（含桩检测）、后期拆除清运以及有关部门验收等所产生的一切费用）</t>
  </si>
  <si>
    <t>材料设备进场检验检测费(甲询材料)</t>
  </si>
  <si>
    <t>建筑面积</t>
  </si>
  <si>
    <t>装配式深化设计费</t>
  </si>
  <si>
    <t>按装配式楼栋的建筑面积</t>
  </si>
  <si>
    <t>与模拟清单部分有关的检测工作费</t>
  </si>
  <si>
    <t>地下室顶板回顶费用</t>
  </si>
  <si>
    <t>2.7.1</t>
  </si>
  <si>
    <t>满堂脚手架</t>
  </si>
  <si>
    <t>2.7.2</t>
  </si>
  <si>
    <t>铺设钢板使用费</t>
  </si>
  <si>
    <t>2.7.2.1</t>
  </si>
  <si>
    <t>铺设钢板使用费（10mm厚），按租赁考虑（适用于使用期小于或等于8个月）</t>
  </si>
  <si>
    <t>月*m2</t>
  </si>
  <si>
    <t>参与浮动，此不含税综合单价为钢板使用期小于或等于8个月时的月使用不含税综合单价</t>
  </si>
  <si>
    <t>发电机台班补偿费用</t>
  </si>
  <si>
    <t>度</t>
  </si>
  <si>
    <t>按现场实际签证度数计算</t>
  </si>
  <si>
    <t>建筑垃圾外运含垃圾消纳费用（包括但不限于分包单位、甲询材等产生的垃圾）--精装修竣备</t>
  </si>
  <si>
    <t>按总建筑面积计算</t>
  </si>
  <si>
    <t>BIM设计深化费【土建、机电、消防部分全部项目】</t>
  </si>
  <si>
    <t>实施部分的建筑面积</t>
  </si>
  <si>
    <t>安心筑系统增加费</t>
  </si>
  <si>
    <t>项</t>
  </si>
  <si>
    <t>精益管理增加费</t>
  </si>
  <si>
    <t>竣备至交付增加管理人员费</t>
  </si>
  <si>
    <t>按业主审批的方案计算工程量,根据实际人员投入计取
详见后附件“6-3.竣备至交付增加管理人员费”</t>
  </si>
  <si>
    <t>甲方饭堂厨师增加费</t>
  </si>
  <si>
    <t>按业主审批的方案计算工程量,根据实际人员投入计取
详见后附件“6-4.甲方饭堂厨师增加费”</t>
  </si>
  <si>
    <t>全铝式爬架增加费</t>
  </si>
  <si>
    <t>按业主审批的方案计算工程量，工程量按爬架搭设面积计算</t>
  </si>
  <si>
    <t>安责险、意外险、工伤保险增加费</t>
  </si>
  <si>
    <t>元</t>
  </si>
  <si>
    <t>非模拟清单部分实际缴纳金额，提供缴纳凭证资料按实结算</t>
  </si>
  <si>
    <t>履约保函增加费</t>
  </si>
  <si>
    <t>按费率包干，基数按实际合同金额按实调整</t>
  </si>
  <si>
    <t>印花税增加费</t>
  </si>
  <si>
    <t>业主开放日</t>
  </si>
  <si>
    <t>观摩活动</t>
  </si>
  <si>
    <t>永水工程、燃气工程水电费用</t>
  </si>
  <si>
    <t>公共资源交易服务费</t>
  </si>
  <si>
    <t>以实际缴纳金额，提供缴纳凭证资料按实结算</t>
  </si>
  <si>
    <t>其他管理费（如有）</t>
  </si>
  <si>
    <t>按实际发生计取</t>
  </si>
  <si>
    <t>小计（1+2）</t>
  </si>
  <si>
    <r>
      <rPr>
        <sz val="9"/>
        <rFont val="宋体"/>
        <charset val="134"/>
        <scheme val="minor"/>
      </rPr>
      <t xml:space="preserve">备注：
</t>
    </r>
    <r>
      <rPr>
        <b/>
        <sz val="10"/>
        <rFont val="宋体"/>
        <charset val="134"/>
      </rPr>
      <t>1、建筑面积以建设工程规划许可证建筑面积为准。
2、除按建筑面积及费率计算部分，其余均需办理现场签证确认，否则结算不予计取。</t>
    </r>
  </si>
  <si>
    <t>法定代表人或授权代理人：        （签名）</t>
  </si>
  <si>
    <t>绿色施工安全防护措施费拆分明细</t>
  </si>
  <si>
    <t>类别</t>
  </si>
  <si>
    <t>具体要求</t>
  </si>
  <si>
    <t>不含税单价（元）</t>
  </si>
  <si>
    <t>绿色施工</t>
  </si>
  <si>
    <t>施工管理</t>
  </si>
  <si>
    <t>组织管理</t>
  </si>
  <si>
    <t>1.建立绿色施工管理体系，并制定系统、完整的管理制度和绿色施工的整体目标，有明确的责任分配制度。</t>
  </si>
  <si>
    <t>2.成立以项目经理为第一责任人的绿色施工管理机构，明确项目员工的绿色施工管理职责。</t>
  </si>
  <si>
    <t>规划管理</t>
  </si>
  <si>
    <t>1.编制绿色施工专项方案，并按有关规定进行审批。 绿色施工专项方案应包括以下内容: (1) 绿色施工具体目标和指标；(2) 绿色施工针对“四节一环保”的具体措施；(3) 绿色施工拟采用的“四新”技术措施；(4) 绿色施工评价管理措施；(5) 绿色施工设施购置 (建造) 计划清单； (6) 绿色施工具体人员组织安排； (7) 绿色施工社会经济效益分析。</t>
  </si>
  <si>
    <t>2.制定环境保护和人员安全与健康等突发事件的应急预案等。</t>
  </si>
  <si>
    <t>实施管理</t>
  </si>
  <si>
    <t>1.对整个施工过程实施动态管理，加强对施工策划、施工准备、材料采购、现场施工、工程验收等各阶段的管理和监督。</t>
  </si>
  <si>
    <t>2.结合工程特点，通过有针对性地对绿色施工作相应的宣传，在现场施工标牌中增加环境保护内容，现场醒目的位置设置环境保护标识等举措，营造绿色施工氛围。</t>
  </si>
  <si>
    <t>3.加强管理人员培训学习，将绿色施工意识在普通员工中普及，在施工阶段，定期对操作人员进行宣传教育等措施，增强职工绿色施工意识以及对绿色施工的承担和参与。</t>
  </si>
  <si>
    <t>4.借助信息化技术，在企业信息化平台上开发绿色施工管理模块，对项目绿色施工实施情况进行监督、控制和评价等工作。</t>
  </si>
  <si>
    <t>5.定期记录、收集和整理绿色施工资料，及时总结绿色施工措施实施成效，提出持续性改进措施。</t>
  </si>
  <si>
    <t>评价管理</t>
  </si>
  <si>
    <t>1.采用符合广东省建设工程绿色施工评价标准的评价方法、程序和指标体系等相关要求，结合工程特点，自行对绿色施工的效果及采用的“四新”技术进行评价。</t>
  </si>
  <si>
    <t>2.对绿色施工方案、实施过程至项目竣工，自行进行综合评估。</t>
  </si>
  <si>
    <t>人员安全与健康管理</t>
  </si>
  <si>
    <t>1.制订施工防尘、防毒、防辐射、防噪声、防高温等职业危害的措施，保障施工人员的长期职业健康。</t>
  </si>
  <si>
    <t>2.合理布置施工场地，保护生活及办公区不受施工活动的有害影响。施工现场建立卫生急救、保健防疫制度，在安全事故和疾病疫情出现时提供及时救助。</t>
  </si>
  <si>
    <t>3.提供卫生、健康的工作与生活环境，加强对施工人员的住宿、膳食、饮用水等生活与环境卫生等管理，明显改善施工人员的生活条件。</t>
  </si>
  <si>
    <t>4.根据不同施工阶段和周围环境、气候变化，采取相应的安全措施。</t>
  </si>
  <si>
    <t>环境保护</t>
  </si>
  <si>
    <t>扬尘控制</t>
  </si>
  <si>
    <t>1.配备相关管理人员，落实施工现场各项扬尘污染防治措施，建立扬尘污染防治检查制度，定期组织建设工程施工扬尘污染防治专项检查。</t>
  </si>
  <si>
    <t>2.建立扬尘污染防治公示制度，在施工现场出入口将工程概况、扬尘污染防治措施、非道路移动机械使用清单、建设各方责任单位名称及项目负责人姓名、本企业以及工程所在地相关行业主管部门的投诉举报电话等信息向社会公示。</t>
  </si>
  <si>
    <t>3.在项目施工前编制扬尘污染防治专项方案和扬尘污染防治费用使用计划，明确扬尘控制目标、防治部位、控制措施，扬尘污染防治费用专项使用。</t>
  </si>
  <si>
    <t>4.建设工程下列部位或者施工阶段应当采取喷雾、喷淋或者酒水等扬尘污染防治措施!(1)施工现场主要道路: (2) 房屋建筑和市政工程围挡: (3) 基础施工及建筑方作业: (4) 房屋建筑主体结构外围: (5) 市政道路施工创作业: (6) 拆除作业爆破作业、预拌干混砂浆施工: (7) 场内装卸、搬移物料: (8)其他产生扬尘污染的部位或者施工阶段。</t>
  </si>
  <si>
    <t>5.在施工现场出入口、主要场地、周边道路采取下列扬尘污染防治措施: (1)施工现场出入口应当配备车辆冲洗设备和沉淀过滤设施，有条件的项目应当安装全自动洗轮机，车辆出场时应当将车轮、车身清洗干净: 2)施工现场出入口应当安装视频监控设备，并能清晰监控车辆出场冲洗情况及运输车辆车牌号码，视频监控录像现场存储时间不少于 30 天: (3)施工现场主要场地、道路、材料加工区应当硬地化，裸露泥地应当采取覆盖或者绿化措施。</t>
  </si>
  <si>
    <t>6.在施工作业区采取下列扬尘污染防治措施: (1)外脚手架采用密目式安全网封闭并保持严密整洁: (2)建筑土方开挖后尽快回填，不能及时回填的采取覆盖或者固化等措施: (3) 工程渣土、建筑垃圾集中分类堆放，严密覆盖，宜在施工工地内设置封闭式垃圾站，严禁高空抛洒: (4)水泥、石灰粉、砂石、建筑土方等细散颗粒材料和易扬尘材料集中堆放并有覆盖措施: (5)四级及以上大风天气时，禁止进行土石方爆破施工或者回填土作业: (6)易产生扬尘的施工机械应当采取降尘防尘措施。</t>
  </si>
  <si>
    <t>7.建筑土方、建筑垃圾、工程渣土等散装物料以及灰浆等流体物料运输由具备相应资质的运输企业承担，运输车辆经车辆法定检测机构检测合格有效，运输作业时确保车辆封闭严密，不得超载、超高、超宽或者撒漏，且按规定的时间、路线等要求，清运到指定场所处理。</t>
  </si>
  <si>
    <t>8.全面安装扬尘视频监控设备，确保能清晰监控车辆出场冲洗情况及运输车辆车牌号码:建筑工地土方作业期间，在土方作业区域周边安装视频监控设备，视频监控录像现场存储时间不少于 30 天。</t>
  </si>
  <si>
    <t>噪音与振动控制</t>
  </si>
  <si>
    <t>1.对施工现场场界噪声按现行国家标准《建筑施工场界环境噪声排放标准》(GB12523)的相关要求进行监测和记录，施工厂场界环境噪声排放昼间不超过 70dB(A),夜间不超过55 dB(A)。</t>
  </si>
  <si>
    <t>2.施工现场的强噪声设备宜设置在远离居民区的一侧:运输材料的车辆进入施工现场,严禁鸣笛:装卸材料做到轻拿轻放。</t>
  </si>
  <si>
    <t>3.施工现场使用低噪音、低振动的机具，对现场的电锯、电创、搅拌机、固定式混凝土输送泵、大型空气压缩机等强噪声设备搭设封闭式机棚</t>
  </si>
  <si>
    <t>光污染控制</t>
  </si>
  <si>
    <t>1.施工现场尽量避免夜间施工。夜间室外照明灯加设灯罩，光照方向集中在施工范围内。</t>
  </si>
  <si>
    <t>2.灯具选择以日光型为主，尽量减少射灯及石英灯的使用。</t>
  </si>
  <si>
    <t>3.电焊作业采取遮挡措施，避免电焊弧光外泄。</t>
  </si>
  <si>
    <t>水污染控制</t>
  </si>
  <si>
    <t>1.施工现场污水排放符合《污水排入城镇下水道水质标准》的有关要求。</t>
  </si>
  <si>
    <t>2.在施工现场针对不同的污水，设置相应的处理设施，如隔油池、化粪池等，并做防渗处理及定期清洗，未经处理不得直接排入市政管道。</t>
  </si>
  <si>
    <t>3.使用非传统水源和现场循环水时，根据实际情况对水质进行检测。</t>
  </si>
  <si>
    <t>4.保护地下水环境。采用隔水性能好的边坡支护技术。当基坑开挖抽水量大于50万时，进行地下水回灌，并避免地下水被污染。</t>
  </si>
  <si>
    <t>5.对于化学溶剂等有毒材料、油料的储存地，设专门库房，地面做防渗漏处理，同时做好渗漏液收集和处理。废弃的油料和化学溶剂集中处理，不随意倾倒。</t>
  </si>
  <si>
    <t>6. 易挥发、易污染的液态材料，使用密闭容器存放。</t>
  </si>
  <si>
    <t>7.施工现场设置移动式厕所，并作定期清理。固定厕所的化粪池做抗渗处理。</t>
  </si>
  <si>
    <t>8.施工现场雨水、污水分开排放、收集。</t>
  </si>
  <si>
    <t>土壤保护</t>
  </si>
  <si>
    <t>1.保护地表环境，防止土壤侵蚀、流失。非施工作业面的裸露土或临时存放的土堆闲置3个月内的，采用密目网或彩布进行覆盖、压实、洒水等降尘措施:裸露地面或临时存放的土堆闲置在3个月以上的，对其裸露泥地进行临时绿化或者铺装:因施工造成容易发生地表径流土壤流失的情况，采取设置地表排水系统、稳定斜坡、植被覆盖等措施，减少土壤流失。施工后恢复施工活动破坏的植被(一般指临时占地内)。</t>
  </si>
  <si>
    <t>2. 沉淀池、隔油池、化粪池等不发生堵塞、渗漏、溢出等现象，且及时清掏池内沉淀物，并委托有资质的单位清运。</t>
  </si>
  <si>
    <t>3.对于有毒有害废弃物如电池、墨盒、油漆、涂料等回收后，交有资质的单位处理不能作为建筑垃圾外运，避免污染土壤和地下水。</t>
  </si>
  <si>
    <t>4.施工现场使用机油、黄油、柴油的设备或工艺工序，根据不同情况制定相应的防范措施。</t>
  </si>
  <si>
    <t>建筑垃圾控制</t>
  </si>
  <si>
    <t>1.制定建筑垃圾减量计划，尽可能减少建筑垃圾的排放。</t>
  </si>
  <si>
    <t>2.建筑垃圾的回收利用符合现行国家标准《工程施工废弃物再生利用技术规范》GB/T50743 的规定。建筑垃圾的回收及再利用情况及时分析，并将结果公示，发现与目标值偏差较大时，及时采取纠正措施。</t>
  </si>
  <si>
    <t>3.施工现场生活区设置封闭式垃圾容器，施工场地生活垃圾实行袋装化，及时清运。对建筑垃圾进行分类，并收集到现场围蔽式垃圾站，集中运出。生活区、办公区垃圾不与建筑垃圾混合运输、消纳。</t>
  </si>
  <si>
    <t>4.有毒有害废弃物的分类达到100%: 对有可能造成二次污染的废弃物单独储存，并设置醒目标识。</t>
  </si>
  <si>
    <t>地下和周边设、文物和资源保护</t>
  </si>
  <si>
    <t>1.施工前调查清楚地下及周边各种设施，制定专项施工方案，设置明显的、不易被破坏的施工现场管线保护标识，做好保护计划，保证施工场地地下及周边的各类管道.管线、建筑物、构筑物的安全运行。</t>
  </si>
  <si>
    <t>2. 指定地下管线保护责任人并落实相关责任，做好地下管线安全保护技术交底，对可能损害地下管线的施工作业，采取跟班作业，现场指导。</t>
  </si>
  <si>
    <t>3.涉及油气等危险化学品、高压电缆、给水主管及大型排水箱涵等地下管线施工作业前，书面通知建设单位协调相关管线权属单位指派专人到现场监护和指导。</t>
  </si>
  <si>
    <t>4.施工过程中一旦发现文物古迹，立即停止施工，保护现场及通报文物部门并协助做好相关工作。</t>
  </si>
  <si>
    <t>5.避让、保护施工场区及周边的古树名木。</t>
  </si>
  <si>
    <t>节能与能源利用</t>
  </si>
  <si>
    <t>1.建立节能管理制度，制订合理施工能耗指标，提高施工能源利用率。 (1) 施工现场按生产、生活、办公制定用电控制指标，并建立计量管理机制； (2) 大型工程分不同单项工程、不同标段、不同阶段、不同分包生活区，分别制定能耗定额指标，并采取不同的计量考核机制； (3) 进行现场教育和技术交底时，将能耗定额指标一并交底,并在施工过程中计量考核； (4)对塔式起重机、电梯等大型施工机械进行专项能耗考核； (5) 定期对计量结果进行核算、对比分析，并制定预防与纠正措施。</t>
  </si>
  <si>
    <t>2.在施工组织设计中，合理安排施工顺序、工作面，以减少作业区域的机具数量，相邻作业区充分利用共有的机具资源。</t>
  </si>
  <si>
    <t>3.充分利用太阳能、风能、空气能等新能源，如太阳能照明、太阳能热水器、空气能热水器等。</t>
  </si>
  <si>
    <t>4.建立施工机械设备档案和管理制度，开展耗能、耗水及排污计量，定期维修保养工作，做到停工关机。机械设备使用节能型油料添加剂，在可能的情况下，考虑回收利用，节约油量。</t>
  </si>
  <si>
    <t>5.生产、生活及办公临时设施应满足: (1) 合理设计、采用自然采光、通风，并根据需要设置外遮阳设施； (2) 临时设施采用节能材料，墙体、屋面使用热工性能好的材料，减少夏天空调设备的使用时间及耗能量；(3) 合理配置空调、风扇数量，规定使用时间，实行分段分时使用，节约用电。</t>
  </si>
  <si>
    <t>6.施工用电及照明应满足: (1) 施工用电在用电审批范围: (2) 合理布置临时用电线路，选用节能器具，采用声控、光控等自动控制装置;办公区和生活区节能照明灯具的数量不少于 80%: (3) 照明设计以满足最低照度为原则，照度不超过最低照度的20%； (4) 施工现场错峰用电。</t>
  </si>
  <si>
    <t>节材与材料资源利用</t>
  </si>
  <si>
    <t>1.制定材料使用的减量计划，保障材料损耗率低于定额损耗率。</t>
  </si>
  <si>
    <t>2.准确计算采购数量、供应频率、施工速度等，在施工过程中动态控制。</t>
  </si>
  <si>
    <t>3.根据施工进度、材料使用时点、库存情况等制定材料的采购和使用计划，减少库存。</t>
  </si>
  <si>
    <t>4. 现场材料堆放有序，并满足材料储存及质量保证的要求。</t>
  </si>
  <si>
    <t>5.材料运输工具适宜，装卸方法得当，防止损坏和遗洒。根据现场平面布置情况做到就近装卸，避免和减少二次搬运。</t>
  </si>
  <si>
    <t>6.采取技术和管理措施提高模板、脚手架等的周转次数。</t>
  </si>
  <si>
    <t>7.对综合管线进行优化设计，且对安装工程的预留、预埋、管线路径等方案进行优化。</t>
  </si>
  <si>
    <t>8. 就地取材，现场主要以当地建筑材料为主，当地建筑材料应占该类型的建筑材料总费用的 80%以上。</t>
  </si>
  <si>
    <t>9.钢筋采用专用软件优化放样下料，根据优化配料结果确定进场钢筋的定尺长度。</t>
  </si>
  <si>
    <t>10.钢结构深化设计时，结合加工、运输、安装方案和焊接工艺要求，确定分段、分节数量和位置，优化节点构造，减少钢材用料。</t>
  </si>
  <si>
    <t>11.钢管、塑料管、镀锌钢板、保温材料、型钢、电线电缆等主要材料根据专用软件优化配料结果确定进场的用量，减少废料产生，充分利用余料。</t>
  </si>
  <si>
    <t>12.充分利用商品混凝土的余料。</t>
  </si>
  <si>
    <t>13.各类油漆及粘结剂应随用随开启，不用时及时封闭</t>
  </si>
  <si>
    <t>节水与水资源利用</t>
  </si>
  <si>
    <t>1.施工现场喷洒路面、绿化浇灌使用非市政自来水。</t>
  </si>
  <si>
    <t>2.合理设计施工现场供水管网，并采取管网和用水器具防渗漏的措施。</t>
  </si>
  <si>
    <t>3.施工现场办公区、生活区的生活用水采用节水系统和节水器具，节水器具配置率应达到 100%。项目临时用水使用节水型产品，安装计量装置，采取针对性的节水措施。</t>
  </si>
  <si>
    <t>4.施工现场分别对生活用水与工程用水确定用水定额指标，并分别计量考核。</t>
  </si>
  <si>
    <t>5.大型工程的不同单项工程、不同标段、不同分包生活区，应分别计量用水量。</t>
  </si>
  <si>
    <t>6. 非传统水源和现场循环再利用水的使用过程中，制定有效的水质检测与卫生保障措施，确保避免对人体健康、工程质量以及周围环境产生不良影响。</t>
  </si>
  <si>
    <t>节地与施工用地保护</t>
  </si>
  <si>
    <t>1.根据施工规模及现场条件等因素合理确定临时设施，如临时加工厂、现场作业棚及材料堆场、办公生活设施等的占地指标。临时设施的占地面积按用地指标所需的最低面积设计。</t>
  </si>
  <si>
    <t>2.平面布置合理、紧凑，在满足环境、职业健康与安全及文明施工要求的前提下，尽可能减少废弃地和死角，临时设施占地面积有效利用率大于 90%。</t>
  </si>
  <si>
    <t>3. 最大限度地减少对周边土地的扰动，保护周边自然生态环境。</t>
  </si>
  <si>
    <t>4.红线外临时占地尽量使用荒地、废地，少占用农田和耕地。</t>
  </si>
  <si>
    <t>5.按经批准的时间、地点、范围和要求占用道路，协助维护占路范围周围的交通秩序并满足施工作业区周边居民的基本出行要求。</t>
  </si>
  <si>
    <t>6.利用和保护施工用地范围内原有绿色植被。</t>
  </si>
  <si>
    <t>7.施工总平面布置做到科学、合理并实施动态管理，充分利用原有建筑物、构筑物、道路、管线为施工服务。</t>
  </si>
  <si>
    <t>8.施工现场仓库、加工厂、作业棚、材料堆场等布置尽量靠近已有交通线路或即将修建的正式或临时交通线路，缩短运输距离。</t>
  </si>
  <si>
    <t>9.临时办公和生活用房采用经济、美观、占地面积小、对周边地貌环境影响较小，且适合于施工平面布置动态调整的多层轻钢活动板房、钢骨架水泥活动板房等标准化装配式结构。生活区与生产区应分开布置，并设置标准的分隔设施。</t>
  </si>
  <si>
    <t>10.施工现场道路按照永久道路和临时道路相结合的原则布置，道路应对荷载有限制.施工期间不得破坏永久道路。施工现场内应形成环形通路，减少道路占用土地。</t>
  </si>
  <si>
    <t>11.临时设施布置注意远近结合(本期工程与下期工程)，努力减少和避免大量临时建筑拆迁和场地搬迁。</t>
  </si>
  <si>
    <t>发展绿色施工“四新”技术</t>
  </si>
  <si>
    <t>1. 施工方案建立推广、限制、淘汰公布制度和管理办法。</t>
  </si>
  <si>
    <t>2. 大力发展推行低噪音的施工技术、建筑固体废弃物再生产品在墙体材料中的应用技术。</t>
  </si>
  <si>
    <t>3.加强信息技术应用实现与提高绿色施工的各项指标。</t>
  </si>
  <si>
    <t>临时设施</t>
  </si>
  <si>
    <t>现场办公
生活设施</t>
  </si>
  <si>
    <t>1.施工现场办公、生活区与作业区分开设置，保持安全距离。</t>
  </si>
  <si>
    <t>2.工地办公室、值班岗亭、现场监控室、现场宿舍、食堂、厕所、淋浴间、饮水、休息场所符合卫生和安全要求。</t>
  </si>
  <si>
    <t>3.住宿、办公、生活空间和配套设备符合相关要求，满足需要。</t>
  </si>
  <si>
    <t>施工现场临时用电</t>
  </si>
  <si>
    <t>配电线路</t>
  </si>
  <si>
    <t>1.按照 TN-S 系统要求配备五芯电缆、四芯电缆和三芯电缆。</t>
  </si>
  <si>
    <t>2.按要求架设临时用电线路的电杆、横担、瓷夹、瓷瓶等，或电缆埋地的地沟。</t>
  </si>
  <si>
    <t>3.对靠近施工现场的外电线路，设置绝缘体的防护设施。</t>
  </si>
  <si>
    <t>配电设施、设备及防护</t>
  </si>
  <si>
    <t>1.按三级配电要求，配备总配电箱、分配电箱、开关箱三类标准电箱。开关箱应符合机、一箱、一闸、一漏。三类电箱中的各类电器应是合格品。</t>
  </si>
  <si>
    <t>2.按两级保护的要求，选取符合容量要求和质量合格的总配电箱和开关箱中的漏电保护器。</t>
  </si>
  <si>
    <t>3.变压器容量符合要求，质量合格，安装和防护、警示标志符合安全规范。</t>
  </si>
  <si>
    <t>接地保护装置</t>
  </si>
  <si>
    <t>施工现场保护零线的重复接地应不少于三处。脚手架、塔吊、施工电梯等金属结构，各类加工棚及电气设备间等安装防雷装置。</t>
  </si>
  <si>
    <t>施工现场临时用水设施</t>
  </si>
  <si>
    <t>工地办公室、现场宿舍、食堂、厕所、休息场所、仓库、加工厂等临时用水管线符合卫生和安全要求。</t>
  </si>
  <si>
    <t>施工现场</t>
  </si>
  <si>
    <t>1.施工现场钢质大门、伸缩门、电动门、门禁系统符合工程需要及安全要求。</t>
  </si>
  <si>
    <t>2.美化现场围挡外墙: 外墙绘画图案、栽种绿色植物或花草处理。</t>
  </si>
  <si>
    <t>3.悬挂公示、标志、标牌及宣传栏:
(1)在进门处悬挂企业标牌、工程概况、管理人员名单及监督电话、安全生产、文明施工、消防保卫、环境保护、建筑节能公示牌、公开告知事项牌九板:施工现场总平面图。
(2) 制作公益广告、标语、企业宣传画，设宣传栏。
(3) 设旗帜、旗杆、旗杆座。</t>
  </si>
  <si>
    <t>4.场容场貌:
(1) 围墙内地面硬化处理
(2）办公生活区、施工现场必要的排水沟、排水设施，需保持通畅。
(3) 施工现场道路设置车行区、人行区，道路需保持通畅。
(4)施工用地范围内绿化。</t>
  </si>
  <si>
    <t>5.材料堆放:
(1) 材料仓库、加工棚、堆放场地的搭设。
(2) 材料、构件、料具等堆放时，悬挂有名称、品种、规格等的标牌。
(3)易燃、易爆和有毒有害物品分类存放在专用库房内。
(4)水泥和其他易飞扬细颗粒建筑材料应密闭存放或采取覆盖等措施。</t>
  </si>
  <si>
    <t>6.现场消防: 包括消防设施(水池、砂池) 和消防器材，配置合理，符合消防要求。</t>
  </si>
  <si>
    <t>7.施工现场范围设置安防系统:实施施工现场 360°无死角安防监控。</t>
  </si>
  <si>
    <t>临时设施维护及拆除</t>
  </si>
  <si>
    <t>1.办公、生活场地临时设施、围蔽、临时道路、场内绿化、场地硬化的维护、拆除；</t>
  </si>
  <si>
    <t>2. 场地的清理、平整和复原等。</t>
  </si>
  <si>
    <t>安全施工</t>
  </si>
  <si>
    <t>临边洞口交叉高处作业防护</t>
  </si>
  <si>
    <t>楼板、屋面、阳台等临边防护</t>
  </si>
  <si>
    <t>用密目式安全立网全封闭，作业层另加周边防护栏杆和 18cm 高的踢脚板。</t>
  </si>
  <si>
    <t>通道口防护</t>
  </si>
  <si>
    <t>设防护棚，防护棚应为不小于5cm厚的木板或两道相距50cm的竹笆。两侧应沿栏杆架用密目式安全网封闭。</t>
  </si>
  <si>
    <t>预留洞口防护</t>
  </si>
  <si>
    <t>用木板全封闭:短边超过 1.5m 长的洞口，除封闭外四周还应设有防护栏杆。</t>
  </si>
  <si>
    <t>电梯井口防护</t>
  </si>
  <si>
    <t>设置定型化、工具化、标准化的防护门: 在电梯井内每隔两层(不大于 10m) 设置一道安全平网。</t>
  </si>
  <si>
    <t>楼梯边防护</t>
  </si>
  <si>
    <t>设置1.2m高的定型化、工具化、标准化的防护栏杆，18cm高的踢脚板。</t>
  </si>
  <si>
    <t>垂直方向交叉作业防护</t>
  </si>
  <si>
    <t>设置防护隔离棚或其他设施。</t>
  </si>
  <si>
    <t>高空作业防护</t>
  </si>
  <si>
    <t>有悬挂安全带的悬索或其他设施；有操作平台；有上下的梯子或其他形式的通道。</t>
  </si>
  <si>
    <t>保健急救措施</t>
  </si>
  <si>
    <t>保健医药用品、急救用品，水上水下作业救生设备器具。</t>
  </si>
  <si>
    <t>安全检测费用</t>
  </si>
  <si>
    <t>安全带、安全帽及脚手架、提升架等架体内外安全网等安全防护用品设施的检测，起重机、塔吊等吊装设备 (含井字架、龙门架)与外用电梯的安全检测。</t>
  </si>
  <si>
    <t>施工机具防护</t>
  </si>
  <si>
    <t>施工机具的临时防雨防护工棚。</t>
  </si>
  <si>
    <t>用工实名管理</t>
  </si>
  <si>
    <t>1.利用信息技术手段，对施工现场人员登记并进行监管的各项信息、建立实名管理制度，开展实名管理所需数据的提取、登记、审核、报送和档案管理等工作。</t>
  </si>
  <si>
    <t>2.在施工区域安装电子信息卡刷卡或者个人生物信息识别设备等门禁设施，用于施工现场人员的日常考勤和工作情况记录；</t>
  </si>
  <si>
    <t>3.在项目现场设置公示牌，将每月经施工现场人员确认的考勤与工资支付信息在公示牌上进行公示；</t>
  </si>
  <si>
    <t>4.落实工程建设领域人工费用与其他工程款分账管理制度，设立工资支付专用账户,统一为已实名信息采集的施工现场人员办理银行卡，并通过银行卡足额发放工资；</t>
  </si>
  <si>
    <t>5.自行或提请银行将银行卡制作发放信息、工资支付信息归集后上传至实名监管系统,并向施工现场人员反馈其工资收入信息；</t>
  </si>
  <si>
    <t>6.施工现场人员退场时，为其办理退场登记，填报登记退场日期、用工评价或者诚信记录。</t>
  </si>
  <si>
    <t>当以上措施标准与《越秀地产施工措施标准图册》、《越秀地产安全文明施工标准化图册》不一致时，按最严格的要求执行，相关费用已综合考虑。</t>
  </si>
  <si>
    <t>小计</t>
  </si>
  <si>
    <t>itemOrder</t>
  </si>
  <si>
    <t>realCode</t>
  </si>
  <si>
    <t>description</t>
  </si>
  <si>
    <t>calcMethod</t>
  </si>
  <si>
    <t>calcBase</t>
  </si>
  <si>
    <t>ratio</t>
  </si>
  <si>
    <t>remark</t>
  </si>
  <si>
    <t>大型机械设备型号、进出场及安拆费清单与计价表</t>
  </si>
  <si>
    <t>设备名称</t>
  </si>
  <si>
    <t>型号</t>
  </si>
  <si>
    <t>工程量（月/台班）</t>
  </si>
  <si>
    <t>台数</t>
  </si>
  <si>
    <t>设备租赁费（元/台·月）</t>
  </si>
  <si>
    <t>进退场费及安拆费（元/台）</t>
  </si>
  <si>
    <t>司机费用（元/台·月）</t>
  </si>
  <si>
    <t>指挥费用（元/台·月）</t>
  </si>
  <si>
    <t>A</t>
  </si>
  <si>
    <t>B</t>
  </si>
  <si>
    <t>C</t>
  </si>
  <si>
    <t>D</t>
  </si>
  <si>
    <t>E</t>
  </si>
  <si>
    <t>F</t>
  </si>
  <si>
    <t>G=A*B*(C+E+F)+B*D</t>
  </si>
  <si>
    <t>塔式起重机</t>
  </si>
  <si>
    <t>QTZ/TC4812</t>
  </si>
  <si>
    <t>1、进退场费含设备申报、运输、安装、拆卸、顶升附着、吊车台班、检测、验收、保险等费用。
2、设备租赁费不含司机及指挥费用，司机及指挥费用单独计算。
3、指挥费用按2人考虑，司机费用按1人考虑。
4、司机、指挥每日工作时间综合考虑。</t>
  </si>
  <si>
    <t>QTZ/TC5012</t>
  </si>
  <si>
    <t>QTZ/TC5015</t>
  </si>
  <si>
    <t>QTZ/TC5016</t>
  </si>
  <si>
    <t>QTZ/TC5018</t>
  </si>
  <si>
    <t>QTZ/TC5022</t>
  </si>
  <si>
    <t>QTZ/TC5023</t>
  </si>
  <si>
    <t>QTZ/TC5512</t>
  </si>
  <si>
    <t>QTZ/TC5513</t>
  </si>
  <si>
    <t>QTZ/TC5515</t>
  </si>
  <si>
    <t xml:space="preserve">QTZ/TC5518 </t>
  </si>
  <si>
    <t>QTZ/TC5610</t>
  </si>
  <si>
    <t>QTZ/TC5613</t>
  </si>
  <si>
    <t>QTZ/TC5616</t>
  </si>
  <si>
    <t>QTZ/TC6010</t>
  </si>
  <si>
    <t>QTZ/TC6012</t>
  </si>
  <si>
    <t>QTZ/TC6013</t>
  </si>
  <si>
    <t>QTZ/TC6015</t>
  </si>
  <si>
    <t>QTZ/TC6016</t>
  </si>
  <si>
    <t>QTZ/TC6020</t>
  </si>
  <si>
    <t>QTZ/TC6021</t>
  </si>
  <si>
    <t>QTZ/TC6023</t>
  </si>
  <si>
    <t>QTZ/TC6513</t>
  </si>
  <si>
    <t>QTZ/TC6515</t>
  </si>
  <si>
    <t>QTZ/TC6516</t>
  </si>
  <si>
    <t>QTZ/TC6517</t>
  </si>
  <si>
    <t>QTZ/TC6530</t>
  </si>
  <si>
    <t>QTZ/TC7020</t>
  </si>
  <si>
    <t>QTZ/TC7030</t>
  </si>
  <si>
    <t>QTZ/TC7520</t>
  </si>
  <si>
    <t>施工升降机</t>
  </si>
  <si>
    <t>SC100</t>
  </si>
  <si>
    <t>1、进退场费含设备申报、运输、安装、拆卸、顶升附着、吊车台班、检测、验收等费用。
2、设备租赁费不含司机及指挥费用，司机及指挥费用单独计算。
3、司机费用单笼按1人考虑，双笼按2人考虑。
4、司机每日工作时间综合考虑。</t>
  </si>
  <si>
    <t>SC100/100</t>
  </si>
  <si>
    <t>SC200</t>
  </si>
  <si>
    <t>SC200/200</t>
  </si>
  <si>
    <t>汽车起重机</t>
  </si>
  <si>
    <t>25t</t>
  </si>
  <si>
    <r>
      <rPr>
        <sz val="9"/>
        <rFont val="微软雅黑"/>
        <charset val="134"/>
      </rPr>
      <t>1、单价为台班租赁单价。
2、适用范围</t>
    </r>
    <r>
      <rPr>
        <b/>
        <sz val="9"/>
        <rFont val="微软雅黑"/>
        <charset val="134"/>
      </rPr>
      <t>为塔吊无法覆盖或前期无塔吊情况下</t>
    </r>
    <r>
      <rPr>
        <sz val="9"/>
        <rFont val="微软雅黑"/>
        <charset val="134"/>
      </rPr>
      <t>施工售楼部、展示区、样板房等。
3、实际使用台班按经业主确认的施工方案并办理签证确认进行计算。</t>
    </r>
  </si>
  <si>
    <t>30t</t>
  </si>
  <si>
    <t>40t</t>
  </si>
  <si>
    <t>50t</t>
  </si>
  <si>
    <t>100t</t>
  </si>
  <si>
    <t>合计：</t>
  </si>
  <si>
    <t>岗位</t>
  </si>
  <si>
    <t>安全主管</t>
  </si>
  <si>
    <t>人*月</t>
  </si>
  <si>
    <t>安全员</t>
  </si>
  <si>
    <t>项目经理</t>
  </si>
  <si>
    <t>机电主管</t>
  </si>
  <si>
    <t>栋号长</t>
  </si>
  <si>
    <t>安保</t>
  </si>
  <si>
    <t>厨师</t>
  </si>
  <si>
    <t>帮厨</t>
  </si>
  <si>
    <t>厨房用品</t>
  </si>
  <si>
    <t>其他项目计价表</t>
  </si>
  <si>
    <t>参与浮动</t>
  </si>
  <si>
    <t>铝合金门窗及幕墙供货及安装工程</t>
  </si>
  <si>
    <t>二次装修工程（不含甲询材）</t>
  </si>
  <si>
    <t>阳台及屋面栏杆安装工程</t>
  </si>
  <si>
    <t>除以上1.1-1.4专业及自行施工专业工程外，其余所有专业工程总承包管理配合服务费</t>
  </si>
  <si>
    <t>所有甲询材料及设备管理配合费（当单项目调整材料的供货方式时，如乙供调整为甲询或甲询调整为乙供，管理配合费不做调整；当项目全部为乙供时，则不计取管理配合费）</t>
  </si>
  <si>
    <t>4</t>
  </si>
  <si>
    <t>小计(1+2）</t>
  </si>
  <si>
    <t>其他表</t>
  </si>
  <si>
    <t>其他项目</t>
  </si>
  <si>
    <t>自行施工暂估价-人防工程</t>
  </si>
  <si>
    <t>不可竞争，报价不允许调整</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</si>
</sst>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 "/>
    <numFmt numFmtId="178" formatCode="#,##0.000_ "/>
  </numFmts>
  <fonts count="53">
    <font>
      <sz val="11"/>
      <color indexed="8"/>
      <name val="宋体"/>
      <charset val="134"/>
      <scheme val="minor"/>
    </font>
    <font>
      <b/>
      <sz val="18"/>
      <color indexed="8"/>
      <name val="宋体"/>
      <charset val="134"/>
      <scheme val="minor"/>
    </font>
    <font>
      <sz val="9"/>
      <name val="宋体"/>
      <charset val="134"/>
      <scheme val="minor"/>
    </font>
    <font>
      <sz val="9"/>
      <color rgb="FF333333"/>
      <name val="宋体"/>
      <charset val="134"/>
      <scheme val="minor"/>
    </font>
    <font>
      <sz val="9"/>
      <color rgb="FF333333"/>
      <name val="微软雅黑"/>
      <charset val="134"/>
    </font>
    <font>
      <sz val="9"/>
      <color indexed="8"/>
      <name val="宋体"/>
      <charset val="134"/>
      <scheme val="minor"/>
    </font>
    <font>
      <sz val="11"/>
      <name val="宋体"/>
      <charset val="134"/>
      <scheme val="minor"/>
    </font>
    <font>
      <sz val="11"/>
      <color rgb="FFFF0000"/>
      <name val="宋体"/>
      <charset val="134"/>
      <scheme val="minor"/>
    </font>
    <font>
      <b/>
      <sz val="11"/>
      <name val="宋体"/>
      <charset val="134"/>
      <scheme val="minor"/>
    </font>
    <font>
      <b/>
      <sz val="16"/>
      <name val="微软雅黑"/>
      <charset val="134"/>
    </font>
    <font>
      <sz val="9"/>
      <name val="微软雅黑"/>
      <charset val="134"/>
    </font>
    <font>
      <sz val="12"/>
      <name val="Arial"/>
      <charset val="0"/>
    </font>
    <font>
      <sz val="12"/>
      <name val="宋体"/>
      <charset val="134"/>
    </font>
    <font>
      <sz val="14"/>
      <color indexed="8"/>
      <name val="宋体"/>
      <charset val="134"/>
      <scheme val="minor"/>
    </font>
    <font>
      <sz val="18"/>
      <name val="宋体"/>
      <charset val="134"/>
      <scheme val="minor"/>
    </font>
    <font>
      <sz val="9"/>
      <color rgb="FF000000"/>
      <name val="宋体"/>
      <charset val="134"/>
    </font>
    <font>
      <sz val="9"/>
      <color rgb="FF333333"/>
      <name val="宋体"/>
      <charset val="134"/>
    </font>
    <font>
      <sz val="11"/>
      <color rgb="FF000000"/>
      <name val="等线"/>
      <charset val="134"/>
    </font>
    <font>
      <sz val="12"/>
      <color theme="1"/>
      <name val="宋体"/>
      <charset val="134"/>
      <scheme val="minor"/>
    </font>
    <font>
      <b/>
      <sz val="16"/>
      <color rgb="FF000000"/>
      <name val="微软雅黑"/>
      <charset val="134"/>
    </font>
    <font>
      <sz val="9"/>
      <color rgb="FF000000"/>
      <name val="微软雅黑"/>
      <charset val="134"/>
    </font>
    <font>
      <b/>
      <sz val="9"/>
      <color rgb="FF333333"/>
      <name val="微软雅黑"/>
      <charset val="134"/>
    </font>
    <font>
      <sz val="11"/>
      <name val="微软雅黑"/>
      <charset val="134"/>
    </font>
    <font>
      <sz val="11"/>
      <color indexed="8"/>
      <name val="宋体"/>
      <charset val="134"/>
    </font>
    <font>
      <sz val="9"/>
      <name val="宋体"/>
      <charset val="134"/>
    </font>
    <font>
      <b/>
      <sz val="9"/>
      <name val="宋体"/>
      <charset val="134"/>
    </font>
    <font>
      <sz val="11"/>
      <color theme="1"/>
      <name val="宋体"/>
      <charset val="134"/>
      <scheme val="minor"/>
    </font>
    <font>
      <sz val="9"/>
      <color rgb="FFFF0000"/>
      <name val="微软雅黑"/>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Arial"/>
      <charset val="134"/>
    </font>
    <font>
      <b/>
      <sz val="10"/>
      <name val="宋体"/>
      <charset val="134"/>
    </font>
    <font>
      <b/>
      <sz val="9"/>
      <name val="宋体"/>
      <charset val="134"/>
      <scheme val="minor"/>
    </font>
    <font>
      <b/>
      <sz val="9"/>
      <name val="微软雅黑"/>
      <charset val="134"/>
    </font>
    <font>
      <sz val="10"/>
      <name val="宋体"/>
      <charset val="134"/>
    </font>
    <font>
      <sz val="9"/>
      <color rgb="FF000000"/>
      <name val="宋体"/>
      <charset val="134"/>
    </font>
  </fonts>
  <fills count="35">
    <fill>
      <patternFill patternType="none"/>
    </fill>
    <fill>
      <patternFill patternType="gray125"/>
    </fill>
    <fill>
      <patternFill patternType="solid">
        <fgColor rgb="FFFDF9DB"/>
        <bgColor indexed="64"/>
      </patternFill>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9">
    <border>
      <left/>
      <right/>
      <top/>
      <bottom/>
      <diagonal/>
    </border>
    <border>
      <left style="thin">
        <color auto="1"/>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diagonalUp="1">
      <left style="thin">
        <color auto="1"/>
      </left>
      <right style="thin">
        <color auto="1"/>
      </right>
      <top style="thin">
        <color auto="1"/>
      </top>
      <bottom style="thin">
        <color auto="1"/>
      </bottom>
      <diagonal style="thin">
        <color auto="1"/>
      </diagonal>
    </border>
    <border diagonalUp="1">
      <left style="thin">
        <color auto="1"/>
      </left>
      <right style="thin">
        <color auto="1"/>
      </right>
      <top style="thin">
        <color auto="1"/>
      </top>
      <bottom/>
      <diagonal style="thin">
        <color auto="1"/>
      </diagonal>
    </border>
    <border>
      <left style="thin">
        <color auto="1"/>
      </left>
      <right style="medium">
        <color auto="1"/>
      </right>
      <top style="thin">
        <color auto="1"/>
      </top>
      <bottom/>
      <diagonal/>
    </border>
    <border>
      <left style="thin">
        <color auto="1"/>
      </left>
      <right style="medium">
        <color auto="1"/>
      </right>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auto="1"/>
      </left>
      <right style="thin">
        <color auto="1"/>
      </right>
      <top/>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style="thin">
        <color rgb="FF999999"/>
      </left>
      <right style="thin">
        <color rgb="FF999999"/>
      </right>
      <top style="thin">
        <color rgb="FF999999"/>
      </top>
      <bottom style="thin">
        <color rgb="FF999999"/>
      </bottom>
      <diagonal/>
    </border>
    <border>
      <left style="thin">
        <color rgb="FF999999"/>
      </left>
      <right style="thin">
        <color rgb="FF999999"/>
      </right>
      <top style="thin">
        <color rgb="FF999999"/>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rgb="FF999999"/>
      </top>
      <bottom style="thin">
        <color auto="1"/>
      </bottom>
      <diagonal/>
    </border>
    <border>
      <left style="thin">
        <color rgb="FF999999"/>
      </left>
      <right/>
      <top style="thin">
        <color rgb="FF999999"/>
      </top>
      <bottom style="thin">
        <color rgb="FF999999"/>
      </bottom>
      <diagonal/>
    </border>
    <border>
      <left/>
      <right style="thin">
        <color rgb="FF999999"/>
      </right>
      <top style="thin">
        <color rgb="FF999999"/>
      </top>
      <bottom style="thin">
        <color rgb="FF999999"/>
      </bottom>
      <diagonal/>
    </border>
    <border>
      <left style="thin">
        <color rgb="FF999999"/>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26" fillId="0" borderId="0" applyFont="0" applyFill="0" applyBorder="0" applyAlignment="0" applyProtection="0">
      <alignment vertical="center"/>
    </xf>
    <xf numFmtId="44" fontId="26" fillId="0" borderId="0" applyFont="0" applyFill="0" applyBorder="0" applyAlignment="0" applyProtection="0">
      <alignment vertical="center"/>
    </xf>
    <xf numFmtId="9" fontId="26" fillId="0" borderId="0" applyFont="0" applyFill="0" applyBorder="0" applyAlignment="0" applyProtection="0">
      <alignment vertical="center"/>
    </xf>
    <xf numFmtId="41" fontId="26" fillId="0" borderId="0" applyFont="0" applyFill="0" applyBorder="0" applyAlignment="0" applyProtection="0">
      <alignment vertical="center"/>
    </xf>
    <xf numFmtId="42" fontId="26" fillId="0" borderId="0" applyFon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6" fillId="4" borderId="31" applyNumberFormat="0" applyFont="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32" applyNumberFormat="0" applyFill="0" applyAlignment="0" applyProtection="0">
      <alignment vertical="center"/>
    </xf>
    <xf numFmtId="0" fontId="34" fillId="0" borderId="32" applyNumberFormat="0" applyFill="0" applyAlignment="0" applyProtection="0">
      <alignment vertical="center"/>
    </xf>
    <xf numFmtId="0" fontId="35" fillId="0" borderId="33" applyNumberFormat="0" applyFill="0" applyAlignment="0" applyProtection="0">
      <alignment vertical="center"/>
    </xf>
    <xf numFmtId="0" fontId="35" fillId="0" borderId="0" applyNumberFormat="0" applyFill="0" applyBorder="0" applyAlignment="0" applyProtection="0">
      <alignment vertical="center"/>
    </xf>
    <xf numFmtId="0" fontId="36" fillId="5" borderId="34" applyNumberFormat="0" applyAlignment="0" applyProtection="0">
      <alignment vertical="center"/>
    </xf>
    <xf numFmtId="0" fontId="37" fillId="6" borderId="35" applyNumberFormat="0" applyAlignment="0" applyProtection="0">
      <alignment vertical="center"/>
    </xf>
    <xf numFmtId="0" fontId="38" fillId="6" borderId="34" applyNumberFormat="0" applyAlignment="0" applyProtection="0">
      <alignment vertical="center"/>
    </xf>
    <xf numFmtId="0" fontId="39" fillId="7" borderId="36" applyNumberFormat="0" applyAlignment="0" applyProtection="0">
      <alignment vertical="center"/>
    </xf>
    <xf numFmtId="0" fontId="40" fillId="0" borderId="37" applyNumberFormat="0" applyFill="0" applyAlignment="0" applyProtection="0">
      <alignment vertical="center"/>
    </xf>
    <xf numFmtId="0" fontId="41" fillId="0" borderId="38" applyNumberFormat="0" applyFill="0" applyAlignment="0" applyProtection="0">
      <alignment vertical="center"/>
    </xf>
    <xf numFmtId="0" fontId="42" fillId="8" borderId="0" applyNumberFormat="0" applyBorder="0" applyAlignment="0" applyProtection="0">
      <alignment vertical="center"/>
    </xf>
    <xf numFmtId="0" fontId="43" fillId="9" borderId="0" applyNumberFormat="0" applyBorder="0" applyAlignment="0" applyProtection="0">
      <alignment vertical="center"/>
    </xf>
    <xf numFmtId="0" fontId="44" fillId="10" borderId="0" applyNumberFormat="0" applyBorder="0" applyAlignment="0" applyProtection="0">
      <alignment vertical="center"/>
    </xf>
    <xf numFmtId="0" fontId="45" fillId="11" borderId="0" applyNumberFormat="0" applyBorder="0" applyAlignment="0" applyProtection="0">
      <alignment vertical="center"/>
    </xf>
    <xf numFmtId="0" fontId="46" fillId="12" borderId="0" applyNumberFormat="0" applyBorder="0" applyAlignment="0" applyProtection="0">
      <alignment vertical="center"/>
    </xf>
    <xf numFmtId="0" fontId="46" fillId="13" borderId="0" applyNumberFormat="0" applyBorder="0" applyAlignment="0" applyProtection="0">
      <alignment vertical="center"/>
    </xf>
    <xf numFmtId="0" fontId="45" fillId="14" borderId="0" applyNumberFormat="0" applyBorder="0" applyAlignment="0" applyProtection="0">
      <alignment vertical="center"/>
    </xf>
    <xf numFmtId="0" fontId="45" fillId="15" borderId="0" applyNumberFormat="0" applyBorder="0" applyAlignment="0" applyProtection="0">
      <alignment vertical="center"/>
    </xf>
    <xf numFmtId="0" fontId="46" fillId="16" borderId="0" applyNumberFormat="0" applyBorder="0" applyAlignment="0" applyProtection="0">
      <alignment vertical="center"/>
    </xf>
    <xf numFmtId="0" fontId="46" fillId="17" borderId="0" applyNumberFormat="0" applyBorder="0" applyAlignment="0" applyProtection="0">
      <alignment vertical="center"/>
    </xf>
    <xf numFmtId="0" fontId="45" fillId="18" borderId="0" applyNumberFormat="0" applyBorder="0" applyAlignment="0" applyProtection="0">
      <alignment vertical="center"/>
    </xf>
    <xf numFmtId="0" fontId="45" fillId="19" borderId="0" applyNumberFormat="0" applyBorder="0" applyAlignment="0" applyProtection="0">
      <alignment vertical="center"/>
    </xf>
    <xf numFmtId="0" fontId="46" fillId="20" borderId="0" applyNumberFormat="0" applyBorder="0" applyAlignment="0" applyProtection="0">
      <alignment vertical="center"/>
    </xf>
    <xf numFmtId="0" fontId="46" fillId="21" borderId="0" applyNumberFormat="0" applyBorder="0" applyAlignment="0" applyProtection="0">
      <alignment vertical="center"/>
    </xf>
    <xf numFmtId="0" fontId="45" fillId="22" borderId="0" applyNumberFormat="0" applyBorder="0" applyAlignment="0" applyProtection="0">
      <alignment vertical="center"/>
    </xf>
    <xf numFmtId="0" fontId="45" fillId="23" borderId="0" applyNumberFormat="0" applyBorder="0" applyAlignment="0" applyProtection="0">
      <alignment vertical="center"/>
    </xf>
    <xf numFmtId="0" fontId="46" fillId="24" borderId="0" applyNumberFormat="0" applyBorder="0" applyAlignment="0" applyProtection="0">
      <alignment vertical="center"/>
    </xf>
    <xf numFmtId="0" fontId="46" fillId="25" borderId="0" applyNumberFormat="0" applyBorder="0" applyAlignment="0" applyProtection="0">
      <alignment vertical="center"/>
    </xf>
    <xf numFmtId="0" fontId="45" fillId="26" borderId="0" applyNumberFormat="0" applyBorder="0" applyAlignment="0" applyProtection="0">
      <alignment vertical="center"/>
    </xf>
    <xf numFmtId="0" fontId="45" fillId="27" borderId="0" applyNumberFormat="0" applyBorder="0" applyAlignment="0" applyProtection="0">
      <alignment vertical="center"/>
    </xf>
    <xf numFmtId="0" fontId="46" fillId="28" borderId="0" applyNumberFormat="0" applyBorder="0" applyAlignment="0" applyProtection="0">
      <alignment vertical="center"/>
    </xf>
    <xf numFmtId="0" fontId="46" fillId="29" borderId="0" applyNumberFormat="0" applyBorder="0" applyAlignment="0" applyProtection="0">
      <alignment vertical="center"/>
    </xf>
    <xf numFmtId="0" fontId="45" fillId="30" borderId="0" applyNumberFormat="0" applyBorder="0" applyAlignment="0" applyProtection="0">
      <alignment vertical="center"/>
    </xf>
    <xf numFmtId="0" fontId="45" fillId="31" borderId="0" applyNumberFormat="0" applyBorder="0" applyAlignment="0" applyProtection="0">
      <alignment vertical="center"/>
    </xf>
    <xf numFmtId="0" fontId="46" fillId="32" borderId="0" applyNumberFormat="0" applyBorder="0" applyAlignment="0" applyProtection="0">
      <alignment vertical="center"/>
    </xf>
    <xf numFmtId="0" fontId="46" fillId="33" borderId="0" applyNumberFormat="0" applyBorder="0" applyAlignment="0" applyProtection="0">
      <alignment vertical="center"/>
    </xf>
    <xf numFmtId="0" fontId="45" fillId="34" borderId="0" applyNumberFormat="0" applyBorder="0" applyAlignment="0" applyProtection="0">
      <alignment vertical="center"/>
    </xf>
  </cellStyleXfs>
  <cellXfs count="251">
    <xf numFmtId="0" fontId="0" fillId="0" borderId="0" xfId="0" applyFont="1">
      <alignment vertical="center"/>
    </xf>
    <xf numFmtId="0" fontId="1" fillId="0" borderId="0" xfId="0" applyFont="1" applyFill="1" applyBorder="1" applyAlignment="1">
      <alignment horizontal="center" vertical="center"/>
    </xf>
    <xf numFmtId="0" fontId="2" fillId="0" borderId="0" xfId="0" applyFont="1" applyFill="1" applyBorder="1" applyAlignment="1">
      <alignment horizontal="left" vertical="center" wrapText="1"/>
    </xf>
    <xf numFmtId="0" fontId="3" fillId="0" borderId="0"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1" xfId="0" applyFont="1" applyFill="1" applyBorder="1" applyAlignment="1">
      <alignment horizontal="left" vertical="center" wrapText="1"/>
    </xf>
    <xf numFmtId="4" fontId="4" fillId="2" borderId="1" xfId="0" applyNumberFormat="1" applyFont="1" applyFill="1" applyBorder="1" applyAlignment="1">
      <alignment horizontal="right" vertical="center" wrapText="1"/>
    </xf>
    <xf numFmtId="0" fontId="5" fillId="0" borderId="0" xfId="0" applyFont="1" applyFill="1" applyBorder="1" applyAlignment="1">
      <alignment horizontal="center" vertical="center"/>
    </xf>
    <xf numFmtId="0" fontId="5" fillId="0" borderId="0" xfId="0" applyFont="1" applyFill="1" applyBorder="1" applyAlignment="1">
      <alignment horizontal="left" vertical="center"/>
    </xf>
    <xf numFmtId="0" fontId="0" fillId="0" borderId="0" xfId="0" applyFont="1" applyFill="1" applyBorder="1" applyAlignment="1">
      <alignment horizontal="center" vertical="center"/>
    </xf>
    <xf numFmtId="0" fontId="0" fillId="0" borderId="0" xfId="0" applyFont="1" applyFill="1" applyBorder="1" applyAlignment="1">
      <alignment horizontal="left" vertical="center"/>
    </xf>
    <xf numFmtId="0" fontId="0" fillId="0" borderId="0" xfId="0" applyFont="1" applyBorder="1">
      <alignment vertical="center"/>
    </xf>
    <xf numFmtId="176" fontId="5" fillId="0" borderId="0" xfId="0" applyNumberFormat="1" applyFont="1" applyFill="1" applyBorder="1" applyAlignment="1">
      <alignment horizontal="center" vertical="center"/>
    </xf>
    <xf numFmtId="176" fontId="5" fillId="0" borderId="0" xfId="0" applyNumberFormat="1" applyFont="1" applyFill="1" applyBorder="1" applyAlignment="1">
      <alignment horizontal="left" vertical="center"/>
    </xf>
    <xf numFmtId="0" fontId="0" fillId="0" borderId="0" xfId="0" applyFont="1" applyFill="1" applyBorder="1" applyAlignment="1">
      <alignment vertical="center"/>
    </xf>
    <xf numFmtId="0" fontId="5" fillId="0" borderId="0" xfId="0" applyFont="1" applyFill="1" applyBorder="1" applyAlignment="1">
      <alignment horizontal="center" vertical="center" wrapText="1"/>
    </xf>
    <xf numFmtId="176" fontId="0" fillId="0" borderId="0" xfId="0" applyNumberFormat="1" applyFont="1" applyFill="1" applyBorder="1" applyAlignment="1">
      <alignment horizontal="center" vertical="center"/>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xf>
    <xf numFmtId="0" fontId="5" fillId="0" borderId="1" xfId="0" applyFont="1" applyFill="1" applyBorder="1" applyAlignment="1">
      <alignment horizontal="left" vertical="center"/>
    </xf>
    <xf numFmtId="0" fontId="5" fillId="0" borderId="1" xfId="0" applyFont="1" applyFill="1" applyBorder="1" applyAlignment="1">
      <alignment horizontal="center" vertical="center"/>
    </xf>
    <xf numFmtId="177" fontId="5" fillId="0" borderId="1" xfId="0" applyNumberFormat="1" applyFont="1" applyFill="1" applyBorder="1" applyAlignment="1">
      <alignment horizontal="center" vertical="center"/>
    </xf>
    <xf numFmtId="0" fontId="5" fillId="0" borderId="1" xfId="0" applyFont="1" applyFill="1" applyBorder="1" applyAlignment="1">
      <alignment horizontal="left" vertical="center" wrapText="1"/>
    </xf>
    <xf numFmtId="49" fontId="5" fillId="0" borderId="5" xfId="0" applyNumberFormat="1" applyFont="1" applyFill="1" applyBorder="1" applyAlignment="1">
      <alignment horizontal="center" vertical="center"/>
    </xf>
    <xf numFmtId="0" fontId="5" fillId="0" borderId="6" xfId="0" applyFont="1" applyFill="1" applyBorder="1" applyAlignment="1">
      <alignment horizontal="left" vertical="center" wrapText="1"/>
    </xf>
    <xf numFmtId="0" fontId="5" fillId="0" borderId="6" xfId="0" applyFont="1" applyFill="1" applyBorder="1" applyAlignment="1">
      <alignment horizontal="center" vertical="center"/>
    </xf>
    <xf numFmtId="176" fontId="1" fillId="0" borderId="0" xfId="0" applyNumberFormat="1" applyFont="1" applyFill="1" applyBorder="1" applyAlignment="1">
      <alignment horizontal="center" vertical="center"/>
    </xf>
    <xf numFmtId="176" fontId="5" fillId="0" borderId="3" xfId="0" applyNumberFormat="1" applyFont="1" applyFill="1" applyBorder="1" applyAlignment="1">
      <alignment horizontal="center" vertical="center" wrapText="1"/>
    </xf>
    <xf numFmtId="0" fontId="5" fillId="0" borderId="7" xfId="0" applyFont="1" applyFill="1" applyBorder="1" applyAlignment="1">
      <alignment horizontal="center" vertical="center" wrapText="1"/>
    </xf>
    <xf numFmtId="0" fontId="2" fillId="0" borderId="0" xfId="0" applyFont="1" applyFill="1" applyBorder="1" applyAlignment="1">
      <alignment horizontal="center" vertical="center"/>
    </xf>
    <xf numFmtId="176" fontId="5" fillId="0" borderId="1" xfId="0" applyNumberFormat="1" applyFont="1" applyFill="1" applyBorder="1" applyAlignment="1">
      <alignment horizontal="center" vertical="center"/>
    </xf>
    <xf numFmtId="0" fontId="5" fillId="0" borderId="8" xfId="0" applyFont="1" applyFill="1" applyBorder="1" applyAlignment="1">
      <alignment horizontal="center" vertical="center"/>
    </xf>
    <xf numFmtId="10" fontId="5" fillId="0" borderId="1" xfId="0" applyNumberFormat="1" applyFont="1" applyFill="1" applyBorder="1" applyAlignment="1">
      <alignment horizontal="center" vertical="center"/>
    </xf>
    <xf numFmtId="0" fontId="2" fillId="0" borderId="1" xfId="0" applyFont="1" applyFill="1" applyBorder="1" applyAlignment="1">
      <alignment horizontal="center" vertical="center" wrapText="1"/>
    </xf>
    <xf numFmtId="176" fontId="5" fillId="0" borderId="6" xfId="0" applyNumberFormat="1" applyFont="1" applyFill="1" applyBorder="1" applyAlignment="1">
      <alignment horizontal="center" vertical="center"/>
    </xf>
    <xf numFmtId="0" fontId="5" fillId="0" borderId="9" xfId="0" applyFont="1" applyFill="1" applyBorder="1" applyAlignment="1">
      <alignment horizontal="center" vertical="center"/>
    </xf>
    <xf numFmtId="0" fontId="0" fillId="0" borderId="0" xfId="0" applyFont="1" applyFill="1" applyAlignment="1">
      <alignment horizontal="center" vertical="center"/>
    </xf>
    <xf numFmtId="0" fontId="0" fillId="0" borderId="0" xfId="0" applyFont="1" applyAlignment="1">
      <alignment horizontal="center" vertical="center"/>
    </xf>
    <xf numFmtId="0" fontId="5" fillId="0" borderId="0" xfId="0" applyFont="1" applyFill="1" applyAlignment="1">
      <alignment horizontal="left" vertical="center"/>
    </xf>
    <xf numFmtId="0" fontId="0" fillId="0" borderId="1" xfId="0" applyFont="1" applyFill="1" applyBorder="1" applyAlignment="1">
      <alignment horizontal="center" vertical="center"/>
    </xf>
    <xf numFmtId="177" fontId="6" fillId="0" borderId="1" xfId="0" applyNumberFormat="1" applyFont="1" applyFill="1" applyBorder="1" applyAlignment="1">
      <alignment horizontal="center" vertical="center"/>
    </xf>
    <xf numFmtId="0" fontId="6" fillId="0" borderId="1" xfId="0" applyFont="1" applyFill="1" applyBorder="1" applyAlignment="1">
      <alignment horizontal="center" vertical="center"/>
    </xf>
    <xf numFmtId="0" fontId="0" fillId="0" borderId="0" xfId="0" applyFont="1" applyFill="1">
      <alignment vertical="center"/>
    </xf>
    <xf numFmtId="0" fontId="7" fillId="0" borderId="0" xfId="0" applyFont="1" applyFill="1" applyAlignment="1">
      <alignment horizontal="center" vertical="center"/>
    </xf>
    <xf numFmtId="0" fontId="6" fillId="0" borderId="0" xfId="0" applyFont="1" applyFill="1" applyAlignment="1">
      <alignment horizontal="center" vertical="center"/>
    </xf>
    <xf numFmtId="0" fontId="2" fillId="0" borderId="0" xfId="0" applyFont="1" applyFill="1" applyAlignment="1">
      <alignment horizontal="left" vertical="center"/>
    </xf>
    <xf numFmtId="0" fontId="8" fillId="0" borderId="1" xfId="0" applyFont="1" applyFill="1" applyBorder="1" applyAlignment="1">
      <alignment horizontal="center" vertical="center"/>
    </xf>
    <xf numFmtId="0" fontId="8" fillId="0" borderId="1" xfId="0" applyFont="1" applyFill="1" applyBorder="1">
      <alignment vertical="center"/>
    </xf>
    <xf numFmtId="177" fontId="8" fillId="0" borderId="1" xfId="0" applyNumberFormat="1" applyFont="1" applyFill="1" applyBorder="1" applyAlignment="1">
      <alignment horizontal="center" vertical="center"/>
    </xf>
    <xf numFmtId="0" fontId="6" fillId="0" borderId="0" xfId="0" applyFont="1" applyFill="1" applyBorder="1" applyAlignment="1">
      <alignment vertical="center"/>
    </xf>
    <xf numFmtId="0" fontId="6" fillId="0" borderId="0" xfId="0" applyFont="1" applyFill="1" applyAlignment="1">
      <alignment vertical="center"/>
    </xf>
    <xf numFmtId="0" fontId="6" fillId="0" borderId="0" xfId="0" applyFont="1" applyFill="1" applyBorder="1" applyAlignment="1">
      <alignment horizontal="center" vertical="center"/>
    </xf>
    <xf numFmtId="0" fontId="9" fillId="0" borderId="0"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Border="1" applyAlignment="1">
      <alignment horizontal="left" vertical="center" wrapText="1"/>
    </xf>
    <xf numFmtId="0" fontId="10" fillId="0" borderId="2"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10" fillId="0" borderId="1" xfId="0" applyFont="1" applyFill="1" applyBorder="1" applyAlignment="1">
      <alignment horizontal="left" vertical="center" wrapText="1"/>
    </xf>
    <xf numFmtId="0" fontId="10" fillId="0" borderId="1" xfId="0" applyFont="1" applyFill="1" applyBorder="1" applyAlignment="1">
      <alignment horizontal="center" vertical="center" wrapText="1"/>
    </xf>
    <xf numFmtId="176" fontId="10" fillId="0" borderId="1" xfId="0" applyNumberFormat="1" applyFont="1" applyFill="1" applyBorder="1" applyAlignment="1">
      <alignment horizontal="right" vertical="center"/>
    </xf>
    <xf numFmtId="0" fontId="10" fillId="0" borderId="7" xfId="0" applyFont="1" applyFill="1" applyBorder="1" applyAlignment="1">
      <alignment horizontal="center" vertical="center" wrapText="1"/>
    </xf>
    <xf numFmtId="4" fontId="10" fillId="0" borderId="1" xfId="0" applyNumberFormat="1" applyFont="1" applyFill="1" applyBorder="1" applyAlignment="1">
      <alignment horizontal="center" vertical="center" wrapText="1"/>
    </xf>
    <xf numFmtId="0" fontId="10" fillId="0" borderId="8" xfId="0" applyFont="1" applyFill="1" applyBorder="1" applyAlignment="1">
      <alignment horizontal="left" vertical="center" wrapText="1"/>
    </xf>
    <xf numFmtId="176" fontId="10" fillId="0" borderId="1" xfId="0" applyNumberFormat="1" applyFont="1" applyFill="1" applyBorder="1" applyAlignment="1">
      <alignment horizontal="center" vertical="center"/>
    </xf>
    <xf numFmtId="0" fontId="10" fillId="0" borderId="8" xfId="0" applyFont="1" applyFill="1" applyBorder="1" applyAlignment="1">
      <alignment vertical="center" wrapText="1"/>
    </xf>
    <xf numFmtId="0" fontId="10" fillId="0" borderId="10" xfId="0" applyFont="1" applyFill="1" applyBorder="1" applyAlignment="1">
      <alignment horizontal="center" vertical="center" wrapText="1"/>
    </xf>
    <xf numFmtId="0" fontId="10" fillId="0" borderId="11" xfId="0" applyFont="1" applyFill="1" applyBorder="1" applyAlignment="1">
      <alignment horizontal="center" vertical="center" wrapText="1"/>
    </xf>
    <xf numFmtId="0" fontId="10" fillId="0" borderId="11" xfId="0" applyFont="1" applyFill="1" applyBorder="1" applyAlignment="1">
      <alignment horizontal="left" vertical="center" wrapText="1"/>
    </xf>
    <xf numFmtId="176" fontId="10" fillId="0" borderId="11" xfId="0" applyNumberFormat="1" applyFont="1" applyFill="1" applyBorder="1" applyAlignment="1">
      <alignment horizontal="right" vertical="center"/>
    </xf>
    <xf numFmtId="176" fontId="10" fillId="0" borderId="12" xfId="0" applyNumberFormat="1" applyFont="1" applyFill="1" applyBorder="1" applyAlignment="1">
      <alignment horizontal="center" vertical="center"/>
    </xf>
    <xf numFmtId="176" fontId="10" fillId="0" borderId="13" xfId="0" applyNumberFormat="1" applyFont="1" applyFill="1" applyBorder="1" applyAlignment="1">
      <alignment horizontal="center" vertical="center"/>
    </xf>
    <xf numFmtId="0" fontId="2" fillId="0" borderId="0" xfId="0" applyFont="1" applyFill="1" applyBorder="1" applyAlignment="1">
      <alignment horizontal="left" vertical="center"/>
    </xf>
    <xf numFmtId="14" fontId="6" fillId="0" borderId="0" xfId="0" applyNumberFormat="1" applyFont="1" applyFill="1" applyBorder="1" applyAlignment="1">
      <alignment vertical="center"/>
    </xf>
    <xf numFmtId="0" fontId="10" fillId="0" borderId="14" xfId="0" applyFont="1" applyFill="1" applyBorder="1" applyAlignment="1">
      <alignment horizontal="left" vertical="center" wrapText="1"/>
    </xf>
    <xf numFmtId="0" fontId="10" fillId="0" borderId="15" xfId="0" applyFont="1" applyFill="1" applyBorder="1" applyAlignment="1">
      <alignment horizontal="left" vertical="center" wrapText="1"/>
    </xf>
    <xf numFmtId="176" fontId="10" fillId="0" borderId="11" xfId="0" applyNumberFormat="1" applyFont="1" applyFill="1" applyBorder="1" applyAlignment="1">
      <alignment horizontal="center" vertical="center"/>
    </xf>
    <xf numFmtId="0" fontId="11" fillId="0" borderId="0" xfId="0" applyFont="1" applyFill="1" applyBorder="1" applyAlignment="1">
      <alignment vertical="center"/>
    </xf>
    <xf numFmtId="0" fontId="12" fillId="0" borderId="0" xfId="0" applyFont="1" applyFill="1" applyBorder="1" applyAlignment="1">
      <alignment vertical="center"/>
    </xf>
    <xf numFmtId="0" fontId="0" fillId="0" borderId="0" xfId="0" applyFont="1" applyFill="1" applyBorder="1" applyAlignment="1">
      <alignment vertical="center" wrapText="1"/>
    </xf>
    <xf numFmtId="0" fontId="0" fillId="0" borderId="0" xfId="0" applyFont="1" applyFill="1" applyBorder="1" applyAlignment="1">
      <alignment horizontal="center" vertical="center" wrapText="1"/>
    </xf>
    <xf numFmtId="176" fontId="0" fillId="0" borderId="0" xfId="0" applyNumberFormat="1" applyFont="1" applyFill="1" applyBorder="1" applyAlignment="1">
      <alignment horizontal="right" vertical="center"/>
    </xf>
    <xf numFmtId="0" fontId="13" fillId="0" borderId="0" xfId="0" applyFont="1" applyFill="1" applyBorder="1" applyAlignment="1">
      <alignment horizontal="center" vertical="center"/>
    </xf>
    <xf numFmtId="0" fontId="0" fillId="0" borderId="1" xfId="0" applyFont="1" applyFill="1" applyBorder="1" applyAlignment="1">
      <alignment horizontal="center" vertical="center" wrapText="1"/>
    </xf>
    <xf numFmtId="0" fontId="0" fillId="0" borderId="11" xfId="0" applyFont="1" applyFill="1" applyBorder="1" applyAlignment="1">
      <alignment horizontal="center" vertical="center" wrapText="1"/>
    </xf>
    <xf numFmtId="0" fontId="0" fillId="0" borderId="16" xfId="0" applyFont="1" applyFill="1" applyBorder="1" applyAlignment="1">
      <alignment horizontal="center" vertical="center" wrapText="1"/>
    </xf>
    <xf numFmtId="0" fontId="0" fillId="0" borderId="17" xfId="0" applyFont="1" applyFill="1" applyBorder="1" applyAlignment="1">
      <alignment horizontal="center" vertical="center" wrapText="1"/>
    </xf>
    <xf numFmtId="176" fontId="13" fillId="0" borderId="0" xfId="0" applyNumberFormat="1" applyFont="1" applyFill="1" applyBorder="1" applyAlignment="1">
      <alignment horizontal="right" vertical="center"/>
    </xf>
    <xf numFmtId="176" fontId="0" fillId="0" borderId="1" xfId="0" applyNumberFormat="1" applyFont="1" applyFill="1" applyBorder="1" applyAlignment="1">
      <alignment horizontal="center" vertical="center" wrapText="1"/>
    </xf>
    <xf numFmtId="0" fontId="0" fillId="0" borderId="1" xfId="0" applyFont="1" applyFill="1" applyBorder="1" applyAlignment="1">
      <alignment vertical="center" wrapText="1"/>
    </xf>
    <xf numFmtId="176" fontId="0" fillId="0" borderId="1" xfId="0" applyNumberFormat="1" applyFont="1" applyFill="1" applyBorder="1" applyAlignment="1">
      <alignment horizontal="right" vertical="center"/>
    </xf>
    <xf numFmtId="0" fontId="0" fillId="0" borderId="18" xfId="0" applyFont="1" applyFill="1" applyBorder="1" applyAlignment="1">
      <alignment horizontal="left" vertical="center" wrapText="1"/>
    </xf>
    <xf numFmtId="0" fontId="0" fillId="0" borderId="19" xfId="0" applyFont="1" applyFill="1" applyBorder="1" applyAlignment="1">
      <alignment horizontal="left" vertical="center" wrapText="1"/>
    </xf>
    <xf numFmtId="0" fontId="0" fillId="0" borderId="20" xfId="0" applyFont="1" applyFill="1" applyBorder="1" applyAlignment="1">
      <alignment horizontal="left" vertical="center" wrapText="1"/>
    </xf>
    <xf numFmtId="0" fontId="0" fillId="0" borderId="18" xfId="0" applyFont="1" applyFill="1" applyBorder="1" applyAlignment="1">
      <alignment horizontal="center" vertical="center" wrapText="1"/>
    </xf>
    <xf numFmtId="0" fontId="0" fillId="0" borderId="19" xfId="0" applyFont="1" applyFill="1" applyBorder="1" applyAlignment="1">
      <alignment horizontal="center" vertical="center" wrapText="1"/>
    </xf>
    <xf numFmtId="0" fontId="0" fillId="0" borderId="20" xfId="0" applyFont="1" applyFill="1" applyBorder="1" applyAlignment="1">
      <alignment horizontal="center" vertical="center" wrapText="1"/>
    </xf>
    <xf numFmtId="0" fontId="0" fillId="0" borderId="1" xfId="0" applyFont="1" applyFill="1" applyBorder="1" applyAlignment="1">
      <alignment vertical="center"/>
    </xf>
    <xf numFmtId="0" fontId="6" fillId="0" borderId="0" xfId="0" applyFont="1" applyFill="1" applyBorder="1" applyAlignment="1">
      <alignment horizontal="left" vertical="center" wrapText="1"/>
    </xf>
    <xf numFmtId="177" fontId="6" fillId="0" borderId="0" xfId="0" applyNumberFormat="1" applyFont="1" applyFill="1" applyBorder="1" applyAlignment="1">
      <alignment horizontal="center" vertical="center" wrapText="1"/>
    </xf>
    <xf numFmtId="176" fontId="6" fillId="0" borderId="0" xfId="0" applyNumberFormat="1" applyFont="1" applyFill="1" applyBorder="1" applyAlignment="1">
      <alignment horizontal="center" vertical="center" wrapText="1"/>
    </xf>
    <xf numFmtId="0" fontId="14" fillId="0" borderId="0" xfId="0" applyFont="1" applyFill="1" applyBorder="1" applyAlignment="1">
      <alignment horizontal="center" vertical="center"/>
    </xf>
    <xf numFmtId="177" fontId="14" fillId="0" borderId="0" xfId="0" applyNumberFormat="1" applyFont="1" applyFill="1" applyBorder="1" applyAlignment="1">
      <alignment horizontal="center" vertical="center"/>
    </xf>
    <xf numFmtId="177" fontId="2" fillId="0" borderId="0" xfId="0" applyNumberFormat="1" applyFont="1" applyFill="1" applyBorder="1" applyAlignment="1">
      <alignment horizontal="left" vertical="center"/>
    </xf>
    <xf numFmtId="0" fontId="2" fillId="0" borderId="2" xfId="0" applyFont="1" applyFill="1" applyBorder="1" applyAlignment="1">
      <alignment horizontal="center" vertical="center"/>
    </xf>
    <xf numFmtId="0" fontId="2" fillId="0" borderId="3" xfId="0" applyFont="1" applyFill="1" applyBorder="1" applyAlignment="1">
      <alignment horizontal="center" vertical="center" wrapText="1"/>
    </xf>
    <xf numFmtId="0" fontId="2" fillId="0" borderId="3" xfId="0" applyFont="1" applyFill="1" applyBorder="1" applyAlignment="1">
      <alignment horizontal="center" vertical="center"/>
    </xf>
    <xf numFmtId="177" fontId="2" fillId="0" borderId="3" xfId="0" applyNumberFormat="1" applyFont="1" applyFill="1" applyBorder="1" applyAlignment="1">
      <alignment horizontal="center" vertical="center" wrapText="1"/>
    </xf>
    <xf numFmtId="0" fontId="2" fillId="0" borderId="4" xfId="0" applyFont="1" applyFill="1" applyBorder="1" applyAlignment="1">
      <alignment horizontal="center" vertical="center"/>
    </xf>
    <xf numFmtId="0" fontId="2" fillId="0" borderId="1" xfId="0" applyFont="1" applyFill="1" applyBorder="1" applyAlignment="1">
      <alignment horizontal="left" vertical="center" wrapText="1"/>
    </xf>
    <xf numFmtId="0" fontId="2" fillId="0" borderId="1" xfId="0" applyFont="1" applyFill="1" applyBorder="1" applyAlignment="1">
      <alignment horizontal="center" vertical="center"/>
    </xf>
    <xf numFmtId="177" fontId="2" fillId="0" borderId="1" xfId="0" applyNumberFormat="1" applyFont="1" applyFill="1" applyBorder="1" applyAlignment="1">
      <alignment horizontal="center" vertical="center" wrapText="1"/>
    </xf>
    <xf numFmtId="0" fontId="2" fillId="0" borderId="10" xfId="0" applyFont="1" applyFill="1" applyBorder="1" applyAlignment="1">
      <alignment horizontal="center" vertical="center"/>
    </xf>
    <xf numFmtId="0" fontId="2" fillId="0" borderId="11" xfId="0" applyFont="1" applyFill="1" applyBorder="1" applyAlignment="1">
      <alignment horizontal="center" vertical="center"/>
    </xf>
    <xf numFmtId="177" fontId="2" fillId="0" borderId="11" xfId="0" applyNumberFormat="1" applyFont="1" applyFill="1" applyBorder="1" applyAlignment="1">
      <alignment horizontal="center" vertical="center" wrapText="1"/>
    </xf>
    <xf numFmtId="0" fontId="2" fillId="0" borderId="21" xfId="0" applyFont="1" applyFill="1" applyBorder="1" applyAlignment="1">
      <alignment horizontal="center" vertical="center"/>
    </xf>
    <xf numFmtId="0" fontId="2" fillId="0" borderId="16" xfId="0" applyFont="1" applyFill="1" applyBorder="1" applyAlignment="1">
      <alignment horizontal="center" vertical="center"/>
    </xf>
    <xf numFmtId="177" fontId="2" fillId="0" borderId="16" xfId="0" applyNumberFormat="1" applyFont="1" applyFill="1" applyBorder="1" applyAlignment="1">
      <alignment horizontal="center" vertical="center" wrapText="1"/>
    </xf>
    <xf numFmtId="0" fontId="2" fillId="0" borderId="22" xfId="0" applyFont="1" applyFill="1" applyBorder="1" applyAlignment="1">
      <alignment horizontal="center" vertical="center"/>
    </xf>
    <xf numFmtId="0" fontId="2" fillId="0" borderId="17" xfId="0" applyFont="1" applyFill="1" applyBorder="1" applyAlignment="1">
      <alignment horizontal="center" vertical="center"/>
    </xf>
    <xf numFmtId="177" fontId="2" fillId="0" borderId="17" xfId="0" applyNumberFormat="1" applyFont="1" applyFill="1" applyBorder="1" applyAlignment="1">
      <alignment horizontal="center" vertical="center" wrapText="1"/>
    </xf>
    <xf numFmtId="0" fontId="2" fillId="0" borderId="11" xfId="0" applyFont="1" applyFill="1" applyBorder="1" applyAlignment="1">
      <alignment horizontal="left" vertical="center" wrapText="1"/>
    </xf>
    <xf numFmtId="176" fontId="14" fillId="0" borderId="0" xfId="0" applyNumberFormat="1" applyFont="1" applyFill="1" applyBorder="1" applyAlignment="1">
      <alignment horizontal="center" vertical="center"/>
    </xf>
    <xf numFmtId="176" fontId="2" fillId="0" borderId="0" xfId="0" applyNumberFormat="1" applyFont="1" applyFill="1" applyBorder="1" applyAlignment="1">
      <alignment horizontal="left" vertical="center"/>
    </xf>
    <xf numFmtId="176" fontId="2" fillId="0" borderId="3" xfId="0" applyNumberFormat="1" applyFont="1" applyFill="1" applyBorder="1" applyAlignment="1">
      <alignment horizontal="center" vertical="center" wrapText="1"/>
    </xf>
    <xf numFmtId="0" fontId="2" fillId="0" borderId="7" xfId="0" applyFont="1" applyFill="1" applyBorder="1" applyAlignment="1">
      <alignment horizontal="center" vertical="center"/>
    </xf>
    <xf numFmtId="176" fontId="2" fillId="0" borderId="1" xfId="0" applyNumberFormat="1" applyFont="1" applyFill="1" applyBorder="1" applyAlignment="1">
      <alignment horizontal="center" vertical="center" wrapText="1"/>
    </xf>
    <xf numFmtId="0" fontId="2" fillId="0" borderId="8" xfId="0" applyFont="1" applyFill="1" applyBorder="1" applyAlignment="1">
      <alignment horizontal="center" vertical="center"/>
    </xf>
    <xf numFmtId="176" fontId="2" fillId="0" borderId="1" xfId="3" applyNumberFormat="1" applyFont="1" applyFill="1" applyBorder="1" applyAlignment="1">
      <alignment horizontal="center" vertical="center"/>
    </xf>
    <xf numFmtId="0" fontId="2" fillId="0" borderId="8" xfId="0" applyFont="1" applyFill="1" applyBorder="1" applyAlignment="1">
      <alignment horizontal="center" vertical="center" wrapText="1"/>
    </xf>
    <xf numFmtId="176" fontId="2" fillId="0" borderId="11" xfId="0" applyNumberFormat="1" applyFont="1" applyFill="1" applyBorder="1" applyAlignment="1">
      <alignment horizontal="center" vertical="center"/>
    </xf>
    <xf numFmtId="176" fontId="2" fillId="0" borderId="11" xfId="0" applyNumberFormat="1" applyFont="1" applyFill="1" applyBorder="1" applyAlignment="1">
      <alignment horizontal="center" vertical="center" wrapText="1"/>
    </xf>
    <xf numFmtId="0" fontId="2" fillId="0" borderId="14" xfId="0" applyFont="1" applyFill="1" applyBorder="1" applyAlignment="1">
      <alignment horizontal="center" vertical="center"/>
    </xf>
    <xf numFmtId="176" fontId="2" fillId="0" borderId="16" xfId="0" applyNumberFormat="1" applyFont="1" applyFill="1" applyBorder="1" applyAlignment="1">
      <alignment horizontal="center" vertical="center"/>
    </xf>
    <xf numFmtId="176" fontId="2" fillId="0" borderId="16" xfId="0" applyNumberFormat="1" applyFont="1" applyFill="1" applyBorder="1" applyAlignment="1">
      <alignment horizontal="center" vertical="center" wrapText="1"/>
    </xf>
    <xf numFmtId="0" fontId="2" fillId="0" borderId="15" xfId="0" applyFont="1" applyFill="1" applyBorder="1" applyAlignment="1">
      <alignment horizontal="center" vertical="center"/>
    </xf>
    <xf numFmtId="176" fontId="2" fillId="0" borderId="17" xfId="0" applyNumberFormat="1" applyFont="1" applyFill="1" applyBorder="1" applyAlignment="1">
      <alignment horizontal="center" vertical="center"/>
    </xf>
    <xf numFmtId="176" fontId="2" fillId="0" borderId="17" xfId="0" applyNumberFormat="1" applyFont="1" applyFill="1" applyBorder="1" applyAlignment="1">
      <alignment horizontal="center" vertical="center" wrapText="1"/>
    </xf>
    <xf numFmtId="0" fontId="2" fillId="0" borderId="23" xfId="0" applyFont="1" applyFill="1" applyBorder="1" applyAlignment="1">
      <alignment horizontal="center" vertical="center"/>
    </xf>
    <xf numFmtId="176" fontId="2" fillId="0" borderId="1" xfId="0" applyNumberFormat="1" applyFont="1" applyFill="1" applyBorder="1" applyAlignment="1">
      <alignment horizontal="center" vertical="center"/>
    </xf>
    <xf numFmtId="0" fontId="2" fillId="0" borderId="14" xfId="0" applyFont="1" applyFill="1" applyBorder="1" applyAlignment="1">
      <alignment horizontal="center" vertical="center" wrapText="1"/>
    </xf>
    <xf numFmtId="0" fontId="2" fillId="0" borderId="23" xfId="0" applyFont="1" applyFill="1" applyBorder="1" applyAlignment="1">
      <alignment horizontal="center" vertical="center" wrapText="1"/>
    </xf>
    <xf numFmtId="176" fontId="2" fillId="0" borderId="4" xfId="0" applyNumberFormat="1" applyFont="1" applyFill="1" applyBorder="1" applyAlignment="1">
      <alignment horizontal="center" vertical="center"/>
    </xf>
    <xf numFmtId="176" fontId="2" fillId="0" borderId="10" xfId="0" applyNumberFormat="1" applyFont="1" applyFill="1" applyBorder="1" applyAlignment="1">
      <alignment horizontal="center" vertical="center"/>
    </xf>
    <xf numFmtId="177" fontId="2" fillId="0" borderId="0" xfId="0" applyNumberFormat="1" applyFont="1" applyFill="1" applyBorder="1" applyAlignment="1">
      <alignment horizontal="center" vertical="center" wrapText="1"/>
    </xf>
    <xf numFmtId="0" fontId="2" fillId="0" borderId="11" xfId="0" applyFont="1" applyFill="1" applyBorder="1" applyAlignment="1">
      <alignment horizontal="center" vertical="center" wrapText="1"/>
    </xf>
    <xf numFmtId="176" fontId="2" fillId="0" borderId="11" xfId="3" applyNumberFormat="1" applyFont="1" applyFill="1" applyBorder="1" applyAlignment="1">
      <alignment horizontal="center" vertical="center"/>
    </xf>
    <xf numFmtId="10" fontId="2" fillId="0" borderId="1" xfId="3" applyNumberFormat="1" applyFont="1" applyFill="1" applyBorder="1" applyAlignment="1">
      <alignment horizontal="center" vertical="center"/>
    </xf>
    <xf numFmtId="0" fontId="15" fillId="0" borderId="1" xfId="0" applyFont="1" applyFill="1" applyBorder="1" applyAlignment="1">
      <alignment horizontal="center" vertical="center" wrapText="1"/>
    </xf>
    <xf numFmtId="9" fontId="2" fillId="0" borderId="1" xfId="0" applyNumberFormat="1" applyFont="1" applyFill="1" applyBorder="1" applyAlignment="1">
      <alignment horizontal="center" vertical="center"/>
    </xf>
    <xf numFmtId="176" fontId="2" fillId="0" borderId="0" xfId="0" applyNumberFormat="1" applyFont="1" applyFill="1" applyBorder="1" applyAlignment="1">
      <alignment horizontal="center" vertical="center" wrapText="1"/>
    </xf>
    <xf numFmtId="0" fontId="10" fillId="0" borderId="24" xfId="0" applyFont="1" applyFill="1" applyBorder="1" applyAlignment="1">
      <alignment horizontal="center" vertical="center" wrapText="1"/>
    </xf>
    <xf numFmtId="0" fontId="10" fillId="0" borderId="24" xfId="0" applyFont="1" applyFill="1" applyBorder="1" applyAlignment="1">
      <alignment horizontal="left" vertical="center" wrapText="1"/>
    </xf>
    <xf numFmtId="0" fontId="10" fillId="0" borderId="25" xfId="0" applyFont="1" applyFill="1" applyBorder="1" applyAlignment="1">
      <alignment horizontal="center" vertical="center" wrapText="1"/>
    </xf>
    <xf numFmtId="0" fontId="10" fillId="0" borderId="25" xfId="0" applyFont="1" applyFill="1" applyBorder="1" applyAlignment="1">
      <alignment horizontal="left" vertical="center" wrapText="1"/>
    </xf>
    <xf numFmtId="177" fontId="10" fillId="0" borderId="24" xfId="0" applyNumberFormat="1" applyFont="1" applyFill="1" applyBorder="1" applyAlignment="1">
      <alignment horizontal="right" vertical="center" wrapText="1"/>
    </xf>
    <xf numFmtId="176" fontId="10" fillId="0" borderId="24" xfId="0" applyNumberFormat="1" applyFont="1" applyFill="1" applyBorder="1" applyAlignment="1">
      <alignment horizontal="right" vertical="center" wrapText="1"/>
    </xf>
    <xf numFmtId="177" fontId="10" fillId="0" borderId="24" xfId="0" applyNumberFormat="1" applyFont="1" applyFill="1" applyBorder="1" applyAlignment="1">
      <alignment horizontal="center" vertical="center" wrapText="1"/>
    </xf>
    <xf numFmtId="176" fontId="10" fillId="0" borderId="25" xfId="0" applyNumberFormat="1" applyFont="1" applyFill="1" applyBorder="1" applyAlignment="1">
      <alignment horizontal="right" vertical="center" wrapText="1"/>
    </xf>
    <xf numFmtId="0" fontId="4" fillId="0" borderId="0" xfId="0" applyFont="1" applyFill="1" applyBorder="1" applyAlignment="1">
      <alignment horizontal="center" vertical="center" wrapText="1"/>
    </xf>
    <xf numFmtId="0" fontId="4" fillId="0" borderId="24" xfId="0" applyFont="1" applyFill="1" applyBorder="1" applyAlignment="1">
      <alignment horizontal="center" vertical="center" wrapText="1"/>
    </xf>
    <xf numFmtId="0" fontId="15" fillId="0" borderId="26" xfId="0" applyFont="1" applyFill="1" applyBorder="1" applyAlignment="1" applyProtection="1">
      <alignment horizontal="center" vertical="center"/>
    </xf>
    <xf numFmtId="0" fontId="15" fillId="0" borderId="26" xfId="0" applyFont="1" applyFill="1" applyBorder="1" applyAlignment="1" applyProtection="1">
      <alignment horizontal="center" vertical="center" wrapText="1"/>
    </xf>
    <xf numFmtId="0" fontId="15" fillId="0" borderId="26" xfId="0" applyFont="1" applyFill="1" applyBorder="1" applyAlignment="1" applyProtection="1">
      <alignment vertical="center" wrapText="1"/>
    </xf>
    <xf numFmtId="176" fontId="15" fillId="0" borderId="26" xfId="0" applyNumberFormat="1" applyFont="1" applyFill="1" applyBorder="1" applyAlignment="1" applyProtection="1">
      <alignment horizontal="center" vertical="center" wrapText="1"/>
    </xf>
    <xf numFmtId="177" fontId="16" fillId="0" borderId="24" xfId="0" applyNumberFormat="1" applyFont="1" applyFill="1" applyBorder="1" applyAlignment="1">
      <alignment horizontal="right" vertical="center" wrapText="1"/>
    </xf>
    <xf numFmtId="177" fontId="4" fillId="0" borderId="24" xfId="0" applyNumberFormat="1" applyFont="1" applyFill="1" applyBorder="1" applyAlignment="1">
      <alignment horizontal="center" vertical="center" wrapText="1"/>
    </xf>
    <xf numFmtId="177" fontId="4" fillId="0" borderId="24" xfId="0" applyNumberFormat="1" applyFont="1" applyFill="1" applyBorder="1" applyAlignment="1">
      <alignment horizontal="right" vertical="center" wrapText="1"/>
    </xf>
    <xf numFmtId="0" fontId="4" fillId="0" borderId="0" xfId="0" applyFont="1" applyFill="1" applyAlignment="1">
      <alignment horizontal="center" vertical="center" wrapText="1"/>
    </xf>
    <xf numFmtId="0" fontId="4" fillId="0" borderId="27" xfId="0" applyFont="1" applyFill="1" applyBorder="1" applyAlignment="1">
      <alignment horizontal="center" vertical="center" wrapText="1"/>
    </xf>
    <xf numFmtId="0" fontId="17" fillId="0" borderId="0" xfId="0" applyFont="1" applyFill="1" applyAlignment="1">
      <alignment vertical="center"/>
    </xf>
    <xf numFmtId="0" fontId="18" fillId="0" borderId="0" xfId="0" applyFont="1" applyFill="1" applyAlignment="1">
      <alignment vertical="center"/>
    </xf>
    <xf numFmtId="0" fontId="19" fillId="0" borderId="0" xfId="0" applyFont="1" applyFill="1" applyAlignment="1">
      <alignment horizontal="center" vertical="center" wrapText="1"/>
    </xf>
    <xf numFmtId="0" fontId="20" fillId="0" borderId="0" xfId="0" applyFont="1" applyFill="1" applyAlignment="1">
      <alignment horizontal="left" vertical="center"/>
    </xf>
    <xf numFmtId="0" fontId="4" fillId="0" borderId="0" xfId="0" applyFont="1" applyFill="1" applyAlignment="1">
      <alignment horizontal="center" vertical="center"/>
    </xf>
    <xf numFmtId="0" fontId="21" fillId="0" borderId="1" xfId="0" applyFont="1" applyFill="1" applyBorder="1" applyAlignment="1" applyProtection="1">
      <alignment horizontal="center" vertical="center" wrapText="1"/>
    </xf>
    <xf numFmtId="0" fontId="4" fillId="0" borderId="1" xfId="0" applyFont="1" applyFill="1" applyBorder="1" applyAlignment="1" applyProtection="1">
      <alignment horizontal="center" vertical="center" wrapText="1"/>
    </xf>
    <xf numFmtId="0" fontId="4" fillId="0" borderId="1" xfId="0" applyFont="1" applyFill="1" applyBorder="1" applyAlignment="1" applyProtection="1">
      <alignment horizontal="left" vertical="center" wrapText="1"/>
    </xf>
    <xf numFmtId="0" fontId="4" fillId="0" borderId="1" xfId="0" applyFont="1" applyFill="1" applyBorder="1" applyAlignment="1" applyProtection="1">
      <alignment horizontal="right" vertical="center" wrapText="1"/>
    </xf>
    <xf numFmtId="0" fontId="21" fillId="0" borderId="1" xfId="0" applyFont="1" applyFill="1" applyBorder="1" applyAlignment="1">
      <alignment horizontal="center" vertical="center" wrapText="1"/>
    </xf>
    <xf numFmtId="4" fontId="4" fillId="0" borderId="1" xfId="0" applyNumberFormat="1" applyFont="1" applyFill="1" applyBorder="1" applyAlignment="1" applyProtection="1">
      <alignment horizontal="right" vertical="center" wrapText="1"/>
    </xf>
    <xf numFmtId="0" fontId="4" fillId="0" borderId="0" xfId="0" applyFont="1" applyFill="1" applyAlignment="1">
      <alignment horizontal="right" vertical="center"/>
    </xf>
    <xf numFmtId="43" fontId="4" fillId="0" borderId="1" xfId="0" applyNumberFormat="1" applyFont="1" applyFill="1" applyBorder="1" applyAlignment="1" applyProtection="1">
      <alignment horizontal="right" vertical="center" wrapText="1"/>
    </xf>
    <xf numFmtId="0" fontId="10" fillId="0" borderId="1" xfId="0" applyFont="1" applyFill="1" applyBorder="1" applyAlignment="1" applyProtection="1">
      <alignment horizontal="right" vertical="center" wrapText="1"/>
    </xf>
    <xf numFmtId="0" fontId="4" fillId="0" borderId="0" xfId="0" applyFont="1" applyFill="1" applyAlignment="1" applyProtection="1">
      <alignment horizontal="center" vertical="center" wrapText="1"/>
    </xf>
    <xf numFmtId="0" fontId="4" fillId="0" borderId="0" xfId="0" applyFont="1" applyFill="1" applyAlignment="1" applyProtection="1">
      <alignment horizontal="left" vertical="center" wrapText="1"/>
    </xf>
    <xf numFmtId="0" fontId="4" fillId="0" borderId="0" xfId="0" applyFont="1" applyFill="1" applyAlignment="1">
      <alignment horizontal="left" vertical="center" wrapText="1"/>
    </xf>
    <xf numFmtId="176" fontId="4" fillId="0" borderId="1" xfId="0" applyNumberFormat="1" applyFont="1" applyFill="1" applyBorder="1" applyAlignment="1" applyProtection="1">
      <alignment horizontal="right" vertical="center" wrapText="1"/>
    </xf>
    <xf numFmtId="0" fontId="4" fillId="0" borderId="0" xfId="0" applyFont="1" applyFill="1" applyBorder="1" applyAlignment="1" applyProtection="1">
      <alignment horizontal="left" vertical="center" wrapText="1"/>
    </xf>
    <xf numFmtId="0" fontId="4" fillId="0" borderId="0" xfId="0" applyFont="1" applyFill="1" applyBorder="1" applyAlignment="1" applyProtection="1">
      <alignment horizontal="center" vertical="center" wrapText="1"/>
    </xf>
    <xf numFmtId="0" fontId="4" fillId="0" borderId="0" xfId="0" applyFont="1" applyFill="1" applyBorder="1" applyAlignment="1" applyProtection="1">
      <alignment horizontal="right" vertical="center" wrapText="1"/>
    </xf>
    <xf numFmtId="0" fontId="22" fillId="0" borderId="0" xfId="0" applyFont="1" applyFill="1" applyBorder="1" applyAlignment="1">
      <alignment horizontal="left" vertical="center"/>
    </xf>
    <xf numFmtId="0" fontId="4" fillId="0" borderId="0" xfId="0" applyFont="1" applyFill="1" applyBorder="1" applyAlignment="1">
      <alignment horizontal="center" vertical="center"/>
    </xf>
    <xf numFmtId="0" fontId="4" fillId="0" borderId="0" xfId="0" applyFont="1" applyFill="1" applyBorder="1" applyAlignment="1">
      <alignment horizontal="right" vertical="center"/>
    </xf>
    <xf numFmtId="4" fontId="4" fillId="0" borderId="0" xfId="0" applyNumberFormat="1" applyFont="1" applyFill="1" applyBorder="1" applyAlignment="1" applyProtection="1">
      <alignment horizontal="right" vertical="center" wrapText="1"/>
    </xf>
    <xf numFmtId="4" fontId="4" fillId="0" borderId="0" xfId="0" applyNumberFormat="1" applyFont="1" applyFill="1" applyAlignment="1" applyProtection="1">
      <alignment horizontal="right" vertical="center" wrapText="1"/>
    </xf>
    <xf numFmtId="0" fontId="4" fillId="0" borderId="0" xfId="0" applyFont="1" applyFill="1" applyAlignment="1">
      <alignment horizontal="left" vertical="center"/>
    </xf>
    <xf numFmtId="0" fontId="4" fillId="0" borderId="0" xfId="0" applyFont="1" applyFill="1" applyAlignment="1">
      <alignment horizontal="right" vertical="center" wrapText="1"/>
    </xf>
    <xf numFmtId="177" fontId="0" fillId="0" borderId="0" xfId="0" applyNumberFormat="1" applyFont="1" applyFill="1">
      <alignment vertical="center"/>
    </xf>
    <xf numFmtId="0" fontId="4" fillId="0" borderId="24" xfId="0" applyFont="1" applyFill="1" applyBorder="1" applyAlignment="1">
      <alignment vertical="center" wrapText="1"/>
    </xf>
    <xf numFmtId="177" fontId="4" fillId="0" borderId="0" xfId="0" applyNumberFormat="1" applyFont="1" applyFill="1" applyBorder="1" applyAlignment="1">
      <alignment horizontal="center" vertical="center" wrapText="1"/>
    </xf>
    <xf numFmtId="177" fontId="4" fillId="0" borderId="24" xfId="0" applyNumberFormat="1" applyFont="1" applyFill="1" applyBorder="1" applyAlignment="1">
      <alignment vertical="center" wrapText="1"/>
    </xf>
    <xf numFmtId="0" fontId="23" fillId="0" borderId="0" xfId="0" applyFont="1" applyFill="1">
      <alignment vertical="center"/>
    </xf>
    <xf numFmtId="0" fontId="24" fillId="0" borderId="27" xfId="0" applyFont="1" applyFill="1" applyBorder="1" applyAlignment="1" applyProtection="1">
      <alignment horizontal="center" vertical="center"/>
    </xf>
    <xf numFmtId="0" fontId="25" fillId="0" borderId="27" xfId="0" applyFont="1" applyFill="1" applyBorder="1" applyAlignment="1" applyProtection="1">
      <alignment horizontal="center" vertical="center" wrapText="1"/>
    </xf>
    <xf numFmtId="0" fontId="25" fillId="0" borderId="27" xfId="0" applyFont="1" applyFill="1" applyBorder="1" applyAlignment="1" applyProtection="1">
      <alignment horizontal="left" vertical="center" wrapText="1"/>
    </xf>
    <xf numFmtId="0" fontId="24" fillId="0" borderId="1" xfId="0" applyFont="1" applyFill="1" applyBorder="1" applyAlignment="1" applyProtection="1">
      <alignment horizontal="center" vertical="center"/>
    </xf>
    <xf numFmtId="0" fontId="24" fillId="0" borderId="1" xfId="0" applyFont="1" applyFill="1" applyBorder="1" applyAlignment="1" applyProtection="1">
      <alignment horizontal="center" vertical="center" wrapText="1"/>
    </xf>
    <xf numFmtId="0" fontId="24" fillId="0" borderId="1" xfId="0" applyFont="1" applyFill="1" applyBorder="1" applyAlignment="1" applyProtection="1">
      <alignment vertical="center" wrapText="1"/>
    </xf>
    <xf numFmtId="0" fontId="24" fillId="0" borderId="0" xfId="0" applyFont="1" applyFill="1" applyBorder="1" applyAlignment="1">
      <alignment horizontal="center" vertical="center" wrapText="1"/>
    </xf>
    <xf numFmtId="0" fontId="24" fillId="0" borderId="24" xfId="0" applyFont="1" applyFill="1" applyBorder="1" applyAlignment="1">
      <alignment horizontal="center" vertical="center" wrapText="1"/>
    </xf>
    <xf numFmtId="176" fontId="25" fillId="0" borderId="27" xfId="0" applyNumberFormat="1" applyFont="1" applyFill="1" applyBorder="1" applyAlignment="1" applyProtection="1">
      <alignment horizontal="center" vertical="center" wrapText="1"/>
    </xf>
    <xf numFmtId="0" fontId="6" fillId="0" borderId="27" xfId="0" applyFont="1" applyBorder="1" applyAlignment="1">
      <alignment horizontal="center" vertical="center"/>
    </xf>
    <xf numFmtId="176" fontId="24" fillId="0" borderId="1" xfId="0" applyNumberFormat="1" applyFont="1" applyFill="1" applyBorder="1" applyAlignment="1" applyProtection="1">
      <alignment horizontal="center" vertical="center" wrapText="1"/>
    </xf>
    <xf numFmtId="0" fontId="6" fillId="0" borderId="1" xfId="0" applyFont="1" applyBorder="1" applyAlignment="1">
      <alignment horizontal="center" vertical="center"/>
    </xf>
    <xf numFmtId="177" fontId="24" fillId="0" borderId="1" xfId="0" applyNumberFormat="1" applyFont="1" applyFill="1" applyBorder="1" applyAlignment="1">
      <alignment horizontal="right" vertical="center" wrapText="1"/>
    </xf>
    <xf numFmtId="178" fontId="24" fillId="0" borderId="1" xfId="0" applyNumberFormat="1" applyFont="1" applyFill="1" applyBorder="1" applyAlignment="1">
      <alignment horizontal="right" vertical="center" wrapText="1"/>
    </xf>
    <xf numFmtId="0" fontId="6" fillId="0" borderId="27" xfId="0" applyFont="1" applyBorder="1">
      <alignment vertical="center"/>
    </xf>
    <xf numFmtId="0" fontId="6" fillId="0" borderId="1" xfId="0" applyFont="1" applyBorder="1">
      <alignment vertical="center"/>
    </xf>
    <xf numFmtId="177" fontId="10" fillId="0" borderId="1" xfId="0" applyNumberFormat="1" applyFont="1" applyFill="1" applyBorder="1" applyAlignment="1">
      <alignment horizontal="right" vertical="center" wrapText="1"/>
    </xf>
    <xf numFmtId="0" fontId="4" fillId="0" borderId="28" xfId="0" applyFont="1" applyFill="1" applyBorder="1" applyAlignment="1">
      <alignment horizontal="center" vertical="center" wrapText="1"/>
    </xf>
    <xf numFmtId="0" fontId="4" fillId="0" borderId="29" xfId="0" applyFont="1" applyFill="1" applyBorder="1" applyAlignment="1">
      <alignment horizontal="center" vertical="center" wrapText="1"/>
    </xf>
    <xf numFmtId="10" fontId="4" fillId="0" borderId="24" xfId="0" applyNumberFormat="1" applyFont="1" applyFill="1" applyBorder="1" applyAlignment="1">
      <alignment horizontal="right" vertical="center" wrapText="1"/>
    </xf>
    <xf numFmtId="0" fontId="22" fillId="0" borderId="0" xfId="0" applyFont="1" applyFill="1" applyBorder="1" applyAlignment="1">
      <alignment horizontal="left" vertical="center" wrapText="1"/>
    </xf>
    <xf numFmtId="0" fontId="4" fillId="0" borderId="0" xfId="0" applyFont="1" applyFill="1" applyBorder="1" applyAlignment="1">
      <alignment horizontal="right" vertical="center" wrapText="1"/>
    </xf>
    <xf numFmtId="177" fontId="4" fillId="0" borderId="0" xfId="0" applyNumberFormat="1" applyFont="1" applyFill="1" applyBorder="1" applyAlignment="1">
      <alignment horizontal="left" vertical="center" wrapText="1"/>
    </xf>
    <xf numFmtId="0" fontId="26" fillId="0" borderId="0" xfId="0" applyFont="1" applyFill="1" applyBorder="1" applyAlignment="1">
      <alignment vertical="center"/>
    </xf>
    <xf numFmtId="0" fontId="26" fillId="0" borderId="0" xfId="0" applyFont="1" applyFill="1" applyBorder="1" applyAlignment="1">
      <alignment horizontal="center" vertical="center"/>
    </xf>
    <xf numFmtId="0" fontId="4" fillId="0" borderId="0" xfId="0" applyFont="1" applyFill="1" applyBorder="1" applyAlignment="1">
      <alignment horizontal="left" vertical="center" wrapText="1"/>
    </xf>
    <xf numFmtId="0" fontId="21" fillId="0" borderId="24" xfId="0" applyFont="1" applyFill="1" applyBorder="1" applyAlignment="1">
      <alignment horizontal="center" vertical="center" wrapText="1"/>
    </xf>
    <xf numFmtId="0" fontId="21" fillId="0" borderId="24" xfId="0" applyFont="1" applyFill="1" applyBorder="1" applyAlignment="1">
      <alignment horizontal="left" vertical="center" wrapText="1"/>
    </xf>
    <xf numFmtId="10" fontId="21" fillId="0" borderId="24" xfId="0" applyNumberFormat="1" applyFont="1" applyFill="1" applyBorder="1" applyAlignment="1">
      <alignment horizontal="center" vertical="center" wrapText="1"/>
    </xf>
    <xf numFmtId="4" fontId="21" fillId="0" borderId="24" xfId="0" applyNumberFormat="1" applyFont="1" applyFill="1" applyBorder="1" applyAlignment="1">
      <alignment horizontal="right" vertical="center" wrapText="1"/>
    </xf>
    <xf numFmtId="0" fontId="4" fillId="0" borderId="24" xfId="0" applyFont="1" applyFill="1" applyBorder="1" applyAlignment="1">
      <alignment horizontal="left" vertical="center" wrapText="1"/>
    </xf>
    <xf numFmtId="10" fontId="4" fillId="0" borderId="24" xfId="0" applyNumberFormat="1" applyFont="1" applyFill="1" applyBorder="1" applyAlignment="1">
      <alignment horizontal="center" vertical="center" wrapText="1"/>
    </xf>
    <xf numFmtId="4" fontId="4" fillId="0" borderId="24" xfId="0" applyNumberFormat="1" applyFont="1" applyFill="1" applyBorder="1" applyAlignment="1">
      <alignment horizontal="right" vertical="center" wrapText="1"/>
    </xf>
    <xf numFmtId="0" fontId="21" fillId="0" borderId="27" xfId="0" applyFont="1" applyFill="1" applyBorder="1" applyAlignment="1">
      <alignment horizontal="left" vertical="center" wrapText="1"/>
    </xf>
    <xf numFmtId="10" fontId="27" fillId="0" borderId="24" xfId="0" applyNumberFormat="1" applyFont="1" applyFill="1" applyBorder="1" applyAlignment="1">
      <alignment horizontal="center" vertical="center" wrapText="1"/>
    </xf>
    <xf numFmtId="4" fontId="27" fillId="0" borderId="24" xfId="0" applyNumberFormat="1" applyFont="1" applyFill="1" applyBorder="1" applyAlignment="1">
      <alignment horizontal="right" vertical="center" wrapText="1"/>
    </xf>
    <xf numFmtId="10" fontId="27" fillId="3" borderId="24" xfId="3" applyNumberFormat="1" applyFont="1" applyFill="1" applyBorder="1" applyAlignment="1">
      <alignment horizontal="right" vertical="center" wrapText="1"/>
    </xf>
    <xf numFmtId="0" fontId="21" fillId="0" borderId="0" xfId="0" applyFont="1" applyFill="1" applyBorder="1" applyAlignment="1">
      <alignment horizontal="center" vertical="center" wrapText="1"/>
    </xf>
    <xf numFmtId="0" fontId="21" fillId="0" borderId="0" xfId="0" applyFont="1" applyFill="1" applyBorder="1" applyAlignment="1">
      <alignment horizontal="left" vertical="center" wrapText="1"/>
    </xf>
    <xf numFmtId="10" fontId="21" fillId="0" borderId="0" xfId="0" applyNumberFormat="1" applyFont="1" applyFill="1" applyBorder="1" applyAlignment="1">
      <alignment horizontal="center" vertical="center" wrapText="1"/>
    </xf>
    <xf numFmtId="4" fontId="21" fillId="0" borderId="0" xfId="0" applyNumberFormat="1" applyFont="1" applyFill="1" applyBorder="1" applyAlignment="1">
      <alignment horizontal="right" vertical="center" wrapText="1"/>
    </xf>
    <xf numFmtId="0" fontId="4" fillId="0" borderId="30" xfId="0" applyFont="1" applyFill="1" applyBorder="1" applyAlignment="1">
      <alignment horizontal="center" vertical="center" wrapText="1"/>
    </xf>
    <xf numFmtId="4" fontId="21" fillId="0" borderId="30" xfId="0" applyNumberFormat="1" applyFont="1" applyFill="1" applyBorder="1" applyAlignment="1">
      <alignment horizontal="right" vertical="center" wrapText="1"/>
    </xf>
    <xf numFmtId="4" fontId="4" fillId="0" borderId="30" xfId="0" applyNumberFormat="1" applyFont="1" applyFill="1" applyBorder="1" applyAlignment="1">
      <alignment horizontal="right" vertical="center" wrapText="1"/>
    </xf>
    <xf numFmtId="176" fontId="26" fillId="0" borderId="0" xfId="0" applyNumberFormat="1" applyFont="1" applyFill="1" applyBorder="1" applyAlignment="1">
      <alignment vertical="center"/>
    </xf>
    <xf numFmtId="10" fontId="26" fillId="0" borderId="0" xfId="0" applyNumberFormat="1" applyFont="1" applyFill="1" applyBorder="1" applyAlignment="1">
      <alignment vertical="center"/>
    </xf>
    <xf numFmtId="0" fontId="4" fillId="0" borderId="1" xfId="0" applyFont="1" applyFill="1" applyBorder="1" applyAlignment="1" applyProtection="1" quotePrefix="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4472C4"/>
      <color rgb="00FFFF00"/>
      <color rgb="00FF0000"/>
    </mruColors>
  </colors>
  <extLst>
    <ext xmlns:x14="http://schemas.microsoft.com/office/spreadsheetml/2009/9/main" uri="{EB79DEF2-80B8-43e5-95BD-54CBDDF9020C}">
      <x14:slicerStyles defaultSlicerStyle="SlicerStyleLight1"/>
    </ext>
  </extLst>
</styleSheet>
</file>

<file path=xl/woinfos.xml><?xml version="1.0" encoding="utf-8"?>
<woInfos xmlns="https://web.wps.cn/et/2018/main" xmlns:s="http://schemas.openxmlformats.org/spreadsheetml/2006/main">
  <bookInfo cellCmpFml="711">
    <open main="123" threadCnt="1"/>
    <sheetInfos>
      <sheetInfo cellCmpFml="54" sheetStid="23">
        <open main="1" threadCnt="1"/>
      </sheetInfo>
      <sheetInfo cellCmpFml="308" sheetStid="6">
        <open main="9" threadCnt="1"/>
      </sheetInfo>
      <sheetInfo cellCmpFml="170" sheetStid="8">
        <open main="21" threadCnt="1"/>
      </sheetInfo>
      <sheetInfo cellCmpFml="75" sheetStid="9">
        <open main="2" threadCnt="1"/>
      </sheetInfo>
      <sheetInfo cellCmpFml="30" sheetStid="10">
        <open main="7" threadCnt="1"/>
      </sheetInfo>
      <sheetInfo cellCmpFml="11" sheetStid="11">
        <open threadCnt="1"/>
      </sheetInfo>
      <sheetInfo cellCmpFml="9" sheetStid="12">
        <open threadCnt="1"/>
      </sheetInfo>
      <sheetInfo cellCmpFml="7" sheetStid="13">
        <open threadCnt="1"/>
      </sheetInfo>
      <sheetInfo cellCmpFml="18" sheetStid="19">
        <open main="1" threadCnt="1"/>
      </sheetInfo>
      <sheetInfo cellCmpFml="0" sheetStid="20">
        <open main="1" threadCnt="1"/>
      </sheetInfo>
      <sheetInfo cellCmpFml="7" sheetStid="21">
        <open main="1" threadCnt="1"/>
      </sheetInfo>
      <sheetInfo cellCmpFml="8" sheetStid="24">
        <open threadCnt="1"/>
      </sheetInfo>
      <sheetInfo cellCmpFml="6" sheetStid="25">
        <open threadCnt="1"/>
      </sheetInfo>
      <sheetInfo cellCmpFml="7" sheetStid="22">
        <open threadCnt="1"/>
      </sheetInfo>
      <sheetInfo cellCmpFml="1" sheetStid="27">
        <open threadCnt="1"/>
      </sheetInfo>
    </sheetInfos>
  </bookInfo>
</woInfos>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5" Type="http://www.wps.cn/officeDocument/2023/relationships/woinfos" Target="woinfos.xml"/><Relationship Id="rId24" Type="http://www.wps.cn/officeDocument/2023/relationships/customStorage" Target="customStorage/customStorage.xml"/><Relationship Id="rId23" Type="http://schemas.openxmlformats.org/officeDocument/2006/relationships/styles" Target="styles.xml"/><Relationship Id="rId22" Type="http://schemas.openxmlformats.org/officeDocument/2006/relationships/customXml" Target="../customXml/item3.xml"/><Relationship Id="rId21" Type="http://schemas.openxmlformats.org/officeDocument/2006/relationships/customXml" Target="../customXml/item2.xml"/><Relationship Id="rId20" Type="http://schemas.openxmlformats.org/officeDocument/2006/relationships/customXml" Target="../customXml/item1.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externalLink" Target="externalLinks/externalLink1.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customStorage/customStorage.xml><?xml version="1.0" encoding="utf-8"?>
<customStorage xmlns="https://web.wps.cn/et/2018/main">
  <book/>
  <sheets/>
</customStorage>
</file>

<file path=xl/externalLinks/_rels/externalLink1.xml.rels><?xml version="1.0" encoding="UTF-8" standalone="yes"?>
<Relationships xmlns="http://schemas.openxmlformats.org/package/2006/relationships"><Relationship Id="rId1" Type="http://schemas.microsoft.com/office/2006/relationships/xlExternalLinkPath/xlPathMissing" Target="C:/&#12304;74&#12305;&#65288;&#25307;&#26631;&#65289;R9&#24635;&#21253;&#25307;&#26631;/01&#12289;&#39033;&#30446;&#21551;&#21160;&#36164;&#26009;&#21450;&#19994;&#20027;&#22238;&#22797;/&#20013;&#22825;&#25112;&#30053;/2024-2025&#24180;&#24191;&#19996;&#30465;&#24635;&#21253;&#25112;&#37319;&#65288;&#20013;&#22825;&#65289;(2)/&#12304;3&#12305;&#20013;&#26631;&#20215;&#26684;&#20449;&#24687;-&#20013;&#22825;/&#12304;3&#12305;&#20013;&#26631;&#20215;&#26684;&#20449;&#24687;-&#20013;&#22825;/&#12304;1&#12305;&#24191;&#24030;&#12289;&#20315;&#23665;/&#12304;1&#12305;&#20998;&#37096;&#20998;&#39033;/&#12304;1&#12305;2024-2025&#24180;&#24230;&#24191;&#19996;&#30465;&#26045;&#24037;&#24635;&#25215;&#21253;&#24037;&#31243;-&#24191;&#24030;&#12289;&#20315;&#23665;--&#22320;&#19979;&#23460;&#12289;&#22320;&#19978;&#36710;&#24211;&#12289;&#30422;&#19978;&#36710;&#24211;&#65288;&#20998;&#37096;&#20998;&#39033;&#65289;.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分部分项清单计价表"/>
      <sheetName val="人材机汇总表"/>
      <sheetName val="费率清单表"/>
    </sheetNames>
    <sheetDataSet>
      <sheetData sheetId="0">
        <row r="1">
          <cell r="C1" t="str">
            <v>code</v>
          </cell>
          <cell r="D1" t="str">
            <v>description</v>
          </cell>
          <cell r="E1" t="str">
            <v>spec</v>
          </cell>
          <cell r="F1" t="str">
            <v>workscope</v>
          </cell>
          <cell r="G1" t="str">
            <v>unit</v>
          </cell>
          <cell r="H1" t="str">
            <v>quantity</v>
          </cell>
          <cell r="I1" t="str">
            <v>rate</v>
          </cell>
        </row>
        <row r="4">
          <cell r="C4" t="str">
            <v>项目编码</v>
          </cell>
          <cell r="D4" t="str">
            <v>项目名称</v>
          </cell>
          <cell r="E4" t="str">
            <v>项目特征</v>
          </cell>
          <cell r="F4" t="str">
            <v>工作内容</v>
          </cell>
          <cell r="G4" t="str">
            <v>计量单位</v>
          </cell>
          <cell r="H4" t="str">
            <v>工程量</v>
          </cell>
          <cell r="I4" t="str">
            <v>不含税综合单价（元）</v>
          </cell>
        </row>
        <row r="6">
          <cell r="C6" t="str">
            <v>1</v>
          </cell>
          <cell r="D6" t="str">
            <v>土建工程</v>
          </cell>
        </row>
        <row r="7">
          <cell r="C7" t="str">
            <v>1.1</v>
          </cell>
          <cell r="D7" t="str">
            <v>地下部分</v>
          </cell>
        </row>
        <row r="8">
          <cell r="C8" t="str">
            <v>1.1.1</v>
          </cell>
          <cell r="D8" t="str">
            <v>地下室工程</v>
          </cell>
        </row>
        <row r="9">
          <cell r="C9" t="str">
            <v>01</v>
          </cell>
          <cell r="D9" t="str">
            <v>土石方工程</v>
          </cell>
        </row>
        <row r="10">
          <cell r="C10" t="str">
            <v>01010100200001001</v>
          </cell>
          <cell r="D10" t="str">
            <v>挖一般土方</v>
          </cell>
          <cell r="E10" t="str">
            <v>[项目特征]
1.土壤类别:根据岩土工程勘察报告及现场情况综合考虑（包括国标清单规范一至四类土）
2.挖土深度:综合考虑
3.土方等垂直运输:结合现场情况自行考虑
4.场内运距:结合现场情况综合考虑
5.其他:综合单价中考虑桩间挖土增加费</v>
          </cell>
          <cell r="F10" t="str">
            <v>[工作内容]
1.排地表水
2.土方开挖
3.围护（挡土板）及拆除
4.基底钎探
5.场内运输及施工转堆
6.其他完成本项所需的一切工作</v>
          </cell>
          <cell r="G10" t="str">
            <v>m3</v>
          </cell>
          <cell r="H10" t="str">
            <v>1.00</v>
          </cell>
          <cell r="I10">
            <v>12.04</v>
          </cell>
        </row>
        <row r="11">
          <cell r="C11" t="str">
            <v>01010100300001001</v>
          </cell>
          <cell r="D11" t="str">
            <v>挖沟槽、基坑土方</v>
          </cell>
          <cell r="E11" t="str">
            <v>[项目特征]
1.土壤类别:根据岩土工程勘察报告及现场情况综合考虑（包括国标清单规范一至四类土）
2.挖土深度:综合考虑
3.土方等垂直运输:结合现场情况自行考虑
4.场内运距:结合现场情况综合考虑
5.其他:综合单价中考虑桩间挖土增加费</v>
          </cell>
          <cell r="F11" t="str">
            <v>[工作内容]
1.排地表水
2.土方开挖
3.围护（挡土板）及拆除
4.基底钎探
5.场内运输及施工转堆
6.其他完成本项所需的一切工作</v>
          </cell>
          <cell r="G11" t="str">
            <v>m3</v>
          </cell>
          <cell r="H11" t="str">
            <v>1.00</v>
          </cell>
          <cell r="I11">
            <v>15.94</v>
          </cell>
        </row>
        <row r="12">
          <cell r="C12" t="str">
            <v>01010100600001001</v>
          </cell>
          <cell r="D12" t="str">
            <v>挖淤泥、流砂</v>
          </cell>
          <cell r="E12" t="str">
            <v>[项目特征]
1.类别:根据岩土工程勘察报告及现场情况综合考虑
2.挖掘深度:综合考虑
3.垂直运输:结合现场情况自行考虑
4.场内运距:结合现场情况综合考虑</v>
          </cell>
          <cell r="F12" t="str">
            <v>[工作内容]
1.排地表水
2.淤泥、流砂开挖
3.场内运输及施工转堆
4.其他完成本项所需的一切工作</v>
          </cell>
          <cell r="G12" t="str">
            <v>m3</v>
          </cell>
          <cell r="H12" t="str">
            <v>1.00</v>
          </cell>
          <cell r="I12">
            <v>30.1</v>
          </cell>
        </row>
        <row r="13">
          <cell r="C13" t="str">
            <v>补2022021610052887001</v>
          </cell>
          <cell r="D13" t="str">
            <v>挖一般石方</v>
          </cell>
          <cell r="E13" t="str">
            <v>[项目特征]
1.岩石类别:综合考虑
2.开凿深度:综合考虑
3.石方垂直运输:结合现场情况自行考虑
4.场内运距:结合现场情况综合考虑</v>
          </cell>
          <cell r="F13" t="str">
            <v>[工作内容]
1.排地表水
2.石方开挖
3.石方打凿
4.场内运输及施工转堆
5.其他完成本项所需的一切工作</v>
          </cell>
          <cell r="G13" t="str">
            <v>m3</v>
          </cell>
          <cell r="H13" t="str">
            <v>1.00</v>
          </cell>
          <cell r="I13">
            <v>61</v>
          </cell>
        </row>
        <row r="14">
          <cell r="C14" t="str">
            <v>补2022021610061252001</v>
          </cell>
          <cell r="D14" t="str">
            <v>挖沟槽、基坑石方</v>
          </cell>
          <cell r="E14" t="str">
            <v>[项目特征]
1.岩石类别:综合考虑
2.开凿深度:综合考虑
3.石方垂直运输:结合现场情况自行考虑
4.场内运距:结合现场情况综合考虑</v>
          </cell>
          <cell r="F14" t="str">
            <v>[工作内容]
1.排地表水
2.石方开挖
3.石方打凿
4.场内运输及施工转堆
5.其他完成本项所需的一切工作</v>
          </cell>
          <cell r="G14" t="str">
            <v>m3</v>
          </cell>
          <cell r="H14" t="str">
            <v>1.00</v>
          </cell>
          <cell r="I14">
            <v>91.44</v>
          </cell>
        </row>
        <row r="15">
          <cell r="C15" t="str">
            <v>补2023041710223698001</v>
          </cell>
          <cell r="D15" t="str">
            <v>余方弃置（天河区）</v>
          </cell>
          <cell r="E15" t="str">
            <v>[项目特征]
1.废弃料品种:除生活垃圾以外，包括土石方、淤泥、流砂、旧基础、余泥、废渣等
2.弃置运距:结合现场情况综合考虑</v>
          </cell>
          <cell r="F15" t="str">
            <v>[工作内容]
1.装卸、运输
2.余方点装料运输至弃置点
3.其他完成本项所需的一切工作</v>
          </cell>
          <cell r="G15" t="str">
            <v>m3</v>
          </cell>
          <cell r="H15" t="str">
            <v>1.00</v>
          </cell>
          <cell r="I15">
            <v>54.17</v>
          </cell>
        </row>
        <row r="16">
          <cell r="C16" t="str">
            <v>补2023041710223698002</v>
          </cell>
          <cell r="D16" t="str">
            <v>余方弃置（海珠区）</v>
          </cell>
          <cell r="E16" t="str">
            <v>[项目特征]
1.废弃料品种:除生活垃圾以外，包括土石方、淤泥、流砂、旧基础、余泥、废渣等
2.弃置运距:结合现场情况综合考虑</v>
          </cell>
          <cell r="F16" t="str">
            <v>[工作内容]
1.装卸、运输
2.余方点装料运输至弃置点
3.其他完成本项所需的一切工作</v>
          </cell>
          <cell r="G16" t="str">
            <v>m3</v>
          </cell>
          <cell r="H16" t="str">
            <v>1.00</v>
          </cell>
          <cell r="I16">
            <v>56.59</v>
          </cell>
        </row>
        <row r="17">
          <cell r="C17" t="str">
            <v>补2023041710223698003</v>
          </cell>
          <cell r="D17" t="str">
            <v>余方弃置（越秀区）</v>
          </cell>
          <cell r="E17" t="str">
            <v>[项目特征]
1.废弃料品种:除生活垃圾以外，包括土石方、淤泥、流砂、旧基础、余泥、废渣等
2.弃置运距:结合现场情况综合考虑</v>
          </cell>
          <cell r="F17" t="str">
            <v>[工作内容]
1.装卸、运输
2.余方点装料运输至弃置点
3.其他完成本项所需的一切工作</v>
          </cell>
          <cell r="G17" t="str">
            <v>m3</v>
          </cell>
          <cell r="H17" t="str">
            <v>1.00</v>
          </cell>
          <cell r="I17">
            <v>51.76</v>
          </cell>
        </row>
        <row r="18">
          <cell r="C18" t="str">
            <v>补2023041710223698006</v>
          </cell>
          <cell r="D18" t="str">
            <v>余方弃置（荔湾区）</v>
          </cell>
          <cell r="E18" t="str">
            <v>[项目特征]
1.废弃料品种:除生活垃圾以外，包括土石方、淤泥、流砂、旧基础、余泥、废渣等
2.弃置运距:结合现场情况综合考虑</v>
          </cell>
          <cell r="F18" t="str">
            <v>[工作内容]
1.装卸、运输
2.余方点装料运输至弃置点
3.其他完成本项所需的一切工作</v>
          </cell>
          <cell r="G18" t="str">
            <v>m3</v>
          </cell>
          <cell r="H18" t="str">
            <v>1.00</v>
          </cell>
          <cell r="I18">
            <v>60.2</v>
          </cell>
        </row>
        <row r="19">
          <cell r="C19" t="str">
            <v>补2023041710223698005</v>
          </cell>
          <cell r="D19" t="str">
            <v>余方弃置（白云区）</v>
          </cell>
          <cell r="E19" t="str">
            <v>[项目特征]
1.废弃料品种:除生活垃圾以外，包括土石方、淤泥、流砂、旧基础、余泥、废渣等
2.弃置运距:结合现场情况综合考虑</v>
          </cell>
          <cell r="F19" t="str">
            <v>[工作内容]
1.装卸、运输
2.余方点装料运输至弃置点
3.其他完成本项所需的一切工作</v>
          </cell>
          <cell r="G19" t="str">
            <v>m3</v>
          </cell>
          <cell r="H19" t="str">
            <v>1.00</v>
          </cell>
          <cell r="I19">
            <v>44.55</v>
          </cell>
        </row>
        <row r="20">
          <cell r="C20" t="str">
            <v>补2023041710223698004</v>
          </cell>
          <cell r="D20" t="str">
            <v>余方弃置（黄埔区）</v>
          </cell>
          <cell r="E20" t="str">
            <v>[项目特征]
1.废弃料品种:除生活垃圾以外，包括土石方、淤泥、流砂、旧基础、余泥、废渣等
2.弃置运距:结合现场情况综合考虑</v>
          </cell>
          <cell r="F20" t="str">
            <v>[工作内容]
1.装卸、运输
2.余方点装料运输至弃置点
3.其他完成本项所需的一切工作</v>
          </cell>
          <cell r="G20" t="str">
            <v>m3</v>
          </cell>
          <cell r="H20" t="str">
            <v>1.00</v>
          </cell>
          <cell r="I20">
            <v>42.14</v>
          </cell>
        </row>
        <row r="21">
          <cell r="C21" t="str">
            <v>补2023041710223698008</v>
          </cell>
          <cell r="D21" t="str">
            <v>余方弃置（番禺区）</v>
          </cell>
          <cell r="E21" t="str">
            <v>[项目特征]
1.废弃料品种:除生活垃圾以外，包括土石方、淤泥、流砂、旧基础、余泥、废渣等
2.弃置运距:结合现场情况综合考虑</v>
          </cell>
          <cell r="F21" t="str">
            <v>[工作内容]
1.装卸、运输
2.余方点装料运输至弃置点
3.其他完成本项所需的一切工作</v>
          </cell>
          <cell r="G21" t="str">
            <v>m3</v>
          </cell>
          <cell r="H21" t="str">
            <v>1.00</v>
          </cell>
          <cell r="I21">
            <v>60.2</v>
          </cell>
        </row>
        <row r="22">
          <cell r="C22" t="str">
            <v>补2023041710223698007</v>
          </cell>
          <cell r="D22" t="str">
            <v>余方弃置（南沙区）</v>
          </cell>
          <cell r="E22" t="str">
            <v>[项目特征]
1.废弃料品种:除生活垃圾以外，包括土石方、淤泥、流砂、旧基础、余泥、废渣等
2.弃置运距:结合现场情况综合考虑</v>
          </cell>
          <cell r="F22" t="str">
            <v>[工作内容]
1.装卸、运输
2.余方点装料运输至弃置点
3.其他完成本项所需的一切工作</v>
          </cell>
          <cell r="G22" t="str">
            <v>m3</v>
          </cell>
          <cell r="H22" t="str">
            <v>1.00</v>
          </cell>
          <cell r="I22">
            <v>42.14</v>
          </cell>
        </row>
        <row r="23">
          <cell r="C23" t="str">
            <v>补2023041710223698013</v>
          </cell>
          <cell r="D23" t="str">
            <v>余方弃置（增城区、从化区、花都区）</v>
          </cell>
          <cell r="E23" t="str">
            <v>[项目特征]
1.废弃料品种:除生活垃圾以外，包括土石方、淤泥、流砂、旧基础、余泥、废渣等
2.弃置运距:结合现场情况综合考虑</v>
          </cell>
          <cell r="F23" t="str">
            <v>[工作内容]
1.装卸、运输
2.余方点装料运输至弃置点
3.其他完成本项所需的一切工作</v>
          </cell>
          <cell r="G23" t="str">
            <v>m3</v>
          </cell>
          <cell r="H23" t="str">
            <v>1.00</v>
          </cell>
          <cell r="I23">
            <v>40.94</v>
          </cell>
        </row>
        <row r="24">
          <cell r="C24" t="str">
            <v>补2023041710223698012</v>
          </cell>
          <cell r="D24" t="str">
            <v>余方弃置（佛山-禅城）</v>
          </cell>
          <cell r="E24" t="str">
            <v>[项目特征]
1.废弃料品种:除生活垃圾以外，包括土石方、淤泥、流砂、旧基础、余泥、废渣等
2.弃置运距:结合现场情况综合考虑</v>
          </cell>
          <cell r="F24" t="str">
            <v>[工作内容]
1.装卸、运输
2.余方点装料运输至弃置点
3.其他完成本项所需的一切工作</v>
          </cell>
          <cell r="G24" t="str">
            <v>m3</v>
          </cell>
          <cell r="H24" t="str">
            <v>1.00</v>
          </cell>
          <cell r="I24">
            <v>48.16</v>
          </cell>
        </row>
        <row r="25">
          <cell r="C25" t="str">
            <v>补2023041710223698015</v>
          </cell>
          <cell r="D25" t="str">
            <v>余方弃置（佛山-南海顺德）</v>
          </cell>
          <cell r="E25" t="str">
            <v>[项目特征]
1.废弃料品种:除生活垃圾以外，包括土石方、淤泥、流砂、旧基础、余泥、废渣等
2.弃置运距:结合现场情况综合考虑</v>
          </cell>
          <cell r="F25" t="str">
            <v>[工作内容]
1.装卸、运输
2.余方点装料运输至弃置点
3.其他完成本项所需的一切工作</v>
          </cell>
          <cell r="G25" t="str">
            <v>m3</v>
          </cell>
          <cell r="H25" t="str">
            <v>1.00</v>
          </cell>
          <cell r="I25">
            <v>42.14</v>
          </cell>
        </row>
        <row r="26">
          <cell r="C26" t="str">
            <v>补2023041710223698014</v>
          </cell>
          <cell r="D26" t="str">
            <v>余方弃置（佛山-高明三水）</v>
          </cell>
          <cell r="E26" t="str">
            <v>[项目特征]
1.废弃料品种:除生活垃圾以外，包括土石方、淤泥、流砂、旧基础、余泥、废渣等
2.弃置运距:结合现场情况综合考虑</v>
          </cell>
          <cell r="F26" t="str">
            <v>[工作内容]
1.装卸、运输
2.余方点装料运输至弃置点
3.其他完成本项所需的一切工作</v>
          </cell>
          <cell r="G26" t="str">
            <v>m3</v>
          </cell>
          <cell r="H26" t="str">
            <v>1.00</v>
          </cell>
          <cell r="I26">
            <v>40.94</v>
          </cell>
        </row>
        <row r="27">
          <cell r="C27" t="str">
            <v>补2023041710231122001</v>
          </cell>
          <cell r="D27" t="str">
            <v>余方弃置（生活垃圾）</v>
          </cell>
          <cell r="E27" t="str">
            <v>[项目特征]
1.废弃料品种:生活垃圾；是在日常生活中或者为日常生活提供服务的活动中产生的固体废物，以及法律、行政法规规定视为生活垃圾的固体废物。生活垃圾一般可分为厨余垃圾、可回收垃圾、有毒有害垃圾和其他垃圾等，例如人们日常生活中废弃的剩饭剩菜、纸张、塑料、玻璃、电池、荧光灯管等
2.弃置运距:结合现场情况综合考虑</v>
          </cell>
          <cell r="F27" t="str">
            <v>[工作内容]
1.装卸、运输
2.余方点装料运输至弃置点
3.其他完成本项所需的一切工作</v>
          </cell>
          <cell r="G27" t="str">
            <v>m3</v>
          </cell>
          <cell r="H27" t="str">
            <v>1.00</v>
          </cell>
          <cell r="I27">
            <v>126.4</v>
          </cell>
        </row>
        <row r="28">
          <cell r="C28" t="str">
            <v>01010300100001001</v>
          </cell>
          <cell r="D28" t="str">
            <v>回填方 场内取土</v>
          </cell>
          <cell r="E28" t="str">
            <v>[项目特征]
1.密实度要求:满足设计和规范的要求
2.填方材料品种:土质满足设计和规范的要求
3.填方粒径要求:综合考虑
4.填方来源、运距:挖方预留土，场内运距综合考虑</v>
          </cell>
          <cell r="F28" t="str">
            <v>[工作内容]
1.取土、运输、卸土
2.回填
3.分层碾压、夯实
4.其他完成本项所需的一切工作</v>
          </cell>
          <cell r="G28" t="str">
            <v>m3</v>
          </cell>
          <cell r="H28" t="str">
            <v>1.00</v>
          </cell>
          <cell r="I28">
            <v>16.55</v>
          </cell>
        </row>
        <row r="29">
          <cell r="C29" t="str">
            <v>01010300100002001</v>
          </cell>
          <cell r="D29" t="str">
            <v>回填方 外购土</v>
          </cell>
          <cell r="E29" t="str">
            <v>[项目特征]
1.密实度要求:满足设计和规范的要求
2.填方材料品种:土质满足设计和规范的要求
3.填方粒径要求:综合考虑
4.填方来源、运距:外购,自定运距包干</v>
          </cell>
          <cell r="F29" t="str">
            <v>[工作内容]
1.装卸、运输
2.回填
3.分层碾压、夯实
4.其他完成本项所需的一切工作</v>
          </cell>
          <cell r="G29" t="str">
            <v>m3</v>
          </cell>
          <cell r="H29" t="str">
            <v>1.00</v>
          </cell>
          <cell r="I29">
            <v>43.47</v>
          </cell>
        </row>
        <row r="30">
          <cell r="C30" t="str">
            <v>01010300100002001</v>
          </cell>
          <cell r="D30" t="str">
            <v>回填方 外购土</v>
          </cell>
          <cell r="E30" t="str">
            <v>[项目特征]
1.密实度要求:满足设计和规范的要求
2.填方材料品种:土质满足设计和规范的要求
3.填方粒径要求:综合考虑
4.填方来源、运距:外购,自定运距包干</v>
          </cell>
          <cell r="F30" t="str">
            <v>[工作内容]
1.装卸、运输
2.回填
3.分层碾压、夯实
4.其他完成本项所需的一切工作</v>
          </cell>
          <cell r="G30" t="str">
            <v>m3</v>
          </cell>
        </row>
        <row r="31">
          <cell r="C31" t="str">
            <v>01010200100006001</v>
          </cell>
          <cell r="D31" t="str">
            <v>挖旧基础</v>
          </cell>
          <cell r="E31" t="str">
            <v>[项目特征]
1.类别:原有建筑物旧基础，根据岩土工程勘察报告及现场情况综合考虑
2.开凿深度:综合考虑
3.旧基础等垂直运输:结合现场情况自行考虑
4.场内运距:结合现场情况综合考虑</v>
          </cell>
          <cell r="F31" t="str">
            <v>[工作内容]
1.排地表水
2.旧基础开挖 
3.旧基础打凿
4.场内运输及施工转堆
5.其他完成本项所需的一切工作</v>
          </cell>
          <cell r="G31" t="str">
            <v>m3</v>
          </cell>
          <cell r="H31" t="str">
            <v>1.00</v>
          </cell>
          <cell r="I31">
            <v>325.01</v>
          </cell>
        </row>
        <row r="32">
          <cell r="C32" t="str">
            <v>09010100100001001</v>
          </cell>
          <cell r="D32" t="str">
            <v>静力爆破石方</v>
          </cell>
          <cell r="E32" t="str">
            <v>[项目特征]
1.岩石类别:根据岩土工程勘察报告及现场情况综合考虑
2.爆破深度:综合考虑
3.爆破方式:静力爆破，综合考虑爆破等级及机械二次破碎方式
4.其他:综合单价中考虑办理爆破手续费用</v>
          </cell>
          <cell r="F32" t="str">
            <v>[工作内容]
1.排地表水 
2.石方爆破
3.超爆考虑素混凝土回填至设计标高
4.安全防护,警卫
5.其他完成本项所需的一切工作</v>
          </cell>
          <cell r="G32" t="str">
            <v>m3</v>
          </cell>
          <cell r="H32" t="str">
            <v>1.00</v>
          </cell>
          <cell r="I32">
            <v>180.56</v>
          </cell>
        </row>
        <row r="33">
          <cell r="C33" t="str">
            <v>09010100100002001</v>
          </cell>
          <cell r="D33" t="str">
            <v>机械打眼爆破石方</v>
          </cell>
          <cell r="E33" t="str">
            <v>[项目特征]
1.岩石类别:根据岩土工程勘察报告及现场情况综合考虑
2.爆破深度:综合考虑
3.爆破方式:机械打眼爆破，爆破等级及机械二次破碎方式
4.其他:综合单价中考虑办理爆破手续费用</v>
          </cell>
          <cell r="F33" t="str">
            <v>[工作内容]
1.排地表水 
2.石方爆破
3.超爆考虑素混凝土回填至设计标高
4.安全防护,警卫
5.其他完成本项所需的一切工作</v>
          </cell>
          <cell r="G33" t="str">
            <v>m3</v>
          </cell>
          <cell r="H33" t="str">
            <v>1.00</v>
          </cell>
          <cell r="I33">
            <v>42.14</v>
          </cell>
        </row>
        <row r="34">
          <cell r="C34" t="str">
            <v>补2022021610112065001</v>
          </cell>
          <cell r="D34" t="str">
            <v>回填方 粗砂</v>
          </cell>
          <cell r="E34" t="str">
            <v>[项目特征]
1.密实度要求:满足设计和规范的要求
2.填方材料品种:粗砂
3.填方粒径要求:综合考虑
4.填方来源、运距:外购,自定运距包干</v>
          </cell>
          <cell r="F34" t="str">
            <v>[工作内容]
1.装卸、运输
2.回填
3.分层碾压、夯实
4.其他完成本项所需的一切工作</v>
          </cell>
          <cell r="G34" t="str">
            <v>m3</v>
          </cell>
          <cell r="H34" t="str">
            <v>1.00</v>
          </cell>
          <cell r="I34">
            <v>318.88</v>
          </cell>
        </row>
        <row r="35">
          <cell r="C35" t="str">
            <v>补2022021610112065001</v>
          </cell>
          <cell r="D35" t="str">
            <v>回填方 粗砂</v>
          </cell>
          <cell r="E35" t="str">
            <v>[项目特征]
1.密实度要求:满足设计和规范的要求
2.填方材料品种:粗砂
3.填方粒径要求:综合考虑
4.填方来源、运距:外购,自定运距包干</v>
          </cell>
          <cell r="F35" t="str">
            <v>[工作内容]
1.装卸、运输
2.回填
3.分层碾压、夯实
4.其他完成本项所需的一切工作</v>
          </cell>
          <cell r="G35" t="str">
            <v>m3</v>
          </cell>
        </row>
        <row r="36">
          <cell r="C36" t="str">
            <v>补2022021818012320001</v>
          </cell>
          <cell r="D36" t="str">
            <v>回填方 碎石</v>
          </cell>
          <cell r="E36" t="str">
            <v>[项目特征]
1.密实度要求:满足设计和规范的要求
2.填方材料品种:碎石
3.填方粒径要求:综合考虑
4.填方来源、运距:外购,自定运距包干</v>
          </cell>
          <cell r="F36" t="str">
            <v>[工作内容]
1.装卸、运输
2.回填
3.分层碾压、夯实
4.其他完成本项所需的一切工作</v>
          </cell>
          <cell r="G36" t="str">
            <v>m3</v>
          </cell>
          <cell r="H36" t="str">
            <v>1.00</v>
          </cell>
          <cell r="I36">
            <v>248.79</v>
          </cell>
        </row>
        <row r="37">
          <cell r="C37" t="str">
            <v>补2022021818012320001</v>
          </cell>
          <cell r="D37" t="str">
            <v>回填方 碎石</v>
          </cell>
          <cell r="E37" t="str">
            <v>[项目特征]
1.密实度要求:满足设计和规范的要求
2.填方材料品种:碎石
3.填方粒径要求:综合考虑
4.填方来源、运距:外购,自定运距包干</v>
          </cell>
          <cell r="F37" t="str">
            <v>[工作内容]
1.装卸、运输
2.回填
3.分层碾压、夯实
4.其他完成本项所需的一切工作</v>
          </cell>
          <cell r="G37" t="str">
            <v>m3</v>
          </cell>
        </row>
        <row r="38">
          <cell r="C38" t="str">
            <v>01010300100008001</v>
          </cell>
          <cell r="D38" t="str">
            <v>回填方 石粉</v>
          </cell>
          <cell r="E38" t="str">
            <v>[项目特征]
1.密实度要求:满足设计和规范的要求
2.填方材料品种:石粉
3.填方粒径要求:综合考虑
4.填方来源、运距:外购,自定运距包干</v>
          </cell>
          <cell r="F38" t="str">
            <v>[工作内容]
1.装卸、运输
2.回填
3.分层碾压、夯实
4.其他完成本项所需的一切工作</v>
          </cell>
          <cell r="G38" t="str">
            <v>m3</v>
          </cell>
          <cell r="H38" t="str">
            <v>1.00</v>
          </cell>
          <cell r="I38">
            <v>198.82</v>
          </cell>
        </row>
        <row r="39">
          <cell r="C39" t="str">
            <v>01010300100008001</v>
          </cell>
          <cell r="D39" t="str">
            <v>回填方 石粉</v>
          </cell>
          <cell r="E39" t="str">
            <v>[项目特征]
1.密实度要求:满足设计和规范的要求
2.填方材料品种:石粉
3.填方粒径要求:综合考虑
4.填方来源、运距:外购,自定运距包干</v>
          </cell>
          <cell r="F39" t="str">
            <v>[工作内容]
1.装卸、运输
2.回填
3.分层碾压、夯实
4.其他完成本项所需的一切工作</v>
          </cell>
          <cell r="G39" t="str">
            <v>m3</v>
          </cell>
        </row>
        <row r="40">
          <cell r="C40" t="str">
            <v>01010300100041001</v>
          </cell>
          <cell r="D40" t="str">
            <v>回填方 砖渣</v>
          </cell>
          <cell r="E40" t="str">
            <v>[项目特征]
1.密实度要求:满足设计和规范的要求
2.填方材料品种:砖渣
3.填方粒径要求:综合考虑
4.填方来源、运距:外购,自定运距包干</v>
          </cell>
          <cell r="F40" t="str">
            <v>[工作内容]
1.装卸、运输
2.回填
3.分层碾压、夯实
4.其他完成本项所需的一切工作</v>
          </cell>
          <cell r="G40" t="str">
            <v>m3</v>
          </cell>
          <cell r="H40" t="str">
            <v>1.00</v>
          </cell>
          <cell r="I40">
            <v>70.73</v>
          </cell>
        </row>
        <row r="41">
          <cell r="C41" t="str">
            <v>01010300100041001</v>
          </cell>
          <cell r="D41" t="str">
            <v>回填方 砖渣</v>
          </cell>
          <cell r="E41" t="str">
            <v>[项目特征]
1.密实度要求:满足设计和规范的要求
2.填方材料品种:砖渣
3.填方粒径要求:综合考虑
4.填方来源、运距:外购,自定运距包干</v>
          </cell>
          <cell r="F41" t="str">
            <v>[工作内容]
1.装卸、运输
2.回填
3.分层碾压、夯实
4.其他完成本项所需的一切工作</v>
          </cell>
          <cell r="G41" t="str">
            <v>m3</v>
          </cell>
        </row>
        <row r="42">
          <cell r="C42" t="str">
            <v>02</v>
          </cell>
          <cell r="D42" t="str">
            <v>地基处理与边坡支护工程</v>
          </cell>
        </row>
        <row r="43">
          <cell r="C43" t="str">
            <v>01020100100001001</v>
          </cell>
          <cell r="D43" t="str">
            <v>换填级配碎（砂）石</v>
          </cell>
          <cell r="E43" t="str">
            <v>[项目特征]
1.材料种类及配比:级配碎（砂）石，达到设计及规范要求
2.压实系数:达到设计及规范要求</v>
          </cell>
          <cell r="F43" t="str">
            <v>[工作内容]
1.分层铺填
2.碾压、振密或夯实
3.材料运输
4.其他完成本项所需的一切工作</v>
          </cell>
          <cell r="G43" t="str">
            <v>m3</v>
          </cell>
          <cell r="H43" t="str">
            <v>1.00</v>
          </cell>
          <cell r="I43">
            <v>363.57</v>
          </cell>
        </row>
        <row r="44">
          <cell r="C44" t="str">
            <v>01020100100001001</v>
          </cell>
          <cell r="D44" t="str">
            <v>换填级配碎（砂）石</v>
          </cell>
          <cell r="E44" t="str">
            <v>[项目特征]
1.材料种类及配比:级配碎（砂）石，达到设计及规范要求
2.压实系数:达到设计及规范要求</v>
          </cell>
          <cell r="F44" t="str">
            <v>[工作内容]
1.分层铺填
2.碾压、振密或夯实
3.材料运输
4.其他完成本项所需的一切工作</v>
          </cell>
          <cell r="G44" t="str">
            <v>m3</v>
          </cell>
        </row>
        <row r="45">
          <cell r="C45" t="str">
            <v>01020100100001001</v>
          </cell>
          <cell r="D45" t="str">
            <v>换填级配碎（砂）石</v>
          </cell>
          <cell r="E45" t="str">
            <v>[项目特征]
1.材料种类及配比:级配碎（砂）石，达到设计及规范要求
2.压实系数:达到设计及规范要求</v>
          </cell>
          <cell r="F45" t="str">
            <v>[工作内容]
1.分层铺填
2.碾压、振密或夯实
3.材料运输
4.其他完成本项所需的一切工作</v>
          </cell>
          <cell r="G45" t="str">
            <v>m3</v>
          </cell>
        </row>
        <row r="46">
          <cell r="C46" t="str">
            <v>01020100100008001</v>
          </cell>
          <cell r="D46" t="str">
            <v>换填级配砂石</v>
          </cell>
          <cell r="E46" t="str">
            <v>[项目特征]
1.材料种类及配比:砂石比为3:7
2.压实系数:达到设计及规范要求
3.填方粒径要求:综合考虑
4.填方来源、运距:外购,自定运距包干</v>
          </cell>
          <cell r="F46" t="str">
            <v>[工作内容]
1.分层铺填
2.碾压、振密或夯实
3.材料运输
4.其他完成本项所需的一切工作</v>
          </cell>
          <cell r="G46" t="str">
            <v>m3</v>
          </cell>
          <cell r="H46" t="str">
            <v>1.00</v>
          </cell>
          <cell r="I46">
            <v>273.63</v>
          </cell>
        </row>
        <row r="47">
          <cell r="C47" t="str">
            <v>01020100100008001</v>
          </cell>
          <cell r="D47" t="str">
            <v>换填级配砂石</v>
          </cell>
          <cell r="E47" t="str">
            <v>[项目特征]
1.材料种类及配比:砂石比为3:7
2.压实系数:达到设计及规范要求
3.填方粒径要求:综合考虑
4.填方来源、运距:外购,自定运距包干</v>
          </cell>
          <cell r="F47" t="str">
            <v>[工作内容]
1.分层铺填
2.碾压、振密或夯实
3.材料运输
4.其他完成本项所需的一切工作</v>
          </cell>
          <cell r="G47" t="str">
            <v>m3</v>
          </cell>
        </row>
        <row r="48">
          <cell r="C48" t="str">
            <v>01020100100008001</v>
          </cell>
          <cell r="D48" t="str">
            <v>换填级配砂石</v>
          </cell>
          <cell r="E48" t="str">
            <v>[项目特征]
1.材料种类及配比:砂石比为3:7
2.压实系数:达到设计及规范要求
3.填方粒径要求:综合考虑
4.填方来源、运距:外购,自定运距包干</v>
          </cell>
          <cell r="F48" t="str">
            <v>[工作内容]
1.分层铺填
2.碾压、振密或夯实
3.材料运输
4.其他完成本项所需的一切工作</v>
          </cell>
          <cell r="G48" t="str">
            <v>m3</v>
          </cell>
        </row>
        <row r="49">
          <cell r="C49" t="str">
            <v>01020100100002001</v>
          </cell>
          <cell r="D49" t="str">
            <v>换填砖渣</v>
          </cell>
          <cell r="E49" t="str">
            <v>[项目特征]
1.材料种类及配比:砖渣，达到设计及规范要求
2.压实系数:达到设计及规范要求</v>
          </cell>
          <cell r="F49" t="str">
            <v>[工作内容]
1.分层铺填
2.碾压、振密或夯实
3.材料运输
4.其他完成本项所需的一切工作</v>
          </cell>
          <cell r="G49" t="str">
            <v>m3</v>
          </cell>
          <cell r="H49" t="str">
            <v>1.00</v>
          </cell>
          <cell r="I49">
            <v>97.88</v>
          </cell>
        </row>
        <row r="50">
          <cell r="C50" t="str">
            <v>01020100100002001</v>
          </cell>
          <cell r="D50" t="str">
            <v>换填砖渣</v>
          </cell>
          <cell r="E50" t="str">
            <v>[项目特征]
1.材料种类及配比:砖渣，达到设计及规范要求
2.压实系数:达到设计及规范要求</v>
          </cell>
          <cell r="F50" t="str">
            <v>[工作内容]
1.分层铺填
2.碾压、振密或夯实
3.材料运输
4.其他完成本项所需的一切工作</v>
          </cell>
          <cell r="G50" t="str">
            <v>m3</v>
          </cell>
        </row>
        <row r="51">
          <cell r="C51" t="str">
            <v>01020100100004001</v>
          </cell>
          <cell r="D51" t="str">
            <v>换填混凝土 C20</v>
          </cell>
          <cell r="E51" t="str">
            <v>[项目特征]
1.混凝土种类:商品混凝土
2.混凝土强度等级:C20</v>
          </cell>
          <cell r="F51" t="str">
            <v>[工作内容]
1.混凝土制作、运输、浇筑、振捣、养护
2.其他完成本项所需的一切工作</v>
          </cell>
          <cell r="G51" t="str">
            <v>m3</v>
          </cell>
          <cell r="H51" t="str">
            <v>1.00</v>
          </cell>
          <cell r="I51">
            <v>391.55</v>
          </cell>
        </row>
        <row r="52">
          <cell r="C52" t="str">
            <v>01020100100004001</v>
          </cell>
          <cell r="D52" t="str">
            <v>换填混凝土 C20</v>
          </cell>
          <cell r="E52" t="str">
            <v>[项目特征]
1.混凝土种类:商品混凝土
2.混凝土强度等级:C20</v>
          </cell>
          <cell r="F52" t="str">
            <v>[工作内容]
1.混凝土制作、运输、浇筑、振捣、养护
2.其他完成本项所需的一切工作</v>
          </cell>
          <cell r="G52" t="str">
            <v>m3</v>
          </cell>
        </row>
        <row r="53">
          <cell r="C53" t="str">
            <v>04020100700001001</v>
          </cell>
          <cell r="D53" t="str">
            <v>抛石挤压</v>
          </cell>
          <cell r="E53" t="str">
            <v>[项目特征]
1.石料要求:综合考虑
2.密实度要求：按规范要求
3.填方粒径要求：按规范要求
4.填方来源、运距：综合考虑</v>
          </cell>
          <cell r="F53" t="str">
            <v>[工作内容]
1.运石、抛石、整平
2.场内外运输
3.其他完成本项所需的一切工作</v>
          </cell>
          <cell r="G53" t="str">
            <v>m3</v>
          </cell>
          <cell r="H53" t="str">
            <v>1.00</v>
          </cell>
          <cell r="I53">
            <v>260.21</v>
          </cell>
        </row>
        <row r="54">
          <cell r="C54" t="str">
            <v>04020100700001001</v>
          </cell>
          <cell r="D54" t="str">
            <v>抛石挤压</v>
          </cell>
          <cell r="E54" t="str">
            <v>[项目特征]
1.石料要求:综合考虑
2.密实度要求：按规范要求
3.填方粒径要求：按规范要求
4.填方来源、运距：综合考虑</v>
          </cell>
          <cell r="F54" t="str">
            <v>[工作内容]
1.运石、抛石、整平
2.场内外运输
3.其他完成本项所需的一切工作</v>
          </cell>
          <cell r="G54" t="str">
            <v>m3</v>
          </cell>
        </row>
        <row r="55">
          <cell r="C55" t="str">
            <v>01020201100001001</v>
          </cell>
          <cell r="D55" t="str">
            <v>钢支撑</v>
          </cell>
          <cell r="E55" t="str">
            <v>[项目特征]
1.部位:综合考虑
2.钢材品种、规格:Q235B级钢材、规格综合考虑
3.探伤要求:综合考虑
4.除锈方式:综合考虑
5.防护材料类型、厚度:防锈漆，满足设计及相关规范要求
6.钢材回收：综合考虑</v>
          </cell>
          <cell r="F55" t="str">
            <v>[工作内容]
1.支撑、铁件制作
2.支撑、铁件安装
3.探伤
4.除锈、刷漆
5.拆除、回收
6.运输
7.其他完成本项所需的一切工作</v>
          </cell>
          <cell r="G55" t="str">
            <v>t</v>
          </cell>
          <cell r="H55" t="str">
            <v>1.000</v>
          </cell>
          <cell r="I55">
            <v>8712.75</v>
          </cell>
        </row>
        <row r="56">
          <cell r="C56" t="str">
            <v>01020201100001001</v>
          </cell>
          <cell r="D56" t="str">
            <v>钢支撑</v>
          </cell>
          <cell r="E56" t="str">
            <v>[项目特征]
1.部位:综合考虑
2.钢材品种、规格:Q235B级钢材、规格综合考虑
3.探伤要求:综合考虑
4.除锈方式:综合考虑
5.防护材料类型、厚度:防锈漆，满足设计及相关规范要求
6.钢材回收：综合考虑</v>
          </cell>
          <cell r="F56" t="str">
            <v>[工作内容]
1.支撑、铁件制作
2.支撑、铁件安装
3.探伤
4.除锈、刷漆
5.拆除、回收
6.运输
7.其他完成本项所需的一切工作</v>
          </cell>
          <cell r="G56" t="str">
            <v>t</v>
          </cell>
        </row>
        <row r="57">
          <cell r="C57" t="str">
            <v>01020201100001001</v>
          </cell>
          <cell r="D57" t="str">
            <v>钢支撑</v>
          </cell>
          <cell r="E57" t="str">
            <v>[项目特征]
1.部位:综合考虑
2.钢材品种、规格:Q235B级钢材、规格综合考虑
3.探伤要求:综合考虑
4.除锈方式:综合考虑
5.防护材料类型、厚度:防锈漆，满足设计及相关规范要求
6.钢材回收：综合考虑</v>
          </cell>
          <cell r="F57" t="str">
            <v>[工作内容]
1.支撑、铁件制作
2.支撑、铁件安装
3.探伤
4.除锈、刷漆
5.拆除、回收
6.运输
7.其他完成本项所需的一切工作</v>
          </cell>
          <cell r="G57" t="str">
            <v>t</v>
          </cell>
        </row>
        <row r="58">
          <cell r="C58" t="str">
            <v>01020200600001001</v>
          </cell>
          <cell r="D58" t="str">
            <v>拉森Ⅲ/Ⅳ型钢板桩 （3个月租赁期以内）</v>
          </cell>
          <cell r="E58" t="str">
            <v>[项目特征]
1.地层情况:详地质勘察报告及现场实际情况,综合考虑
2.钢板桩长:综合考虑
3.钢板桩型号、规格:国标拉森Ⅲ/Ⅳ型钢板桩
4.打桩方式:机械打桩和机械拔桩
5.防护材料种类:防锈漆，满足设计及规范的相关规定
6.租赁期:3个月以内，工程量按照3个月计算</v>
          </cell>
          <cell r="F58" t="str">
            <v>[工作内容]
1.工作平台搭拆
2.桩机移位
3.打拔钢板桩
4.除锈
5.刷防护材料
6.租赁、维护、回收
7.其他完成本项所需的一切工作</v>
          </cell>
          <cell r="G58" t="str">
            <v>t</v>
          </cell>
          <cell r="H58" t="str">
            <v>1.000</v>
          </cell>
          <cell r="I58">
            <v>1269.71</v>
          </cell>
        </row>
        <row r="59">
          <cell r="C59" t="str">
            <v>01020200600001001</v>
          </cell>
          <cell r="D59" t="str">
            <v>拉森Ⅲ/Ⅳ型钢板桩 （3个月租赁期以内）</v>
          </cell>
          <cell r="E59" t="str">
            <v>[项目特征]
1.地层情况:详地质勘察报告及现场实际情况,综合考虑
2.钢板桩长:综合考虑
3.钢板桩型号、规格:国标拉森Ⅲ/Ⅳ型钢板桩
4.打桩方式:机械打桩和机械拔桩
5.防护材料种类:防锈漆，满足设计及规范的相关规定
6.租赁期:3个月以内，工程量按照3个月计算</v>
          </cell>
          <cell r="F59" t="str">
            <v>[工作内容]
1.工作平台搭拆
2.桩机移位
3.打拔钢板桩
4.除锈
5.刷防护材料
6.租赁、维护、回收
7.其他完成本项所需的一切工作</v>
          </cell>
          <cell r="G59" t="str">
            <v>t</v>
          </cell>
        </row>
        <row r="60">
          <cell r="C60" t="str">
            <v>01020200600001001</v>
          </cell>
          <cell r="D60" t="str">
            <v>拉森Ⅲ/Ⅳ型钢板桩 （3个月租赁期以内）</v>
          </cell>
          <cell r="E60" t="str">
            <v>[项目特征]
1.地层情况:详地质勘察报告及现场实际情况,综合考虑
2.钢板桩长:综合考虑
3.钢板桩型号、规格:国标拉森Ⅲ/Ⅳ型钢板桩
4.打桩方式:机械打桩和机械拔桩
5.防护材料种类:防锈漆，满足设计及规范的相关规定
6.租赁期:3个月以内，工程量按照3个月计算</v>
          </cell>
          <cell r="F60" t="str">
            <v>[工作内容]
1.工作平台搭拆
2.桩机移位
3.打拔钢板桩
4.除锈
5.刷防护材料
6.租赁、维护、回收
7.其他完成本项所需的一切工作</v>
          </cell>
          <cell r="G60" t="str">
            <v>t</v>
          </cell>
        </row>
        <row r="61">
          <cell r="C61" t="str">
            <v>补2022021817560705001</v>
          </cell>
          <cell r="D61" t="str">
            <v>拉森Ⅲ/Ⅳ型钢板桩 （超过3个月租赁期后，每月增加费）</v>
          </cell>
          <cell r="E61" t="str">
            <v>[项目特征]
1.地层情况:详地质勘察报告及现场实际情况,综合考虑
2.钢板桩长:综合考虑
3.钢板桩型号、规格:国标拉森Ⅲ/Ⅳ型钢板桩
4.打桩方式:机械打桩和机械拔桩
5.防护材料种类:防锈漆，满足设计及规范的相关规定
6.租赁期:3个月以外，每月增加费</v>
          </cell>
          <cell r="F61" t="str">
            <v>[工作内容]
1.工作平台搭拆
2.桩机移位
3.打拔钢板桩
4.除锈
5.刷防护材料
6.租赁、维护、回收
7.其他完成本项所需的一切工作</v>
          </cell>
          <cell r="G61" t="str">
            <v>t*月</v>
          </cell>
          <cell r="H61" t="str">
            <v>1.00</v>
          </cell>
          <cell r="I61">
            <v>231.12</v>
          </cell>
        </row>
        <row r="62">
          <cell r="C62" t="str">
            <v>01020200900018001</v>
          </cell>
          <cell r="D62" t="str">
            <v>排水管（边坡支护）</v>
          </cell>
          <cell r="E62" t="str">
            <v>[项目特征]
1.排水管规格:Φ80mmPVC管,孔距2m*2m</v>
          </cell>
          <cell r="F62" t="str">
            <v>[工作内容]
1.钻排水孔、安装排水管
2.其他完成本项所需的一切工作</v>
          </cell>
          <cell r="G62" t="str">
            <v>m</v>
          </cell>
          <cell r="H62" t="str">
            <v>1.00</v>
          </cell>
          <cell r="I62">
            <v>11.32</v>
          </cell>
        </row>
        <row r="63">
          <cell r="C63" t="str">
            <v>01020200900018001</v>
          </cell>
          <cell r="D63" t="str">
            <v>排水管（边坡支护）</v>
          </cell>
          <cell r="E63" t="str">
            <v>[项目特征]
1.排水管规格:Φ80mmPVC管,孔距2m*2m</v>
          </cell>
          <cell r="F63" t="str">
            <v>[工作内容]
1.钻排水孔、安装排水管
2.其他完成本项所需的一切工作</v>
          </cell>
          <cell r="G63" t="str">
            <v>m</v>
          </cell>
        </row>
        <row r="64">
          <cell r="C64" t="str">
            <v>01020200900019001</v>
          </cell>
          <cell r="D64" t="str">
            <v>排水管（边坡支护）</v>
          </cell>
          <cell r="E64" t="str">
            <v>[项目特征]
1.排水管规格:Φ50mmPVC管,孔距2m*2m</v>
          </cell>
          <cell r="F64" t="str">
            <v>[工作内容]
1.钻排水孔、安装排水管
2.其他完成本项所需的一切工作</v>
          </cell>
          <cell r="G64" t="str">
            <v>m</v>
          </cell>
          <cell r="H64" t="str">
            <v>1.00</v>
          </cell>
          <cell r="I64">
            <v>7.84</v>
          </cell>
        </row>
        <row r="65">
          <cell r="C65" t="str">
            <v>01020200900019001</v>
          </cell>
          <cell r="D65" t="str">
            <v>排水管（边坡支护）</v>
          </cell>
          <cell r="E65" t="str">
            <v>[项目特征]
1.排水管规格:Φ50mmPVC管,孔距2m*2m</v>
          </cell>
          <cell r="F65" t="str">
            <v>[工作内容]
1.钻排水孔、安装排水管
2.其他完成本项所需的一切工作</v>
          </cell>
          <cell r="G65" t="str">
            <v>m</v>
          </cell>
        </row>
        <row r="66">
          <cell r="C66" t="str">
            <v>01020200900017001</v>
          </cell>
          <cell r="D66" t="str">
            <v>排水管（边坡支护）</v>
          </cell>
          <cell r="E66" t="str">
            <v>[项目特征]
1.排水管规格:预留Φ30PVC排水管2m*2m布置</v>
          </cell>
          <cell r="F66" t="str">
            <v>[工作内容]
1.钻排水孔、安装排水管
2.其他完成本项所需的一切工作</v>
          </cell>
          <cell r="G66" t="str">
            <v>m</v>
          </cell>
          <cell r="H66" t="str">
            <v>1.00</v>
          </cell>
          <cell r="I66">
            <v>6.06</v>
          </cell>
        </row>
        <row r="67">
          <cell r="C67" t="str">
            <v>01020200900017001</v>
          </cell>
          <cell r="D67" t="str">
            <v>排水管（边坡支护）</v>
          </cell>
          <cell r="E67" t="str">
            <v>[项目特征]
1.排水管规格:预留Φ30PVC排水管2m*2m布置</v>
          </cell>
          <cell r="F67" t="str">
            <v>[工作内容]
1.钻排水孔、安装排水管
2.其他完成本项所需的一切工作</v>
          </cell>
          <cell r="G67" t="str">
            <v>m</v>
          </cell>
        </row>
        <row r="68">
          <cell r="C68" t="str">
            <v>01020200900008001</v>
          </cell>
          <cell r="D68" t="str">
            <v>喷射混凝土（边坡） C20</v>
          </cell>
          <cell r="E68" t="str">
            <v>[项目特征]
1.部位:边坡
2.厚度:100mm
3.混凝土类别、强度等级:商品细石混凝土 C20</v>
          </cell>
          <cell r="F68" t="str">
            <v>[工作内容]
1.修整边坡
2.混凝土制作、运输、喷射、养护
3.喷射施工平台搭设、拆除
4.其他完成本项所需的一切工作</v>
          </cell>
          <cell r="G68" t="str">
            <v>m2</v>
          </cell>
          <cell r="H68" t="str">
            <v>1.00</v>
          </cell>
          <cell r="I68">
            <v>90.11</v>
          </cell>
        </row>
        <row r="69">
          <cell r="C69" t="str">
            <v>01020200900008001</v>
          </cell>
          <cell r="D69" t="str">
            <v>喷射混凝土（边坡） C20</v>
          </cell>
          <cell r="E69" t="str">
            <v>[项目特征]
1.部位:边坡
2.厚度:100mm
3.混凝土类别、强度等级:商品细石混凝土 C20</v>
          </cell>
          <cell r="F69" t="str">
            <v>[工作内容]
1.修整边坡
2.混凝土制作、运输、喷射、养护
3.喷射施工平台搭设、拆除
4.其他完成本项所需的一切工作</v>
          </cell>
          <cell r="G69" t="str">
            <v>m2</v>
          </cell>
        </row>
        <row r="70">
          <cell r="C70" t="str">
            <v>01020200900010001</v>
          </cell>
          <cell r="D70" t="str">
            <v>喷射混凝土（桩间） C20</v>
          </cell>
          <cell r="E70" t="str">
            <v>[项目特征]
1.部位:桩间
2.厚度:100mm
3.混凝土类别、强度等级:商品细石混凝土 C20</v>
          </cell>
          <cell r="F70" t="str">
            <v>[工作内容]
1.修整基层
2.混凝土制作、运输、喷射、养护
3.喷射施工平台搭设、拆除
4.其他完成本项所需的一切工作</v>
          </cell>
          <cell r="G70" t="str">
            <v>m2</v>
          </cell>
          <cell r="H70" t="str">
            <v>1.00</v>
          </cell>
          <cell r="I70">
            <v>90.11</v>
          </cell>
        </row>
        <row r="71">
          <cell r="C71" t="str">
            <v>01020200900010001</v>
          </cell>
          <cell r="D71" t="str">
            <v>喷射混凝土（桩间） C20</v>
          </cell>
          <cell r="E71" t="str">
            <v>[项目特征]
1.部位:桩间
2.厚度:100mm
3.混凝土类别、强度等级:商品细石混凝土 C20</v>
          </cell>
          <cell r="F71" t="str">
            <v>[工作内容]
1.修整基层
2.混凝土制作、运输、喷射、养护
3.喷射施工平台搭设、拆除
4.其他完成本项所需的一切工作</v>
          </cell>
          <cell r="G71" t="str">
            <v>m2</v>
          </cell>
        </row>
        <row r="72">
          <cell r="C72" t="str">
            <v>补2022021614072349001</v>
          </cell>
          <cell r="D72" t="str">
            <v>每增减5mm厚喷射混凝土 C20</v>
          </cell>
          <cell r="E72" t="str">
            <v>[项目特征]
1.部位:边坡、桩间
2.厚度:每增减5mm厚
3.混凝土类别、强度等级:商品细石混凝土 C20</v>
          </cell>
          <cell r="F72" t="str">
            <v>[工作内容]
1.混凝土制作、运输、喷射、养护
2.其他完成本项所需的一切工作</v>
          </cell>
          <cell r="G72" t="str">
            <v>m2</v>
          </cell>
          <cell r="H72" t="str">
            <v>1.00</v>
          </cell>
          <cell r="I72">
            <v>4.81</v>
          </cell>
        </row>
        <row r="73">
          <cell r="C73" t="str">
            <v>补2022021614072349001</v>
          </cell>
          <cell r="D73" t="str">
            <v>每增减5mm厚喷射混凝土 C20</v>
          </cell>
          <cell r="E73" t="str">
            <v>[项目特征]
1.部位:边坡、桩间
2.厚度:每增减5mm厚
3.混凝土类别、强度等级:商品细石混凝土 C20</v>
          </cell>
          <cell r="F73" t="str">
            <v>[工作内容]
1.混凝土制作、运输、喷射、养护
2.其他完成本项所需的一切工作</v>
          </cell>
          <cell r="G73" t="str">
            <v>m2</v>
          </cell>
        </row>
        <row r="74">
          <cell r="C74" t="str">
            <v>补2022021610285629001</v>
          </cell>
          <cell r="D74" t="str">
            <v>短钉</v>
          </cell>
          <cell r="E74" t="str">
            <v>[项目特征]
1.地层情况:详勘察报告及现场实际情况，综合考虑
2.置入方式:综合考虑
3.短钉材料、品种、规格:Φ12-25（Ⅲ级螺纹钢）</v>
          </cell>
          <cell r="F74" t="str">
            <v>[工作内容]
1.短钉制作、安装
2.其他完成本项所需的一切工作</v>
          </cell>
          <cell r="G74" t="str">
            <v>t</v>
          </cell>
          <cell r="H74" t="str">
            <v>1.000</v>
          </cell>
          <cell r="I74">
            <v>4048.12</v>
          </cell>
        </row>
        <row r="75">
          <cell r="C75" t="str">
            <v>补2022021610285629001</v>
          </cell>
          <cell r="D75" t="str">
            <v>短钉</v>
          </cell>
          <cell r="E75" t="str">
            <v>[项目特征]
1.地层情况:详勘察报告及现场实际情况，综合考虑
2.置入方式:综合考虑
3.短钉材料、品种、规格:Φ12-25（Ⅲ级螺纹钢）</v>
          </cell>
          <cell r="F75" t="str">
            <v>[工作内容]
1.短钉制作、安装
2.其他完成本项所需的一切工作</v>
          </cell>
          <cell r="G75" t="str">
            <v>t</v>
          </cell>
        </row>
        <row r="76">
          <cell r="C76" t="str">
            <v>01051500300001001</v>
          </cell>
          <cell r="D76" t="str">
            <v>钢筋网片</v>
          </cell>
          <cell r="E76" t="str">
            <v>[项目特征]
1.钢筋种类、规格:φ≤10 I级 钢筋网
2.其他:综合考虑钢筋网片铆固、铺贴方式</v>
          </cell>
          <cell r="F76" t="str">
            <v>[工作内容]
1.钢筋网制作、运输
2.钢筋网安装
3.其他完成本项所需的一切工作</v>
          </cell>
          <cell r="G76" t="str">
            <v>t</v>
          </cell>
          <cell r="H76" t="str">
            <v>1.000</v>
          </cell>
          <cell r="I76">
            <v>4294.09</v>
          </cell>
        </row>
        <row r="77">
          <cell r="C77" t="str">
            <v>01051500300001001</v>
          </cell>
          <cell r="D77" t="str">
            <v>钢筋网片</v>
          </cell>
          <cell r="E77" t="str">
            <v>[项目特征]
1.钢筋种类、规格:φ≤10 I级 钢筋网
2.其他:综合考虑钢筋网片铆固、铺贴方式</v>
          </cell>
          <cell r="F77" t="str">
            <v>[工作内容]
1.钢筋网制作、运输
2.钢筋网安装
3.其他完成本项所需的一切工作</v>
          </cell>
          <cell r="G77" t="str">
            <v>t</v>
          </cell>
        </row>
        <row r="78">
          <cell r="C78" t="str">
            <v>03</v>
          </cell>
          <cell r="D78" t="str">
            <v>桩基工程</v>
          </cell>
        </row>
        <row r="79">
          <cell r="C79" t="str">
            <v>补2023040716180446001</v>
          </cell>
          <cell r="D79" t="str">
            <v>钢筋锚杆（抗浮锚杆） 3Ф22</v>
          </cell>
          <cell r="E79" t="str">
            <v>[项目特征]
1.地层情况:综合考虑
2.钻孔平均深度:综合考虑
3.钻孔直径:综合考虑
4.杆体材料品种、规格、数量: 3根Ф22 Ⅲ级钢
5.浆液种类、强度等级:M30水泥砂浆，注浆材料按设计要求
5.单根抗拔承载力特征值：350KN
6.泥浆、废渣场内外运输:运距综合考虑
7.防水处理及其他配件：填塞遇水膨胀型密封剂、防水PVC套环、止水钢板规格等综合考虑
8.综合单价包括固定短管、对中支架等其他配件费、锚杆扩大头增加费等综合考虑
9.入岩要求:满足设计及规范的相关规定，综合考虑
10.其他:满足设计规范要求，综合考虑带“E”钢筋相关费用</v>
          </cell>
          <cell r="F79" t="str">
            <v>[工作内容]
1.钻孔、浆液制作、运输、压浆
2.锚杆制作、安装
3.防水处理
4.锚杆施工平台搭设、拆除
5.入岩增加费
6.其他完成本项所需的一切工作</v>
          </cell>
          <cell r="G79" t="str">
            <v>m</v>
          </cell>
          <cell r="H79" t="str">
            <v>1.00</v>
          </cell>
          <cell r="I79">
            <v>105.4</v>
          </cell>
        </row>
        <row r="80">
          <cell r="C80" t="str">
            <v>补2023040716180446001</v>
          </cell>
          <cell r="D80" t="str">
            <v>钢筋锚杆（抗浮锚杆） 3Ф22</v>
          </cell>
          <cell r="E80" t="str">
            <v>[项目特征]
1.地层情况:综合考虑
2.钻孔平均深度:综合考虑
3.钻孔直径:综合考虑
4.杆体材料品种、规格、数量: 3根Ф22 Ⅲ级钢
5.浆液种类、强度等级:M30水泥砂浆，注浆材料按设计要求
5.单根抗拔承载力特征值：350KN
6.泥浆、废渣场内外运输:运距综合考虑
7.防水处理及其他配件：填塞遇水膨胀型密封剂、防水PVC套环、止水钢板规格等综合考虑
8.综合单价包括固定短管、对中支架等其他配件费、锚杆扩大头增加费等综合考虑
9.入岩要求:满足设计及规范的相关规定，综合考虑
10.其他:满足设计规范要求，综合考虑带“E”钢筋相关费用</v>
          </cell>
          <cell r="F80" t="str">
            <v>[工作内容]
1.钻孔、浆液制作、运输、压浆
2.锚杆制作、安装
3.防水处理
4.锚杆施工平台搭设、拆除
5.入岩增加费
6.其他完成本项所需的一切工作</v>
          </cell>
          <cell r="G80" t="str">
            <v>m</v>
          </cell>
        </row>
        <row r="81">
          <cell r="C81" t="str">
            <v>补2023040716180446001</v>
          </cell>
          <cell r="D81" t="str">
            <v>钢筋锚杆（抗浮锚杆） 3Ф22</v>
          </cell>
          <cell r="E81" t="str">
            <v>[项目特征]
1.地层情况:综合考虑
2.钻孔平均深度:综合考虑
3.钻孔直径:综合考虑
4.杆体材料品种、规格、数量: 3根Ф22 Ⅲ级钢
5.浆液种类、强度等级:M30水泥砂浆，注浆材料按设计要求
5.单根抗拔承载力特征值：350KN
6.泥浆、废渣场内外运输:运距综合考虑
7.防水处理及其他配件：填塞遇水膨胀型密封剂、防水PVC套环、止水钢板规格等综合考虑
8.综合单价包括固定短管、对中支架等其他配件费、锚杆扩大头增加费等综合考虑
9.入岩要求:满足设计及规范的相关规定，综合考虑
10.其他:满足设计规范要求，综合考虑带“E”钢筋相关费用</v>
          </cell>
          <cell r="F81" t="str">
            <v>[工作内容]
1.钻孔、浆液制作、运输、压浆
2.锚杆制作、安装
3.防水处理
4.锚杆施工平台搭设、拆除
5.入岩增加费
6.其他完成本项所需的一切工作</v>
          </cell>
          <cell r="G81" t="str">
            <v>m</v>
          </cell>
        </row>
        <row r="82">
          <cell r="C82" t="str">
            <v>补2023040716191905001</v>
          </cell>
          <cell r="D82" t="str">
            <v>钢筋锚杆（抗浮锚杆） 3Ф25</v>
          </cell>
          <cell r="E82" t="str">
            <v>[项目特征]
1.地层情况:综合考虑
2.钻孔平均深度:综合考虑
3.钻孔直径:综合考虑
4.杆体材料品种、规格、数量: 3根Ф25 Ⅲ级钢
5.浆液种类、强度等级:M30水泥砂浆，注浆材料按设计要求
5.单根抗拔承载力特征值：350KN
6.泥浆、废渣场内外运输:运距综合考虑
7.防水处理及其他配件：填塞遇水膨胀型密封剂、防水PVC套环、止水钢板规格等综合考虑
8.综合单价包括固定短管、对中支架等其他配件费、锚杆扩大头增加费等综合考虑
9.入岩要求:满足设计及规范的相关规定，综合考虑
10.其他:满足设计规范要求，综合考虑带“E”钢筋相关费用
6.入岩要求:满足设计及规范的相关规定，结合现场情况综合考虑
7.防水处理及其他配件:填塞遇水膨胀型密封剂、防水PVC套环、止水钢板规格综合考虑
8.综合单价包括固定短管、对中支架等其他配件费、锚杆扩大头增加费</v>
          </cell>
          <cell r="F82" t="str">
            <v>[工作内容]
1.钻孔、浆液制作、运输、压浆
2.锚杆制作、安装
3.防水处理
4.锚杆施工平台搭设、拆除
5.入岩增加费
6.其他完成本项所需的一切工作</v>
          </cell>
          <cell r="G82" t="str">
            <v>m</v>
          </cell>
          <cell r="H82" t="str">
            <v>1.00</v>
          </cell>
          <cell r="I82">
            <v>113.73</v>
          </cell>
        </row>
        <row r="83">
          <cell r="C83" t="str">
            <v>补2023040716191905001</v>
          </cell>
          <cell r="D83" t="str">
            <v>钢筋锚杆（抗浮锚杆） 3Ф25</v>
          </cell>
          <cell r="E83" t="str">
            <v>[项目特征]
1.地层情况:综合考虑
2.钻孔平均深度:综合考虑
3.钻孔直径:综合考虑
4.杆体材料品种、规格、数量: 3根Ф25 Ⅲ级钢
5.浆液种类、强度等级:M30水泥砂浆，注浆材料按设计要求
5.单根抗拔承载力特征值：350KN
6.泥浆、废渣场内外运输:运距综合考虑
7.防水处理及其他配件：填塞遇水膨胀型密封剂、防水PVC套环、止水钢板规格等综合考虑
8.综合单价包括固定短管、对中支架等其他配件费、锚杆扩大头增加费等综合考虑
9.入岩要求:满足设计及规范的相关规定，综合考虑
10.其他:满足设计规范要求，综合考虑带“E”钢筋相关费用
6.入岩要求:满足设计及规范的相关规定，结合现场情况综合考虑
7.防水处理及其他配件:填塞遇水膨胀型密封剂、防水PVC套环、止水钢板规格综合考虑
8.综合单价包括固定短管、对中支架等其他配件费、锚杆扩大头增加费</v>
          </cell>
          <cell r="F83" t="str">
            <v>[工作内容]
1.钻孔、浆液制作、运输、压浆
2.锚杆制作、安装
3.防水处理
4.锚杆施工平台搭设、拆除
5.入岩增加费
6.其他完成本项所需的一切工作</v>
          </cell>
          <cell r="G83" t="str">
            <v>m</v>
          </cell>
        </row>
        <row r="84">
          <cell r="C84" t="str">
            <v>补2023040716191905001</v>
          </cell>
          <cell r="D84" t="str">
            <v>钢筋锚杆（抗浮锚杆） 3Ф25</v>
          </cell>
          <cell r="E84" t="str">
            <v>[项目特征]
1.地层情况:综合考虑
2.钻孔平均深度:综合考虑
3.钻孔直径:综合考虑
4.杆体材料品种、规格、数量: 3根Ф25 Ⅲ级钢
5.浆液种类、强度等级:M30水泥砂浆，注浆材料按设计要求
5.单根抗拔承载力特征值：350KN
6.泥浆、废渣场内外运输:运距综合考虑
7.防水处理及其他配件：填塞遇水膨胀型密封剂、防水PVC套环、止水钢板规格等综合考虑
8.综合单价包括固定短管、对中支架等其他配件费、锚杆扩大头增加费等综合考虑
9.入岩要求:满足设计及规范的相关规定，综合考虑
10.其他:满足设计规范要求，综合考虑带“E”钢筋相关费用
6.入岩要求:满足设计及规范的相关规定，结合现场情况综合考虑
7.防水处理及其他配件:填塞遇水膨胀型密封剂、防水PVC套环、止水钢板规格综合考虑
8.综合单价包括固定短管、对中支架等其他配件费、锚杆扩大头增加费</v>
          </cell>
          <cell r="F84" t="str">
            <v>[工作内容]
1.钻孔、浆液制作、运输、压浆
2.锚杆制作、安装
3.防水处理
4.锚杆施工平台搭设、拆除
5.入岩增加费
6.其他完成本项所需的一切工作</v>
          </cell>
          <cell r="G84" t="str">
            <v>m</v>
          </cell>
        </row>
        <row r="85">
          <cell r="C85" t="str">
            <v>补2023040716194756001</v>
          </cell>
          <cell r="D85" t="str">
            <v>钢筋锚杆（抗浮锚杆） 3Ф28</v>
          </cell>
          <cell r="E85" t="str">
            <v>[项目特征]
1.地层情况:综合考虑
2.钻孔平均深度:综合考虑
3.钻孔直径:综合考虑
4.杆体材料品种、规格、数量: 3根Ф28 Ⅲ级钢
5.浆液种类、强度等级:M30水泥砂浆，注浆材料按设计要求
5.单根抗拔承载力特征值：350KN
6.泥浆、废渣场内外运输:运距综合考虑
7.防水处理及其他配件：填塞遇水膨胀型密封剂、防水PVC套环、止水钢板规格等综合考虑
8.综合单价包括固定短管、对中支架等其他配件费、锚杆扩大头增加费等综合考虑
9.入岩要求:满足设计及规范的相关规定，综合考虑
10.其他:满足设计规范要求，综合考虑带“E”钢筋相关费用</v>
          </cell>
          <cell r="F85" t="str">
            <v>[工作内容]
1.钻孔、浆液制作、运输、压浆
2.锚杆制作、安装
3.防水处理
4.锚杆施工平台搭设、拆除
5.入岩增加费
6.其他完成本项所需的一切工作</v>
          </cell>
          <cell r="G85" t="str">
            <v>m</v>
          </cell>
          <cell r="H85" t="str">
            <v>1.00</v>
          </cell>
          <cell r="I85">
            <v>124.94</v>
          </cell>
        </row>
        <row r="86">
          <cell r="C86" t="str">
            <v>补2023040716194756001</v>
          </cell>
          <cell r="D86" t="str">
            <v>钢筋锚杆（抗浮锚杆） 3Ф28</v>
          </cell>
          <cell r="E86" t="str">
            <v>[项目特征]
1.地层情况:综合考虑
2.钻孔平均深度:综合考虑
3.钻孔直径:综合考虑
4.杆体材料品种、规格、数量: 3根Ф28 Ⅲ级钢
5.浆液种类、强度等级:M30水泥砂浆，注浆材料按设计要求
5.单根抗拔承载力特征值：350KN
6.泥浆、废渣场内外运输:运距综合考虑
7.防水处理及其他配件：填塞遇水膨胀型密封剂、防水PVC套环、止水钢板规格等综合考虑
8.综合单价包括固定短管、对中支架等其他配件费、锚杆扩大头增加费等综合考虑
9.入岩要求:满足设计及规范的相关规定，综合考虑
10.其他:满足设计规范要求，综合考虑带“E”钢筋相关费用</v>
          </cell>
          <cell r="F86" t="str">
            <v>[工作内容]
1.钻孔、浆液制作、运输、压浆
2.锚杆制作、安装
3.防水处理
4.锚杆施工平台搭设、拆除
5.入岩增加费
6.其他完成本项所需的一切工作</v>
          </cell>
          <cell r="G86" t="str">
            <v>m</v>
          </cell>
        </row>
        <row r="87">
          <cell r="C87" t="str">
            <v>补2023040716194756001</v>
          </cell>
          <cell r="D87" t="str">
            <v>钢筋锚杆（抗浮锚杆） 3Ф28</v>
          </cell>
          <cell r="E87" t="str">
            <v>[项目特征]
1.地层情况:综合考虑
2.钻孔平均深度:综合考虑
3.钻孔直径:综合考虑
4.杆体材料品种、规格、数量: 3根Ф28 Ⅲ级钢
5.浆液种类、强度等级:M30水泥砂浆，注浆材料按设计要求
5.单根抗拔承载力特征值：350KN
6.泥浆、废渣场内外运输:运距综合考虑
7.防水处理及其他配件：填塞遇水膨胀型密封剂、防水PVC套环、止水钢板规格等综合考虑
8.综合单价包括固定短管、对中支架等其他配件费、锚杆扩大头增加费等综合考虑
9.入岩要求:满足设计及规范的相关规定，综合考虑
10.其他:满足设计规范要求，综合考虑带“E”钢筋相关费用</v>
          </cell>
          <cell r="F87" t="str">
            <v>[工作内容]
1.钻孔、浆液制作、运输、压浆
2.锚杆制作、安装
3.防水处理
4.锚杆施工平台搭设、拆除
5.入岩增加费
6.其他完成本项所需的一切工作</v>
          </cell>
          <cell r="G87" t="str">
            <v>m</v>
          </cell>
        </row>
        <row r="88">
          <cell r="C88" t="str">
            <v>补2023040716201056001</v>
          </cell>
          <cell r="D88" t="str">
            <v>钢筋锚杆（抗浮锚杆） 3Ф32</v>
          </cell>
          <cell r="E88" t="str">
            <v>[项目特征]
1.地层情况:综合考虑
2.钻孔平均深度:综合考虑
3.钻孔直径:综合考虑
4.杆体材料品种、规格、数量: 3根Ф32 Ⅲ级钢
5.浆液种类、强度等级:M30水泥砂浆，注浆材料按设计要求
5.单根抗拔承载力特征值：350KN
6.泥浆、废渣场内外运输:运距综合考虑
7.防水处理及其他配件：填塞遇水膨胀型密封剂、防水PVC套环、止水钢板规格等综合考虑
8.综合单价包括固定短管、对中支架等其他配件费、锚杆扩大头增加费等综合考虑
9.入岩要求:满足设计及规范的相关规定，综合考虑
10.其他:满足设计规范要求，综合考虑带“E”钢筋相关费用</v>
          </cell>
          <cell r="F88" t="str">
            <v>[工作内容]
1.钻孔、浆液制作、运输、压浆
2.锚杆制作、安装
3.防水处理
4.锚杆施工平台搭设、拆除
5.入岩增加费
6.其他完成本项所需的一切工作</v>
          </cell>
          <cell r="G88" t="str">
            <v>m</v>
          </cell>
          <cell r="H88" t="str">
            <v>1.00</v>
          </cell>
          <cell r="I88">
            <v>139.42</v>
          </cell>
        </row>
        <row r="89">
          <cell r="C89" t="str">
            <v>补2023040716201056001</v>
          </cell>
          <cell r="D89" t="str">
            <v>钢筋锚杆（抗浮锚杆） 3Ф32</v>
          </cell>
          <cell r="E89" t="str">
            <v>[项目特征]
1.地层情况:综合考虑
2.钻孔平均深度:综合考虑
3.钻孔直径:综合考虑
4.杆体材料品种、规格、数量: 3根Ф32 Ⅲ级钢
5.浆液种类、强度等级:M30水泥砂浆，注浆材料按设计要求
5.单根抗拔承载力特征值：350KN
6.泥浆、废渣场内外运输:运距综合考虑
7.防水处理及其他配件：填塞遇水膨胀型密封剂、防水PVC套环、止水钢板规格等综合考虑
8.综合单价包括固定短管、对中支架等其他配件费、锚杆扩大头增加费等综合考虑
9.入岩要求:满足设计及规范的相关规定，综合考虑
10.其他:满足设计规范要求，综合考虑带“E”钢筋相关费用</v>
          </cell>
          <cell r="F89" t="str">
            <v>[工作内容]
1.钻孔、浆液制作、运输、压浆
2.锚杆制作、安装
3.防水处理
4.锚杆施工平台搭设、拆除
5.入岩增加费
6.其他完成本项所需的一切工作</v>
          </cell>
          <cell r="G89" t="str">
            <v>m</v>
          </cell>
        </row>
        <row r="90">
          <cell r="C90" t="str">
            <v>补2023040716201056001</v>
          </cell>
          <cell r="D90" t="str">
            <v>钢筋锚杆（抗浮锚杆） 3Ф32</v>
          </cell>
          <cell r="E90" t="str">
            <v>[项目特征]
1.地层情况:综合考虑
2.钻孔平均深度:综合考虑
3.钻孔直径:综合考虑
4.杆体材料品种、规格、数量: 3根Ф32 Ⅲ级钢
5.浆液种类、强度等级:M30水泥砂浆，注浆材料按设计要求
5.单根抗拔承载力特征值：350KN
6.泥浆、废渣场内外运输:运距综合考虑
7.防水处理及其他配件：填塞遇水膨胀型密封剂、防水PVC套环、止水钢板规格等综合考虑
8.综合单价包括固定短管、对中支架等其他配件费、锚杆扩大头增加费等综合考虑
9.入岩要求:满足设计及规范的相关规定，综合考虑
10.其他:满足设计规范要求，综合考虑带“E”钢筋相关费用</v>
          </cell>
          <cell r="F90" t="str">
            <v>[工作内容]
1.钻孔、浆液制作、运输、压浆
2.锚杆制作、安装
3.防水处理
4.锚杆施工平台搭设、拆除
5.入岩增加费
6.其他完成本项所需的一切工作</v>
          </cell>
          <cell r="G90" t="str">
            <v>m</v>
          </cell>
        </row>
        <row r="91">
          <cell r="C91" t="str">
            <v>01030100200037002</v>
          </cell>
          <cell r="D91" t="str">
            <v>管桩填芯</v>
          </cell>
          <cell r="E91" t="str">
            <v>[项目特征]
1.管桩填芯材料种类:填充C30微膨细石混凝土，满足设计及施工规范</v>
          </cell>
          <cell r="F91" t="str">
            <v>[工作内容]
1.填芯
2.混凝土制作、运输、灌注、振捣
3.其他完成本项所需的一切工作</v>
          </cell>
          <cell r="G91" t="str">
            <v>m3</v>
          </cell>
          <cell r="H91" t="str">
            <v>1.00</v>
          </cell>
          <cell r="I91">
            <v>526.77</v>
          </cell>
        </row>
        <row r="92">
          <cell r="C92" t="str">
            <v>01030100200037002</v>
          </cell>
          <cell r="D92" t="str">
            <v>管桩填芯</v>
          </cell>
          <cell r="E92" t="str">
            <v>[项目特征]
1.管桩填芯材料种类:填充C30微膨细石混凝土，满足设计及施工规范</v>
          </cell>
          <cell r="F92" t="str">
            <v>[工作内容]
1.填芯
2.混凝土制作、运输、灌注、振捣
3.其他完成本项所需的一切工作</v>
          </cell>
          <cell r="G92" t="str">
            <v>m3</v>
          </cell>
        </row>
        <row r="93">
          <cell r="C93" t="str">
            <v>01030100200038002</v>
          </cell>
          <cell r="D93" t="str">
            <v>管桩填芯</v>
          </cell>
          <cell r="E93" t="str">
            <v>[项目特征]
1.管桩填芯材料种类:填充C35微膨细石混凝土，满足设计及施工规范</v>
          </cell>
          <cell r="F93" t="str">
            <v>[工作内容]
1.填芯
2.混凝土制作、运输、灌注、振捣
3.其他完成本项所需的一切工作</v>
          </cell>
          <cell r="G93" t="str">
            <v>m3</v>
          </cell>
          <cell r="H93" t="str">
            <v>1.00</v>
          </cell>
          <cell r="I93">
            <v>541.36</v>
          </cell>
        </row>
        <row r="94">
          <cell r="C94" t="str">
            <v>01030100200038002</v>
          </cell>
          <cell r="D94" t="str">
            <v>管桩填芯</v>
          </cell>
          <cell r="E94" t="str">
            <v>[项目特征]
1.管桩填芯材料种类:填充C35微膨细石混凝土，满足设计及施工规范</v>
          </cell>
          <cell r="F94" t="str">
            <v>[工作内容]
1.填芯
2.混凝土制作、运输、灌注、振捣
3.其他完成本项所需的一切工作</v>
          </cell>
          <cell r="G94" t="str">
            <v>m3</v>
          </cell>
        </row>
        <row r="95">
          <cell r="C95" t="str">
            <v>01030100200039002</v>
          </cell>
          <cell r="D95" t="str">
            <v>管桩填芯</v>
          </cell>
          <cell r="E95" t="str">
            <v>[项目特征]
1.管桩填芯材料种类:填砂，满足设计及施工规范</v>
          </cell>
          <cell r="F95" t="str">
            <v>[工作内容]
1.填芯
2.砂制作、运输
3.其他完成本项所需的一切工作</v>
          </cell>
          <cell r="G95" t="str">
            <v>m3</v>
          </cell>
          <cell r="H95" t="str">
            <v>1.00</v>
          </cell>
          <cell r="I95">
            <v>375.14</v>
          </cell>
        </row>
        <row r="96">
          <cell r="C96" t="str">
            <v>01030100200039002</v>
          </cell>
          <cell r="D96" t="str">
            <v>管桩填芯</v>
          </cell>
          <cell r="E96" t="str">
            <v>[项目特征]
1.管桩填芯材料种类:填砂，满足设计及施工规范</v>
          </cell>
          <cell r="F96" t="str">
            <v>[工作内容]
1.填芯
2.砂制作、运输
3.其他完成本项所需的一切工作</v>
          </cell>
          <cell r="G96" t="str">
            <v>m3</v>
          </cell>
        </row>
        <row r="97">
          <cell r="C97" t="str">
            <v>01051500100001002</v>
          </cell>
          <cell r="D97" t="str">
            <v>桩头插筋</v>
          </cell>
          <cell r="E97" t="str">
            <v>[项目特征]
1.钢筋种类、规格:现浇构件Ф25内Ⅰ、Ⅲ级钢
2.钢板种类、规格:3厚圆钢板</v>
          </cell>
          <cell r="F97" t="str">
            <v>[工作内容]
1.钢筋、钢板运输
2.钢筋、钢板制安
3.其它完成本项所需的一切工作</v>
          </cell>
          <cell r="G97" t="str">
            <v>t</v>
          </cell>
          <cell r="H97" t="str">
            <v>1.000</v>
          </cell>
          <cell r="I97">
            <v>4088.93</v>
          </cell>
        </row>
        <row r="98">
          <cell r="C98" t="str">
            <v>01051500100001002</v>
          </cell>
          <cell r="D98" t="str">
            <v>桩头插筋</v>
          </cell>
          <cell r="E98" t="str">
            <v>[项目特征]
1.钢筋种类、规格:现浇构件Ф25内Ⅰ、Ⅲ级钢
2.钢板种类、规格:3厚圆钢板</v>
          </cell>
          <cell r="F98" t="str">
            <v>[工作内容]
1.钢筋、钢板运输
2.钢筋、钢板制安
3.其它完成本项所需的一切工作</v>
          </cell>
          <cell r="G98" t="str">
            <v>t</v>
          </cell>
        </row>
        <row r="99">
          <cell r="C99" t="str">
            <v>01051500100001002</v>
          </cell>
          <cell r="D99" t="str">
            <v>桩头插筋</v>
          </cell>
          <cell r="E99" t="str">
            <v>[项目特征]
1.钢筋种类、规格:现浇构件Ф25内Ⅰ、Ⅲ级钢
2.钢板种类、规格:3厚圆钢板</v>
          </cell>
          <cell r="F99" t="str">
            <v>[工作内容]
1.钢筋、钢板运输
2.钢筋、钢板制安
3.其它完成本项所需的一切工作</v>
          </cell>
          <cell r="G99" t="str">
            <v>t</v>
          </cell>
        </row>
        <row r="100">
          <cell r="C100" t="str">
            <v>04</v>
          </cell>
          <cell r="D100" t="str">
            <v>砌筑工程</v>
          </cell>
        </row>
        <row r="101">
          <cell r="C101" t="str">
            <v>01040101200014001</v>
          </cell>
          <cell r="D101" t="str">
            <v>砖砌台阶</v>
          </cell>
          <cell r="E101" t="str">
            <v>[项目特征]
1.砌砖部位:台阶
2.砖品种、规格、强度等级:蒸压灰砂砖
3.砂浆强度等级、配合比:WM M5.0水泥石灰混合砂浆
4.勾缝要求:综合考虑</v>
          </cell>
          <cell r="F101" t="str">
            <v>[工作内容]
1.砂浆制作、运输
2.砌砖
3.刮缝
4.材料运输
5.其他完成本项所需的一切工作</v>
          </cell>
          <cell r="G101" t="str">
            <v>m3</v>
          </cell>
          <cell r="H101" t="str">
            <v>1.00</v>
          </cell>
          <cell r="I101">
            <v>611.39</v>
          </cell>
        </row>
        <row r="102">
          <cell r="C102" t="str">
            <v>01040101200014001</v>
          </cell>
          <cell r="D102" t="str">
            <v>砖砌台阶</v>
          </cell>
          <cell r="E102" t="str">
            <v>[项目特征]
1.砌砖部位:台阶
2.砖品种、规格、强度等级:蒸压灰砂砖
3.砂浆强度等级、配合比:WM M5.0水泥石灰混合砂浆
4.勾缝要求:综合考虑</v>
          </cell>
          <cell r="F102" t="str">
            <v>[工作内容]
1.砂浆制作、运输
2.砌砖
3.刮缝
4.材料运输
5.其他完成本项所需的一切工作</v>
          </cell>
          <cell r="G102" t="str">
            <v>m3</v>
          </cell>
        </row>
        <row r="103">
          <cell r="C103" t="str">
            <v>01040101200014001</v>
          </cell>
          <cell r="D103" t="str">
            <v>砖砌台阶</v>
          </cell>
          <cell r="E103" t="str">
            <v>[项目特征]
1.砌砖部位:台阶
2.砖品种、规格、强度等级:蒸压灰砂砖
3.砂浆强度等级、配合比:WM M5.0水泥石灰混合砂浆
4.勾缝要求:综合考虑</v>
          </cell>
          <cell r="F103" t="str">
            <v>[工作内容]
1.砂浆制作、运输
2.砌砖
3.刮缝
4.材料运输
5.其他完成本项所需的一切工作</v>
          </cell>
          <cell r="G103" t="str">
            <v>m3</v>
          </cell>
        </row>
        <row r="104">
          <cell r="C104" t="str">
            <v>01040100300016001</v>
          </cell>
          <cell r="D104" t="str">
            <v>实心砖墙 灰砂砖</v>
          </cell>
          <cell r="E104" t="str">
            <v>[项目特征]
1.砖品种、规格、强度等级:MU15灰砂砖
2.墙体类型：综合考虑
3.砂浆强度等级、配合比:WM M10水泥砂浆
4.其他：综合考虑砌体拉结筋、拉结筋植筋、灰缝筋、砌块专用连接件的费用</v>
          </cell>
          <cell r="F104" t="str">
            <v>[工作内容]
1.砂浆制作、运输
2.砌砖
3.刮缝
4.钢筋或连接件制作、安装
5.材料运输
6.其他完成本项所需的一切工作</v>
          </cell>
          <cell r="G104" t="str">
            <v>m3</v>
          </cell>
          <cell r="H104" t="str">
            <v>1.00</v>
          </cell>
          <cell r="I104">
            <v>592.94</v>
          </cell>
        </row>
        <row r="105">
          <cell r="C105" t="str">
            <v>01040100300016001</v>
          </cell>
          <cell r="D105" t="str">
            <v>实心砖墙 灰砂砖</v>
          </cell>
          <cell r="E105" t="str">
            <v>[项目特征]
1.砖品种、规格、强度等级:MU15灰砂砖
2.墙体类型：综合考虑
3.砂浆强度等级、配合比:WM M10水泥砂浆
4.其他：综合考虑砌体拉结筋、拉结筋植筋、灰缝筋、砌块专用连接件的费用</v>
          </cell>
          <cell r="F105" t="str">
            <v>[工作内容]
1.砂浆制作、运输
2.砌砖
3.刮缝
4.钢筋或连接件制作、安装
5.材料运输
6.其他完成本项所需的一切工作</v>
          </cell>
          <cell r="G105" t="str">
            <v>m3</v>
          </cell>
        </row>
        <row r="106">
          <cell r="C106" t="str">
            <v>01040100300016001</v>
          </cell>
          <cell r="D106" t="str">
            <v>实心砖墙 灰砂砖</v>
          </cell>
          <cell r="E106" t="str">
            <v>[项目特征]
1.砖品种、规格、强度等级:MU15灰砂砖
2.墙体类型：综合考虑
3.砂浆强度等级、配合比:WM M10水泥砂浆
4.其他：综合考虑砌体拉结筋、拉结筋植筋、灰缝筋、砌块专用连接件的费用</v>
          </cell>
          <cell r="F106" t="str">
            <v>[工作内容]
1.砂浆制作、运输
2.砌砖
3.刮缝
4.钢筋或连接件制作、安装
5.材料运输
6.其他完成本项所需的一切工作</v>
          </cell>
          <cell r="G106" t="str">
            <v>m3</v>
          </cell>
        </row>
        <row r="107">
          <cell r="C107" t="str">
            <v>补2023040618193695002</v>
          </cell>
          <cell r="D107" t="str">
            <v>砌块墙 普通砌块</v>
          </cell>
          <cell r="E107" t="str">
            <v>[项目特征]
1.砌块品种、规格、强度等级:A5.0 B07蒸压加气混凝土砌块（普通砌块）
2.墙体类型：综合考虑
3.砂浆强度等级:WM M5水泥石灰混合砂浆
4.其他：综合考虑砌体拉结筋、拉结筋植筋、灰缝筋、砌块专用连接件的费用</v>
          </cell>
          <cell r="F107" t="str">
            <v>[工作内容]
1.砂浆制作、运输
2.砌砖、砌块
3.勾缝
4.钢筋或连接件制作、安装
5.材料运输
6.其他完成本项所需的一切工作</v>
          </cell>
          <cell r="G107" t="str">
            <v>m3</v>
          </cell>
          <cell r="H107" t="str">
            <v>1.00</v>
          </cell>
          <cell r="I107">
            <v>548.17</v>
          </cell>
        </row>
        <row r="108">
          <cell r="C108" t="str">
            <v>补2023040618193695002</v>
          </cell>
          <cell r="D108" t="str">
            <v>砌块墙 普通砌块</v>
          </cell>
          <cell r="E108" t="str">
            <v>[项目特征]
1.砌块品种、规格、强度等级:A5.0 B07蒸压加气混凝土砌块（普通砌块）
2.墙体类型：综合考虑
3.砂浆强度等级:WM M5水泥石灰混合砂浆
4.其他：综合考虑砌体拉结筋、拉结筋植筋、灰缝筋、砌块专用连接件的费用</v>
          </cell>
          <cell r="F108" t="str">
            <v>[工作内容]
1.砂浆制作、运输
2.砌砖、砌块
3.勾缝
4.钢筋或连接件制作、安装
5.材料运输
6.其他完成本项所需的一切工作</v>
          </cell>
          <cell r="G108" t="str">
            <v>m3</v>
          </cell>
        </row>
        <row r="109">
          <cell r="C109" t="str">
            <v>补2023040618193695002</v>
          </cell>
          <cell r="D109" t="str">
            <v>砌块墙 普通砌块</v>
          </cell>
          <cell r="E109" t="str">
            <v>[项目特征]
1.砌块品种、规格、强度等级:A5.0 B07蒸压加气混凝土砌块（普通砌块）
2.墙体类型：综合考虑
3.砂浆强度等级:WM M5水泥石灰混合砂浆
4.其他：综合考虑砌体拉结筋、拉结筋植筋、灰缝筋、砌块专用连接件的费用</v>
          </cell>
          <cell r="F109" t="str">
            <v>[工作内容]
1.砂浆制作、运输
2.砌砖、砌块
3.勾缝
4.钢筋或连接件制作、安装
5.材料运输
6.其他完成本项所需的一切工作</v>
          </cell>
          <cell r="G109" t="str">
            <v>m3</v>
          </cell>
        </row>
        <row r="110">
          <cell r="C110" t="str">
            <v>补2023040618193695002</v>
          </cell>
          <cell r="D110" t="str">
            <v>砌块墙 普通砌块</v>
          </cell>
          <cell r="E110" t="str">
            <v>[项目特征]
1.砌块品种、规格、强度等级:A5.0 B07蒸压加气混凝土砌块（普通砌块）
2.墙体类型：综合考虑
3.砂浆强度等级:WM M5水泥石灰混合砂浆
4.其他：综合考虑砌体拉结筋、拉结筋植筋、灰缝筋、砌块专用连接件的费用</v>
          </cell>
          <cell r="F110" t="str">
            <v>[工作内容]
1.砂浆制作、运输
2.砌砖、砌块
3.勾缝
4.钢筋或连接件制作、安装
5.材料运输
6.其他完成本项所需的一切工作</v>
          </cell>
          <cell r="G110" t="str">
            <v>m3</v>
          </cell>
        </row>
        <row r="111">
          <cell r="C111" t="str">
            <v>01040100300014001</v>
          </cell>
          <cell r="D111" t="str">
            <v>发电机烟道</v>
          </cell>
          <cell r="E111" t="str">
            <v>[项目特征]
1.烟道截面规格:满足设计和规范要求综合考虑
2.烟道材质、厚度:通用直型耐火砖，厚度满足设计和规范要求综合考虑
3.内壁、烟管及隔热处理做法:在机电部分相应清单中考虑
4.安装高度:综合考虑
5.其他配件:风帽、不锈钢止回阀及其他配件，满足设计和规范要求综合考虑</v>
          </cell>
          <cell r="F111" t="str">
            <v>[工作内容]
1.烟道砌筑
2.砂浆制作、运输
3.风帽及其他配件的安装
4.接头灌缝
5.图集、规范规定的其它工作
6.其他完成本项所需的一切工作</v>
          </cell>
          <cell r="G111" t="str">
            <v>m3</v>
          </cell>
          <cell r="H111" t="str">
            <v>1.00</v>
          </cell>
          <cell r="I111">
            <v>1135.4</v>
          </cell>
        </row>
        <row r="112">
          <cell r="C112" t="str">
            <v>01040100300014001</v>
          </cell>
          <cell r="D112" t="str">
            <v>发电机烟道</v>
          </cell>
          <cell r="E112" t="str">
            <v>[项目特征]
1.烟道截面规格:满足设计和规范要求综合考虑
2.烟道材质、厚度:通用直型耐火砖，厚度满足设计和规范要求综合考虑
3.内壁、烟管及隔热处理做法:在机电部分相应清单中考虑
4.安装高度:综合考虑
5.其他配件:风帽、不锈钢止回阀及其他配件，满足设计和规范要求综合考虑</v>
          </cell>
          <cell r="F112" t="str">
            <v>[工作内容]
1.烟道砌筑
2.砂浆制作、运输
3.风帽及其他配件的安装
4.接头灌缝
5.图集、规范规定的其它工作
6.其他完成本项所需的一切工作</v>
          </cell>
          <cell r="G112" t="str">
            <v>m3</v>
          </cell>
        </row>
        <row r="113">
          <cell r="C113" t="str">
            <v>01040100300014001</v>
          </cell>
          <cell r="D113" t="str">
            <v>发电机烟道</v>
          </cell>
          <cell r="E113" t="str">
            <v>[项目特征]
1.烟道截面规格:满足设计和规范要求综合考虑
2.烟道材质、厚度:通用直型耐火砖，厚度满足设计和规范要求综合考虑
3.内壁、烟管及隔热处理做法:在机电部分相应清单中考虑
4.安装高度:综合考虑
5.其他配件:风帽、不锈钢止回阀及其他配件，满足设计和规范要求综合考虑</v>
          </cell>
          <cell r="F113" t="str">
            <v>[工作内容]
1.烟道砌筑
2.砂浆制作、运输
3.风帽及其他配件的安装
4.接头灌缝
5.图集、规范规定的其它工作
6.其他完成本项所需的一切工作</v>
          </cell>
          <cell r="G113" t="str">
            <v>m3</v>
          </cell>
        </row>
        <row r="114">
          <cell r="C114" t="str">
            <v>补2022021610451880001</v>
          </cell>
          <cell r="D114" t="str">
            <v>砖砌排水沟</v>
          </cell>
          <cell r="E114" t="str">
            <v>[项目特征]
1.砖品种、强度等级:MU15灰砂砖，厚度200mm
2.砂浆强度等级、配合比:M10砌筑砂浆
3.沟截面内净尺寸:300mm（宽）*250mm（高）
4.底板及侧壁砂浆强度等级、配合比:20厚WP M20水泥砂浆
5.混凝土盖板：150mm厚C25混凝土预制盖板，配Ⅲ钢Ф10@200双层双向钢筋</v>
          </cell>
          <cell r="F114" t="str">
            <v>[工作内容]
1.砂浆制作、运输
2.钢筋制安、运输、焊接、绑扎
3.混凝土制作、浇筑、振捣、养护
4.砌砖
5.刮缝
6.沟底、壁抹灰
7.材料运输
8.其他完成本项所需的一切工作</v>
          </cell>
          <cell r="G114" t="str">
            <v>m</v>
          </cell>
          <cell r="H114" t="str">
            <v>1.00</v>
          </cell>
          <cell r="I114">
            <v>190.3</v>
          </cell>
        </row>
        <row r="115">
          <cell r="C115" t="str">
            <v>补2022021610451880001</v>
          </cell>
          <cell r="D115" t="str">
            <v>砖砌排水沟</v>
          </cell>
          <cell r="E115" t="str">
            <v>[项目特征]
1.砖品种、强度等级:MU15灰砂砖，厚度200mm
2.砂浆强度等级、配合比:M10砌筑砂浆
3.沟截面内净尺寸:300mm（宽）*250mm（高）
4.底板及侧壁砂浆强度等级、配合比:20厚WP M20水泥砂浆
5.混凝土盖板：150mm厚C25混凝土预制盖板，配Ⅲ钢Ф10@200双层双向钢筋</v>
          </cell>
          <cell r="F115" t="str">
            <v>[工作内容]
1.砂浆制作、运输
2.钢筋制安、运输、焊接、绑扎
3.混凝土制作、浇筑、振捣、养护
4.砌砖
5.刮缝
6.沟底、壁抹灰
7.材料运输
8.其他完成本项所需的一切工作</v>
          </cell>
          <cell r="G115" t="str">
            <v>m</v>
          </cell>
        </row>
        <row r="116">
          <cell r="C116" t="str">
            <v>补2022021610451880001</v>
          </cell>
          <cell r="D116" t="str">
            <v>砖砌排水沟</v>
          </cell>
          <cell r="E116" t="str">
            <v>[项目特征]
1.砖品种、强度等级:MU15灰砂砖，厚度200mm
2.砂浆强度等级、配合比:M10砌筑砂浆
3.沟截面内净尺寸:300mm（宽）*250mm（高）
4.底板及侧壁砂浆强度等级、配合比:20厚WP M20水泥砂浆
5.混凝土盖板：150mm厚C25混凝土预制盖板，配Ⅲ钢Ф10@200双层双向钢筋</v>
          </cell>
          <cell r="F116" t="str">
            <v>[工作内容]
1.砂浆制作、运输
2.钢筋制安、运输、焊接、绑扎
3.混凝土制作、浇筑、振捣、养护
4.砌砖
5.刮缝
6.沟底、壁抹灰
7.材料运输
8.其他完成本项所需的一切工作</v>
          </cell>
          <cell r="G116" t="str">
            <v>m</v>
          </cell>
        </row>
        <row r="117">
          <cell r="C117" t="str">
            <v>补2022021610451880001</v>
          </cell>
          <cell r="D117" t="str">
            <v>砖砌排水沟</v>
          </cell>
          <cell r="E117" t="str">
            <v>[项目特征]
1.砖品种、强度等级:MU15灰砂砖，厚度200mm
2.砂浆强度等级、配合比:M10砌筑砂浆
3.沟截面内净尺寸:300mm（宽）*250mm（高）
4.底板及侧壁砂浆强度等级、配合比:20厚WP M20水泥砂浆
5.混凝土盖板：150mm厚C25混凝土预制盖板，配Ⅲ钢Ф10@200双层双向钢筋</v>
          </cell>
          <cell r="F117" t="str">
            <v>[工作内容]
1.砂浆制作、运输
2.钢筋制安、运输、焊接、绑扎
3.混凝土制作、浇筑、振捣、养护
4.砌砖
5.刮缝
6.沟底、壁抹灰
7.材料运输
8.其他完成本项所需的一切工作</v>
          </cell>
          <cell r="G117" t="str">
            <v>m</v>
          </cell>
        </row>
        <row r="118">
          <cell r="C118" t="str">
            <v>补2022021610451880001</v>
          </cell>
          <cell r="D118" t="str">
            <v>砖砌排水沟</v>
          </cell>
          <cell r="E118" t="str">
            <v>[项目特征]
1.砖品种、强度等级:MU15灰砂砖，厚度200mm
2.砂浆强度等级、配合比:M10砌筑砂浆
3.沟截面内净尺寸:300mm（宽）*250mm（高）
4.底板及侧壁砂浆强度等级、配合比:20厚WP M20水泥砂浆
5.混凝土盖板：150mm厚C25混凝土预制盖板，配Ⅲ钢Ф10@200双层双向钢筋</v>
          </cell>
          <cell r="F118" t="str">
            <v>[工作内容]
1.砂浆制作、运输
2.钢筋制安、运输、焊接、绑扎
3.混凝土制作、浇筑、振捣、养护
4.砌砖
5.刮缝
6.沟底、壁抹灰
7.材料运输
8.其他完成本项所需的一切工作</v>
          </cell>
          <cell r="G118" t="str">
            <v>m</v>
          </cell>
        </row>
        <row r="119">
          <cell r="C119" t="str">
            <v>补2022021610451880001</v>
          </cell>
          <cell r="D119" t="str">
            <v>砖砌排水沟</v>
          </cell>
          <cell r="E119" t="str">
            <v>[项目特征]
1.砖品种、强度等级:MU15灰砂砖，厚度200mm
2.砂浆强度等级、配合比:M10砌筑砂浆
3.沟截面内净尺寸:300mm（宽）*250mm（高）
4.底板及侧壁砂浆强度等级、配合比:20厚WP M20水泥砂浆
5.混凝土盖板：150mm厚C25混凝土预制盖板，配Ⅲ钢Ф10@200双层双向钢筋</v>
          </cell>
          <cell r="F119" t="str">
            <v>[工作内容]
1.砂浆制作、运输
2.钢筋制安、运输、焊接、绑扎
3.混凝土制作、浇筑、振捣、养护
4.砌砖
5.刮缝
6.沟底、壁抹灰
7.材料运输
8.其他完成本项所需的一切工作</v>
          </cell>
          <cell r="G119" t="str">
            <v>m</v>
          </cell>
        </row>
        <row r="120">
          <cell r="C120" t="str">
            <v>补2022021610451880001</v>
          </cell>
          <cell r="D120" t="str">
            <v>砖砌排水沟</v>
          </cell>
          <cell r="E120" t="str">
            <v>[项目特征]
1.砖品种、强度等级:MU15灰砂砖，厚度200mm
2.砂浆强度等级、配合比:M10砌筑砂浆
3.沟截面内净尺寸:300mm（宽）*250mm（高）
4.底板及侧壁砂浆强度等级、配合比:20厚WP M20水泥砂浆
5.混凝土盖板：150mm厚C25混凝土预制盖板，配Ⅲ钢Ф10@200双层双向钢筋</v>
          </cell>
          <cell r="F120" t="str">
            <v>[工作内容]
1.砂浆制作、运输
2.钢筋制安、运输、焊接、绑扎
3.混凝土制作、浇筑、振捣、养护
4.砌砖
5.刮缝
6.沟底、壁抹灰
7.材料运输
8.其他完成本项所需的一切工作</v>
          </cell>
          <cell r="G120" t="str">
            <v>m</v>
          </cell>
        </row>
        <row r="121">
          <cell r="C121" t="str">
            <v>补2022021610451880001</v>
          </cell>
          <cell r="D121" t="str">
            <v>砖砌排水沟</v>
          </cell>
          <cell r="E121" t="str">
            <v>[项目特征]
1.砖品种、强度等级:MU15灰砂砖，厚度200mm
2.砂浆强度等级、配合比:M10砌筑砂浆
3.沟截面内净尺寸:300mm（宽）*250mm（高）
4.底板及侧壁砂浆强度等级、配合比:20厚WP M20水泥砂浆
5.混凝土盖板：150mm厚C25混凝土预制盖板，配Ⅲ钢Ф10@200双层双向钢筋</v>
          </cell>
          <cell r="F121" t="str">
            <v>[工作内容]
1.砂浆制作、运输
2.钢筋制安、运输、焊接、绑扎
3.混凝土制作、浇筑、振捣、养护
4.砌砖
5.刮缝
6.沟底、壁抹灰
7.材料运输
8.其他完成本项所需的一切工作</v>
          </cell>
          <cell r="G121" t="str">
            <v>m</v>
          </cell>
        </row>
        <row r="122">
          <cell r="C122" t="str">
            <v>补2022021610451880001</v>
          </cell>
          <cell r="D122" t="str">
            <v>砖砌排水沟</v>
          </cell>
          <cell r="E122" t="str">
            <v>[项目特征]
1.砖品种、强度等级:MU15灰砂砖，厚度200mm
2.砂浆强度等级、配合比:M10砌筑砂浆
3.沟截面内净尺寸:300mm（宽）*250mm（高）
4.底板及侧壁砂浆强度等级、配合比:20厚WP M20水泥砂浆
5.混凝土盖板：150mm厚C25混凝土预制盖板，配Ⅲ钢Ф10@200双层双向钢筋</v>
          </cell>
          <cell r="F122" t="str">
            <v>[工作内容]
1.砂浆制作、运输
2.钢筋制安、运输、焊接、绑扎
3.混凝土制作、浇筑、振捣、养护
4.砌砖
5.刮缝
6.沟底、壁抹灰
7.材料运输
8.其他完成本项所需的一切工作</v>
          </cell>
          <cell r="G122" t="str">
            <v>m</v>
          </cell>
        </row>
        <row r="123">
          <cell r="C123" t="str">
            <v>补2022021610451880002</v>
          </cell>
          <cell r="D123" t="str">
            <v>砖砌排水沟</v>
          </cell>
          <cell r="E123" t="str">
            <v>[项目特征]
1.砖品种、强度等级:MU15灰砂砖，厚度100mm
2.砂浆强度等级、配合比:M10砌筑砂浆
3.沟截面内净尺寸:300mm（宽）*250mm（高）
4.底板及侧壁砂浆强度等级、配合比:20厚WP M20水泥砂浆
5.混凝土盖板：60mm厚C25混凝土预制盖板，配Ⅲ钢Ф8@200双层双向钢筋</v>
          </cell>
          <cell r="F123" t="str">
            <v>[工作内容]
1.砂浆制作、运输
2.钢筋制安、运输、焊接、绑扎
3.混凝土制作、浇筑、振捣、养护
4.砌砖
5.刮缝
6.沟底、壁抹灰
7.材料运输
8.其他完成本项所需的一切工作</v>
          </cell>
          <cell r="G123" t="str">
            <v>m</v>
          </cell>
          <cell r="H123" t="str">
            <v>1.00</v>
          </cell>
          <cell r="I123">
            <v>86.95</v>
          </cell>
        </row>
        <row r="124">
          <cell r="C124" t="str">
            <v>补2022021610451880002</v>
          </cell>
          <cell r="D124" t="str">
            <v>砖砌排水沟</v>
          </cell>
          <cell r="E124" t="str">
            <v>[项目特征]
1.砖品种、强度等级:MU15灰砂砖，厚度100mm
2.砂浆强度等级、配合比:M10砌筑砂浆
3.沟截面内净尺寸:300mm（宽）*250mm（高）
4.底板及侧壁砂浆强度等级、配合比:20厚WP M20水泥砂浆
5.混凝土盖板：60mm厚C25混凝土预制盖板，配Ⅲ钢Ф8@200双层双向钢筋</v>
          </cell>
          <cell r="F124" t="str">
            <v>[工作内容]
1.砂浆制作、运输
2.钢筋制安、运输、焊接、绑扎
3.混凝土制作、浇筑、振捣、养护
4.砌砖
5.刮缝
6.沟底、壁抹灰
7.材料运输
8.其他完成本项所需的一切工作</v>
          </cell>
          <cell r="G124" t="str">
            <v>m</v>
          </cell>
        </row>
        <row r="125">
          <cell r="C125" t="str">
            <v>补2022021610451880002</v>
          </cell>
          <cell r="D125" t="str">
            <v>砖砌排水沟</v>
          </cell>
          <cell r="E125" t="str">
            <v>[项目特征]
1.砖品种、强度等级:MU15灰砂砖，厚度100mm
2.砂浆强度等级、配合比:M10砌筑砂浆
3.沟截面内净尺寸:300mm（宽）*250mm（高）
4.底板及侧壁砂浆强度等级、配合比:20厚WP M20水泥砂浆
5.混凝土盖板：60mm厚C25混凝土预制盖板，配Ⅲ钢Ф8@200双层双向钢筋</v>
          </cell>
          <cell r="F125" t="str">
            <v>[工作内容]
1.砂浆制作、运输
2.钢筋制安、运输、焊接、绑扎
3.混凝土制作、浇筑、振捣、养护
4.砌砖
5.刮缝
6.沟底、壁抹灰
7.材料运输
8.其他完成本项所需的一切工作</v>
          </cell>
          <cell r="G125" t="str">
            <v>m</v>
          </cell>
        </row>
        <row r="126">
          <cell r="C126" t="str">
            <v>补2022021610451880002</v>
          </cell>
          <cell r="D126" t="str">
            <v>砖砌排水沟</v>
          </cell>
          <cell r="E126" t="str">
            <v>[项目特征]
1.砖品种、强度等级:MU15灰砂砖，厚度100mm
2.砂浆强度等级、配合比:M10砌筑砂浆
3.沟截面内净尺寸:300mm（宽）*250mm（高）
4.底板及侧壁砂浆强度等级、配合比:20厚WP M20水泥砂浆
5.混凝土盖板：60mm厚C25混凝土预制盖板，配Ⅲ钢Ф8@200双层双向钢筋</v>
          </cell>
          <cell r="F126" t="str">
            <v>[工作内容]
1.砂浆制作、运输
2.钢筋制安、运输、焊接、绑扎
3.混凝土制作、浇筑、振捣、养护
4.砌砖
5.刮缝
6.沟底、壁抹灰
7.材料运输
8.其他完成本项所需的一切工作</v>
          </cell>
          <cell r="G126" t="str">
            <v>m</v>
          </cell>
        </row>
        <row r="127">
          <cell r="C127" t="str">
            <v>补2022021610451880002</v>
          </cell>
          <cell r="D127" t="str">
            <v>砖砌排水沟</v>
          </cell>
          <cell r="E127" t="str">
            <v>[项目特征]
1.砖品种、强度等级:MU15灰砂砖，厚度100mm
2.砂浆强度等级、配合比:M10砌筑砂浆
3.沟截面内净尺寸:300mm（宽）*250mm（高）
4.底板及侧壁砂浆强度等级、配合比:20厚WP M20水泥砂浆
5.混凝土盖板：60mm厚C25混凝土预制盖板，配Ⅲ钢Ф8@200双层双向钢筋</v>
          </cell>
          <cell r="F127" t="str">
            <v>[工作内容]
1.砂浆制作、运输
2.钢筋制安、运输、焊接、绑扎
3.混凝土制作、浇筑、振捣、养护
4.砌砖
5.刮缝
6.沟底、壁抹灰
7.材料运输
8.其他完成本项所需的一切工作</v>
          </cell>
          <cell r="G127" t="str">
            <v>m</v>
          </cell>
        </row>
        <row r="128">
          <cell r="C128" t="str">
            <v>补2022021610451880002</v>
          </cell>
          <cell r="D128" t="str">
            <v>砖砌排水沟</v>
          </cell>
          <cell r="E128" t="str">
            <v>[项目特征]
1.砖品种、强度等级:MU15灰砂砖，厚度100mm
2.砂浆强度等级、配合比:M10砌筑砂浆
3.沟截面内净尺寸:300mm（宽）*250mm（高）
4.底板及侧壁砂浆强度等级、配合比:20厚WP M20水泥砂浆
5.混凝土盖板：60mm厚C25混凝土预制盖板，配Ⅲ钢Ф8@200双层双向钢筋</v>
          </cell>
          <cell r="F128" t="str">
            <v>[工作内容]
1.砂浆制作、运输
2.钢筋制安、运输、焊接、绑扎
3.混凝土制作、浇筑、振捣、养护
4.砌砖
5.刮缝
6.沟底、壁抹灰
7.材料运输
8.其他完成本项所需的一切工作</v>
          </cell>
          <cell r="G128" t="str">
            <v>m</v>
          </cell>
        </row>
        <row r="129">
          <cell r="C129" t="str">
            <v>补2022021610451880002</v>
          </cell>
          <cell r="D129" t="str">
            <v>砖砌排水沟</v>
          </cell>
          <cell r="E129" t="str">
            <v>[项目特征]
1.砖品种、强度等级:MU15灰砂砖，厚度100mm
2.砂浆强度等级、配合比:M10砌筑砂浆
3.沟截面内净尺寸:300mm（宽）*250mm（高）
4.底板及侧壁砂浆强度等级、配合比:20厚WP M20水泥砂浆
5.混凝土盖板：60mm厚C25混凝土预制盖板，配Ⅲ钢Ф8@200双层双向钢筋</v>
          </cell>
          <cell r="F129" t="str">
            <v>[工作内容]
1.砂浆制作、运输
2.钢筋制安、运输、焊接、绑扎
3.混凝土制作、浇筑、振捣、养护
4.砌砖
5.刮缝
6.沟底、壁抹灰
7.材料运输
8.其他完成本项所需的一切工作</v>
          </cell>
          <cell r="G129" t="str">
            <v>m</v>
          </cell>
        </row>
        <row r="130">
          <cell r="C130" t="str">
            <v>补2022021610451880002</v>
          </cell>
          <cell r="D130" t="str">
            <v>砖砌排水沟</v>
          </cell>
          <cell r="E130" t="str">
            <v>[项目特征]
1.砖品种、强度等级:MU15灰砂砖，厚度100mm
2.砂浆强度等级、配合比:M10砌筑砂浆
3.沟截面内净尺寸:300mm（宽）*250mm（高）
4.底板及侧壁砂浆强度等级、配合比:20厚WP M20水泥砂浆
5.混凝土盖板：60mm厚C25混凝土预制盖板，配Ⅲ钢Ф8@200双层双向钢筋</v>
          </cell>
          <cell r="F130" t="str">
            <v>[工作内容]
1.砂浆制作、运输
2.钢筋制安、运输、焊接、绑扎
3.混凝土制作、浇筑、振捣、养护
4.砌砖
5.刮缝
6.沟底、壁抹灰
7.材料运输
8.其他完成本项所需的一切工作</v>
          </cell>
          <cell r="G130" t="str">
            <v>m</v>
          </cell>
        </row>
        <row r="131">
          <cell r="C131" t="str">
            <v>补2022021610451880002</v>
          </cell>
          <cell r="D131" t="str">
            <v>砖砌排水沟</v>
          </cell>
          <cell r="E131" t="str">
            <v>[项目特征]
1.砖品种、强度等级:MU15灰砂砖，厚度100mm
2.砂浆强度等级、配合比:M10砌筑砂浆
3.沟截面内净尺寸:300mm（宽）*250mm（高）
4.底板及侧壁砂浆强度等级、配合比:20厚WP M20水泥砂浆
5.混凝土盖板：60mm厚C25混凝土预制盖板，配Ⅲ钢Ф8@200双层双向钢筋</v>
          </cell>
          <cell r="F131" t="str">
            <v>[工作内容]
1.砂浆制作、运输
2.钢筋制安、运输、焊接、绑扎
3.混凝土制作、浇筑、振捣、养护
4.砌砖
5.刮缝
6.沟底、壁抹灰
7.材料运输
8.其他完成本项所需的一切工作</v>
          </cell>
          <cell r="G131" t="str">
            <v>m</v>
          </cell>
        </row>
        <row r="132">
          <cell r="C132" t="str">
            <v>补2022021610451880003</v>
          </cell>
          <cell r="D132" t="str">
            <v>砖砌排水沟</v>
          </cell>
          <cell r="E132" t="str">
            <v>[项目特征]
1.砖品种、强度等级:MU15灰砂砖，厚度200mm
2.砂浆强度等级、配合比:M10砌筑砂浆
3.沟截面内净尺寸:300mm（宽）*450mm（高）
4.垫层混凝土强度等级：80mm厚C15细石混凝土垫层
5.底板及侧壁砂浆强度等级、配合比:20厚WP M20水泥砂浆
6.混凝土盖板：150mm厚C25混凝土预制盖板，配Ⅲ钢Ф10@200双层双向钢筋</v>
          </cell>
          <cell r="F132" t="str">
            <v>[工作内容]
1.砂浆制作、运输
2.铺设垫层
3.钢筋制安、运输、焊接、绑扎
4.混凝土制作、浇筑、振捣、养护
5.砌砖
6.刮缝
7.沟底、壁抹灰
8.材料运输
9.其他完成本项所需的一切工作</v>
          </cell>
          <cell r="G132" t="str">
            <v>m</v>
          </cell>
          <cell r="H132" t="str">
            <v>1.00</v>
          </cell>
          <cell r="I132">
            <v>277.92</v>
          </cell>
        </row>
        <row r="133">
          <cell r="C133" t="str">
            <v>补2022021610451880003</v>
          </cell>
          <cell r="D133" t="str">
            <v>砖砌排水沟</v>
          </cell>
          <cell r="E133" t="str">
            <v>[项目特征]
1.砖品种、强度等级:MU15灰砂砖，厚度200mm
2.砂浆强度等级、配合比:M10砌筑砂浆
3.沟截面内净尺寸:300mm（宽）*450mm（高）
4.垫层混凝土强度等级：80mm厚C15细石混凝土垫层
5.底板及侧壁砂浆强度等级、配合比:20厚WP M20水泥砂浆
6.混凝土盖板：150mm厚C25混凝土预制盖板，配Ⅲ钢Ф10@200双层双向钢筋</v>
          </cell>
          <cell r="F133" t="str">
            <v>[工作内容]
1.砂浆制作、运输
2.铺设垫层
3.钢筋制安、运输、焊接、绑扎
4.混凝土制作、浇筑、振捣、养护
5.砌砖
6.刮缝
7.沟底、壁抹灰
8.材料运输
9.其他完成本项所需的一切工作</v>
          </cell>
          <cell r="G133" t="str">
            <v>m</v>
          </cell>
        </row>
        <row r="134">
          <cell r="C134" t="str">
            <v>补2022021610451880003</v>
          </cell>
          <cell r="D134" t="str">
            <v>砖砌排水沟</v>
          </cell>
          <cell r="E134" t="str">
            <v>[项目特征]
1.砖品种、强度等级:MU15灰砂砖，厚度200mm
2.砂浆强度等级、配合比:M10砌筑砂浆
3.沟截面内净尺寸:300mm（宽）*450mm（高）
4.垫层混凝土强度等级：80mm厚C15细石混凝土垫层
5.底板及侧壁砂浆强度等级、配合比:20厚WP M20水泥砂浆
6.混凝土盖板：150mm厚C25混凝土预制盖板，配Ⅲ钢Ф10@200双层双向钢筋</v>
          </cell>
          <cell r="F134" t="str">
            <v>[工作内容]
1.砂浆制作、运输
2.铺设垫层
3.钢筋制安、运输、焊接、绑扎
4.混凝土制作、浇筑、振捣、养护
5.砌砖
6.刮缝
7.沟底、壁抹灰
8.材料运输
9.其他完成本项所需的一切工作</v>
          </cell>
          <cell r="G134" t="str">
            <v>m</v>
          </cell>
        </row>
        <row r="135">
          <cell r="C135" t="str">
            <v>补2022021610451880003</v>
          </cell>
          <cell r="D135" t="str">
            <v>砖砌排水沟</v>
          </cell>
          <cell r="E135" t="str">
            <v>[项目特征]
1.砖品种、强度等级:MU15灰砂砖，厚度200mm
2.砂浆强度等级、配合比:M10砌筑砂浆
3.沟截面内净尺寸:300mm（宽）*450mm（高）
4.垫层混凝土强度等级：80mm厚C15细石混凝土垫层
5.底板及侧壁砂浆强度等级、配合比:20厚WP M20水泥砂浆
6.混凝土盖板：150mm厚C25混凝土预制盖板，配Ⅲ钢Ф10@200双层双向钢筋</v>
          </cell>
          <cell r="F135" t="str">
            <v>[工作内容]
1.砂浆制作、运输
2.铺设垫层
3.钢筋制安、运输、焊接、绑扎
4.混凝土制作、浇筑、振捣、养护
5.砌砖
6.刮缝
7.沟底、壁抹灰
8.材料运输
9.其他完成本项所需的一切工作</v>
          </cell>
          <cell r="G135" t="str">
            <v>m</v>
          </cell>
        </row>
        <row r="136">
          <cell r="C136" t="str">
            <v>补2022021610451880003</v>
          </cell>
          <cell r="D136" t="str">
            <v>砖砌排水沟</v>
          </cell>
          <cell r="E136" t="str">
            <v>[项目特征]
1.砖品种、强度等级:MU15灰砂砖，厚度200mm
2.砂浆强度等级、配合比:M10砌筑砂浆
3.沟截面内净尺寸:300mm（宽）*450mm（高）
4.垫层混凝土强度等级：80mm厚C15细石混凝土垫层
5.底板及侧壁砂浆强度等级、配合比:20厚WP M20水泥砂浆
6.混凝土盖板：150mm厚C25混凝土预制盖板，配Ⅲ钢Ф10@200双层双向钢筋</v>
          </cell>
          <cell r="F136" t="str">
            <v>[工作内容]
1.砂浆制作、运输
2.铺设垫层
3.钢筋制安、运输、焊接、绑扎
4.混凝土制作、浇筑、振捣、养护
5.砌砖
6.刮缝
7.沟底、壁抹灰
8.材料运输
9.其他完成本项所需的一切工作</v>
          </cell>
          <cell r="G136" t="str">
            <v>m</v>
          </cell>
        </row>
        <row r="137">
          <cell r="C137" t="str">
            <v>补2022021610451880003</v>
          </cell>
          <cell r="D137" t="str">
            <v>砖砌排水沟</v>
          </cell>
          <cell r="E137" t="str">
            <v>[项目特征]
1.砖品种、强度等级:MU15灰砂砖，厚度200mm
2.砂浆强度等级、配合比:M10砌筑砂浆
3.沟截面内净尺寸:300mm（宽）*450mm（高）
4.垫层混凝土强度等级：80mm厚C15细石混凝土垫层
5.底板及侧壁砂浆强度等级、配合比:20厚WP M20水泥砂浆
6.混凝土盖板：150mm厚C25混凝土预制盖板，配Ⅲ钢Ф10@200双层双向钢筋</v>
          </cell>
          <cell r="F137" t="str">
            <v>[工作内容]
1.砂浆制作、运输
2.铺设垫层
3.钢筋制安、运输、焊接、绑扎
4.混凝土制作、浇筑、振捣、养护
5.砌砖
6.刮缝
7.沟底、壁抹灰
8.材料运输
9.其他完成本项所需的一切工作</v>
          </cell>
          <cell r="G137" t="str">
            <v>m</v>
          </cell>
        </row>
        <row r="138">
          <cell r="C138" t="str">
            <v>补2022021610451880003</v>
          </cell>
          <cell r="D138" t="str">
            <v>砖砌排水沟</v>
          </cell>
          <cell r="E138" t="str">
            <v>[项目特征]
1.砖品种、强度等级:MU15灰砂砖，厚度200mm
2.砂浆强度等级、配合比:M10砌筑砂浆
3.沟截面内净尺寸:300mm（宽）*450mm（高）
4.垫层混凝土强度等级：80mm厚C15细石混凝土垫层
5.底板及侧壁砂浆强度等级、配合比:20厚WP M20水泥砂浆
6.混凝土盖板：150mm厚C25混凝土预制盖板，配Ⅲ钢Ф10@200双层双向钢筋</v>
          </cell>
          <cell r="F138" t="str">
            <v>[工作内容]
1.砂浆制作、运输
2.铺设垫层
3.钢筋制安、运输、焊接、绑扎
4.混凝土制作、浇筑、振捣、养护
5.砌砖
6.刮缝
7.沟底、壁抹灰
8.材料运输
9.其他完成本项所需的一切工作</v>
          </cell>
          <cell r="G138" t="str">
            <v>m</v>
          </cell>
        </row>
        <row r="139">
          <cell r="C139" t="str">
            <v>补2022021610451880003</v>
          </cell>
          <cell r="D139" t="str">
            <v>砖砌排水沟</v>
          </cell>
          <cell r="E139" t="str">
            <v>[项目特征]
1.砖品种、强度等级:MU15灰砂砖，厚度200mm
2.砂浆强度等级、配合比:M10砌筑砂浆
3.沟截面内净尺寸:300mm（宽）*450mm（高）
4.垫层混凝土强度等级：80mm厚C15细石混凝土垫层
5.底板及侧壁砂浆强度等级、配合比:20厚WP M20水泥砂浆
6.混凝土盖板：150mm厚C25混凝土预制盖板，配Ⅲ钢Ф10@200双层双向钢筋</v>
          </cell>
          <cell r="F139" t="str">
            <v>[工作内容]
1.砂浆制作、运输
2.铺设垫层
3.钢筋制安、运输、焊接、绑扎
4.混凝土制作、浇筑、振捣、养护
5.砌砖
6.刮缝
7.沟底、壁抹灰
8.材料运输
9.其他完成本项所需的一切工作</v>
          </cell>
          <cell r="G139" t="str">
            <v>m</v>
          </cell>
        </row>
        <row r="140">
          <cell r="C140" t="str">
            <v>补2022021610451880003</v>
          </cell>
          <cell r="D140" t="str">
            <v>砖砌排水沟</v>
          </cell>
          <cell r="E140" t="str">
            <v>[项目特征]
1.砖品种、强度等级:MU15灰砂砖，厚度200mm
2.砂浆强度等级、配合比:M10砌筑砂浆
3.沟截面内净尺寸:300mm（宽）*450mm（高）
4.垫层混凝土强度等级：80mm厚C15细石混凝土垫层
5.底板及侧壁砂浆强度等级、配合比:20厚WP M20水泥砂浆
6.混凝土盖板：150mm厚C25混凝土预制盖板，配Ⅲ钢Ф10@200双层双向钢筋</v>
          </cell>
          <cell r="F140" t="str">
            <v>[工作内容]
1.砂浆制作、运输
2.铺设垫层
3.钢筋制安、运输、焊接、绑扎
4.混凝土制作、浇筑、振捣、养护
5.砌砖
6.刮缝
7.沟底、壁抹灰
8.材料运输
9.其他完成本项所需的一切工作</v>
          </cell>
          <cell r="G140" t="str">
            <v>m</v>
          </cell>
        </row>
        <row r="141">
          <cell r="C141" t="str">
            <v>补2022021610451880003</v>
          </cell>
          <cell r="D141" t="str">
            <v>砖砌排水沟</v>
          </cell>
          <cell r="E141" t="str">
            <v>[项目特征]
1.砖品种、强度等级:MU15灰砂砖，厚度200mm
2.砂浆强度等级、配合比:M10砌筑砂浆
3.沟截面内净尺寸:300mm（宽）*450mm（高）
4.垫层混凝土强度等级：80mm厚C15细石混凝土垫层
5.底板及侧壁砂浆强度等级、配合比:20厚WP M20水泥砂浆
6.混凝土盖板：150mm厚C25混凝土预制盖板，配Ⅲ钢Ф10@200双层双向钢筋</v>
          </cell>
          <cell r="F141" t="str">
            <v>[工作内容]
1.砂浆制作、运输
2.铺设垫层
3.钢筋制安、运输、焊接、绑扎
4.混凝土制作、浇筑、振捣、养护
5.砌砖
6.刮缝
7.沟底、壁抹灰
8.材料运输
9.其他完成本项所需的一切工作</v>
          </cell>
          <cell r="G141" t="str">
            <v>m</v>
          </cell>
        </row>
        <row r="142">
          <cell r="C142" t="str">
            <v>补2022021610451880003</v>
          </cell>
          <cell r="D142" t="str">
            <v>砖砌排水沟</v>
          </cell>
          <cell r="E142" t="str">
            <v>[项目特征]
1.砖品种、强度等级:MU15灰砂砖，厚度200mm
2.砂浆强度等级、配合比:M10砌筑砂浆
3.沟截面内净尺寸:300mm（宽）*450mm（高）
4.垫层混凝土强度等级：80mm厚C15细石混凝土垫层
5.底板及侧壁砂浆强度等级、配合比:20厚WP M20水泥砂浆
6.混凝土盖板：150mm厚C25混凝土预制盖板，配Ⅲ钢Ф10@200双层双向钢筋</v>
          </cell>
          <cell r="F142" t="str">
            <v>[工作内容]
1.砂浆制作、运输
2.铺设垫层
3.钢筋制安、运输、焊接、绑扎
4.混凝土制作、浇筑、振捣、养护
5.砌砖
6.刮缝
7.沟底、壁抹灰
8.材料运输
9.其他完成本项所需的一切工作</v>
          </cell>
          <cell r="G142" t="str">
            <v>m</v>
          </cell>
        </row>
        <row r="143">
          <cell r="C143" t="str">
            <v>补2022021610451880004</v>
          </cell>
          <cell r="D143" t="str">
            <v>砖砌排水沟</v>
          </cell>
          <cell r="E143" t="str">
            <v>[项目特征]
1.砖品种、强度等级:MU15灰砂砖，厚度100mm
2.砂浆强度等级、配合比:M10砌筑砂浆
3.沟截面内净尺寸:400mm（宽）*450mm（高）
4.垫层混凝土强度等级：80mm厚C15细石混凝土垫层
5.底板及侧壁砂浆强度等级、配合比:20厚WP M20水泥砂浆
6.混凝土盖板：60mm厚C25混凝土预制盖板，配Ⅲ钢Ф8@200双层双向钢筋</v>
          </cell>
          <cell r="F143" t="str">
            <v>[工作内容]
1.砂浆制作、运输
2.铺设垫层
3.钢筋制安、运输、焊接、绑扎
4.混凝土制作、浇筑、振捣、养护
5.砌砖
6.刮缝
7.沟底、壁抹灰
8.材料运输
9.其他完成本项所需的一切工作</v>
          </cell>
          <cell r="G143" t="str">
            <v>m</v>
          </cell>
          <cell r="H143" t="str">
            <v>1.00</v>
          </cell>
          <cell r="I143">
            <v>163.17</v>
          </cell>
        </row>
        <row r="144">
          <cell r="C144" t="str">
            <v>补2022021610451880004</v>
          </cell>
          <cell r="D144" t="str">
            <v>砖砌排水沟</v>
          </cell>
          <cell r="E144" t="str">
            <v>[项目特征]
1.砖品种、强度等级:MU15灰砂砖，厚度100mm
2.砂浆强度等级、配合比:M10砌筑砂浆
3.沟截面内净尺寸:400mm（宽）*450mm（高）
4.垫层混凝土强度等级：80mm厚C15细石混凝土垫层
5.底板及侧壁砂浆强度等级、配合比:20厚WP M20水泥砂浆
6.混凝土盖板：60mm厚C25混凝土预制盖板，配Ⅲ钢Ф8@200双层双向钢筋</v>
          </cell>
          <cell r="F144" t="str">
            <v>[工作内容]
1.砂浆制作、运输
2.铺设垫层
3.钢筋制安、运输、焊接、绑扎
4.混凝土制作、浇筑、振捣、养护
5.砌砖
6.刮缝
7.沟底、壁抹灰
8.材料运输
9.其他完成本项所需的一切工作</v>
          </cell>
          <cell r="G144" t="str">
            <v>m</v>
          </cell>
        </row>
        <row r="145">
          <cell r="C145" t="str">
            <v>补2022021610451880004</v>
          </cell>
          <cell r="D145" t="str">
            <v>砖砌排水沟</v>
          </cell>
          <cell r="E145" t="str">
            <v>[项目特征]
1.砖品种、强度等级:MU15灰砂砖，厚度100mm
2.砂浆强度等级、配合比:M10砌筑砂浆
3.沟截面内净尺寸:400mm（宽）*450mm（高）
4.垫层混凝土强度等级：80mm厚C15细石混凝土垫层
5.底板及侧壁砂浆强度等级、配合比:20厚WP M20水泥砂浆
6.混凝土盖板：60mm厚C25混凝土预制盖板，配Ⅲ钢Ф8@200双层双向钢筋</v>
          </cell>
          <cell r="F145" t="str">
            <v>[工作内容]
1.砂浆制作、运输
2.铺设垫层
3.钢筋制安、运输、焊接、绑扎
4.混凝土制作、浇筑、振捣、养护
5.砌砖
6.刮缝
7.沟底、壁抹灰
8.材料运输
9.其他完成本项所需的一切工作</v>
          </cell>
          <cell r="G145" t="str">
            <v>m</v>
          </cell>
        </row>
        <row r="146">
          <cell r="C146" t="str">
            <v>补2022021610451880004</v>
          </cell>
          <cell r="D146" t="str">
            <v>砖砌排水沟</v>
          </cell>
          <cell r="E146" t="str">
            <v>[项目特征]
1.砖品种、强度等级:MU15灰砂砖，厚度100mm
2.砂浆强度等级、配合比:M10砌筑砂浆
3.沟截面内净尺寸:400mm（宽）*450mm（高）
4.垫层混凝土强度等级：80mm厚C15细石混凝土垫层
5.底板及侧壁砂浆强度等级、配合比:20厚WP M20水泥砂浆
6.混凝土盖板：60mm厚C25混凝土预制盖板，配Ⅲ钢Ф8@200双层双向钢筋</v>
          </cell>
          <cell r="F146" t="str">
            <v>[工作内容]
1.砂浆制作、运输
2.铺设垫层
3.钢筋制安、运输、焊接、绑扎
4.混凝土制作、浇筑、振捣、养护
5.砌砖
6.刮缝
7.沟底、壁抹灰
8.材料运输
9.其他完成本项所需的一切工作</v>
          </cell>
          <cell r="G146" t="str">
            <v>m</v>
          </cell>
        </row>
        <row r="147">
          <cell r="C147" t="str">
            <v>补2022021610451880004</v>
          </cell>
          <cell r="D147" t="str">
            <v>砖砌排水沟</v>
          </cell>
          <cell r="E147" t="str">
            <v>[项目特征]
1.砖品种、强度等级:MU15灰砂砖，厚度100mm
2.砂浆强度等级、配合比:M10砌筑砂浆
3.沟截面内净尺寸:400mm（宽）*450mm（高）
4.垫层混凝土强度等级：80mm厚C15细石混凝土垫层
5.底板及侧壁砂浆强度等级、配合比:20厚WP M20水泥砂浆
6.混凝土盖板：60mm厚C25混凝土预制盖板，配Ⅲ钢Ф8@200双层双向钢筋</v>
          </cell>
          <cell r="F147" t="str">
            <v>[工作内容]
1.砂浆制作、运输
2.铺设垫层
3.钢筋制安、运输、焊接、绑扎
4.混凝土制作、浇筑、振捣、养护
5.砌砖
6.刮缝
7.沟底、壁抹灰
8.材料运输
9.其他完成本项所需的一切工作</v>
          </cell>
          <cell r="G147" t="str">
            <v>m</v>
          </cell>
        </row>
        <row r="148">
          <cell r="C148" t="str">
            <v>补2022021610451880004</v>
          </cell>
          <cell r="D148" t="str">
            <v>砖砌排水沟</v>
          </cell>
          <cell r="E148" t="str">
            <v>[项目特征]
1.砖品种、强度等级:MU15灰砂砖，厚度100mm
2.砂浆强度等级、配合比:M10砌筑砂浆
3.沟截面内净尺寸:400mm（宽）*450mm（高）
4.垫层混凝土强度等级：80mm厚C15细石混凝土垫层
5.底板及侧壁砂浆强度等级、配合比:20厚WP M20水泥砂浆
6.混凝土盖板：60mm厚C25混凝土预制盖板，配Ⅲ钢Ф8@200双层双向钢筋</v>
          </cell>
          <cell r="F148" t="str">
            <v>[工作内容]
1.砂浆制作、运输
2.铺设垫层
3.钢筋制安、运输、焊接、绑扎
4.混凝土制作、浇筑、振捣、养护
5.砌砖
6.刮缝
7.沟底、壁抹灰
8.材料运输
9.其他完成本项所需的一切工作</v>
          </cell>
          <cell r="G148" t="str">
            <v>m</v>
          </cell>
        </row>
        <row r="149">
          <cell r="C149" t="str">
            <v>补2022021610451880004</v>
          </cell>
          <cell r="D149" t="str">
            <v>砖砌排水沟</v>
          </cell>
          <cell r="E149" t="str">
            <v>[项目特征]
1.砖品种、强度等级:MU15灰砂砖，厚度100mm
2.砂浆强度等级、配合比:M10砌筑砂浆
3.沟截面内净尺寸:400mm（宽）*450mm（高）
4.垫层混凝土强度等级：80mm厚C15细石混凝土垫层
5.底板及侧壁砂浆强度等级、配合比:20厚WP M20水泥砂浆
6.混凝土盖板：60mm厚C25混凝土预制盖板，配Ⅲ钢Ф8@200双层双向钢筋</v>
          </cell>
          <cell r="F149" t="str">
            <v>[工作内容]
1.砂浆制作、运输
2.铺设垫层
3.钢筋制安、运输、焊接、绑扎
4.混凝土制作、浇筑、振捣、养护
5.砌砖
6.刮缝
7.沟底、壁抹灰
8.材料运输
9.其他完成本项所需的一切工作</v>
          </cell>
          <cell r="G149" t="str">
            <v>m</v>
          </cell>
        </row>
        <row r="150">
          <cell r="C150" t="str">
            <v>补2022021610451880004</v>
          </cell>
          <cell r="D150" t="str">
            <v>砖砌排水沟</v>
          </cell>
          <cell r="E150" t="str">
            <v>[项目特征]
1.砖品种、强度等级:MU15灰砂砖，厚度100mm
2.砂浆强度等级、配合比:M10砌筑砂浆
3.沟截面内净尺寸:400mm（宽）*450mm（高）
4.垫层混凝土强度等级：80mm厚C15细石混凝土垫层
5.底板及侧壁砂浆强度等级、配合比:20厚WP M20水泥砂浆
6.混凝土盖板：60mm厚C25混凝土预制盖板，配Ⅲ钢Ф8@200双层双向钢筋</v>
          </cell>
          <cell r="F150" t="str">
            <v>[工作内容]
1.砂浆制作、运输
2.铺设垫层
3.钢筋制安、运输、焊接、绑扎
4.混凝土制作、浇筑、振捣、养护
5.砌砖
6.刮缝
7.沟底、壁抹灰
8.材料运输
9.其他完成本项所需的一切工作</v>
          </cell>
          <cell r="G150" t="str">
            <v>m</v>
          </cell>
        </row>
        <row r="151">
          <cell r="C151" t="str">
            <v>补2022021610451880004</v>
          </cell>
          <cell r="D151" t="str">
            <v>砖砌排水沟</v>
          </cell>
          <cell r="E151" t="str">
            <v>[项目特征]
1.砖品种、强度等级:MU15灰砂砖，厚度100mm
2.砂浆强度等级、配合比:M10砌筑砂浆
3.沟截面内净尺寸:400mm（宽）*450mm（高）
4.垫层混凝土强度等级：80mm厚C15细石混凝土垫层
5.底板及侧壁砂浆强度等级、配合比:20厚WP M20水泥砂浆
6.混凝土盖板：60mm厚C25混凝土预制盖板，配Ⅲ钢Ф8@200双层双向钢筋</v>
          </cell>
          <cell r="F151" t="str">
            <v>[工作内容]
1.砂浆制作、运输
2.铺设垫层
3.钢筋制安、运输、焊接、绑扎
4.混凝土制作、浇筑、振捣、养护
5.砌砖
6.刮缝
7.沟底、壁抹灰
8.材料运输
9.其他完成本项所需的一切工作</v>
          </cell>
          <cell r="G151" t="str">
            <v>m</v>
          </cell>
        </row>
        <row r="152">
          <cell r="C152" t="str">
            <v>补2022021610451880004</v>
          </cell>
          <cell r="D152" t="str">
            <v>砖砌排水沟</v>
          </cell>
          <cell r="E152" t="str">
            <v>[项目特征]
1.砖品种、强度等级:MU15灰砂砖，厚度100mm
2.砂浆强度等级、配合比:M10砌筑砂浆
3.沟截面内净尺寸:400mm（宽）*450mm（高）
4.垫层混凝土强度等级：80mm厚C15细石混凝土垫层
5.底板及侧壁砂浆强度等级、配合比:20厚WP M20水泥砂浆
6.混凝土盖板：60mm厚C25混凝土预制盖板，配Ⅲ钢Ф8@200双层双向钢筋</v>
          </cell>
          <cell r="F152" t="str">
            <v>[工作内容]
1.砂浆制作、运输
2.铺设垫层
3.钢筋制安、运输、焊接、绑扎
4.混凝土制作、浇筑、振捣、养护
5.砌砖
6.刮缝
7.沟底、壁抹灰
8.材料运输
9.其他完成本项所需的一切工作</v>
          </cell>
          <cell r="G152" t="str">
            <v>m</v>
          </cell>
        </row>
        <row r="153">
          <cell r="C153" t="str">
            <v>补2022021610451880004</v>
          </cell>
          <cell r="D153" t="str">
            <v>砖砌排水沟</v>
          </cell>
          <cell r="E153" t="str">
            <v>[项目特征]
1.砖品种、强度等级:MU15灰砂砖，厚度100mm
2.砂浆强度等级、配合比:M10砌筑砂浆
3.沟截面内净尺寸:400mm（宽）*450mm（高）
4.垫层混凝土强度等级：80mm厚C15细石混凝土垫层
5.底板及侧壁砂浆强度等级、配合比:20厚WP M20水泥砂浆
6.混凝土盖板：60mm厚C25混凝土预制盖板，配Ⅲ钢Ф8@200双层双向钢筋</v>
          </cell>
          <cell r="F153" t="str">
            <v>[工作内容]
1.砂浆制作、运输
2.铺设垫层
3.钢筋制安、运输、焊接、绑扎
4.混凝土制作、浇筑、振捣、养护
5.砌砖
6.刮缝
7.沟底、壁抹灰
8.材料运输
9.其他完成本项所需的一切工作</v>
          </cell>
          <cell r="G153" t="str">
            <v>m</v>
          </cell>
        </row>
        <row r="154">
          <cell r="C154" t="str">
            <v>补2022021610451880005</v>
          </cell>
          <cell r="D154" t="str">
            <v>砖砌排水沟</v>
          </cell>
          <cell r="E154" t="str">
            <v>[项目特征]
1.砖品种、强度等级:MU15灰砂砖，厚度180mm
2.砂浆强度等级、配合比:M10砌筑砂浆
3.沟截面内净尺寸:550mm（宽）*1100mm（高）
4.侧壁砂浆强度等级、配合比:10厚WS M15水泥砂浆抹平
5.圈梁尺寸、混凝土强度等级：180mm*200mmC25混凝土，配Ⅲ钢5Ф8及箍筋Ⅲ钢Ф6@200
6.混凝土盖板：60mm厚C25混凝土预制盖板，配Ⅲ钢Ф8@200双向钢筋，预埋Ф8@580吊环</v>
          </cell>
          <cell r="F154" t="str">
            <v>[工作内容]
1.砂浆制作、运输
2.钢筋制安、运输、焊接、绑扎
3.混凝土制作、浇筑、振捣、养护
4.砌砖
5.刮缝
6.壁抹灰
7.材料运输
8.其他完成本项所需的一切工作</v>
          </cell>
          <cell r="G154" t="str">
            <v>m</v>
          </cell>
          <cell r="H154" t="str">
            <v>1.00</v>
          </cell>
          <cell r="I154">
            <v>385.99</v>
          </cell>
        </row>
        <row r="155">
          <cell r="C155" t="str">
            <v>补2022021610451880005</v>
          </cell>
          <cell r="D155" t="str">
            <v>砖砌排水沟</v>
          </cell>
          <cell r="E155" t="str">
            <v>[项目特征]
1.砖品种、强度等级:MU15灰砂砖，厚度180mm
2.砂浆强度等级、配合比:M10砌筑砂浆
3.沟截面内净尺寸:550mm（宽）*1100mm（高）
4.侧壁砂浆强度等级、配合比:10厚WS M15水泥砂浆抹平
5.圈梁尺寸、混凝土强度等级：180mm*200mmC25混凝土，配Ⅲ钢5Ф8及箍筋Ⅲ钢Ф6@200
6.混凝土盖板：60mm厚C25混凝土预制盖板，配Ⅲ钢Ф8@200双向钢筋，预埋Ф8@580吊环</v>
          </cell>
          <cell r="F155" t="str">
            <v>[工作内容]
1.砂浆制作、运输
2.钢筋制安、运输、焊接、绑扎
3.混凝土制作、浇筑、振捣、养护
4.砌砖
5.刮缝
6.壁抹灰
7.材料运输
8.其他完成本项所需的一切工作</v>
          </cell>
          <cell r="G155" t="str">
            <v>m</v>
          </cell>
        </row>
        <row r="156">
          <cell r="C156" t="str">
            <v>补2022021610451880005</v>
          </cell>
          <cell r="D156" t="str">
            <v>砖砌排水沟</v>
          </cell>
          <cell r="E156" t="str">
            <v>[项目特征]
1.砖品种、强度等级:MU15灰砂砖，厚度180mm
2.砂浆强度等级、配合比:M10砌筑砂浆
3.沟截面内净尺寸:550mm（宽）*1100mm（高）
4.侧壁砂浆强度等级、配合比:10厚WS M15水泥砂浆抹平
5.圈梁尺寸、混凝土强度等级：180mm*200mmC25混凝土，配Ⅲ钢5Ф8及箍筋Ⅲ钢Ф6@200
6.混凝土盖板：60mm厚C25混凝土预制盖板，配Ⅲ钢Ф8@200双向钢筋，预埋Ф8@580吊环</v>
          </cell>
          <cell r="F156" t="str">
            <v>[工作内容]
1.砂浆制作、运输
2.钢筋制安、运输、焊接、绑扎
3.混凝土制作、浇筑、振捣、养护
4.砌砖
5.刮缝
6.壁抹灰
7.材料运输
8.其他完成本项所需的一切工作</v>
          </cell>
          <cell r="G156" t="str">
            <v>m</v>
          </cell>
        </row>
        <row r="157">
          <cell r="C157" t="str">
            <v>补2022021610451880005</v>
          </cell>
          <cell r="D157" t="str">
            <v>砖砌排水沟</v>
          </cell>
          <cell r="E157" t="str">
            <v>[项目特征]
1.砖品种、强度等级:MU15灰砂砖，厚度180mm
2.砂浆强度等级、配合比:M10砌筑砂浆
3.沟截面内净尺寸:550mm（宽）*1100mm（高）
4.侧壁砂浆强度等级、配合比:10厚WS M15水泥砂浆抹平
5.圈梁尺寸、混凝土强度等级：180mm*200mmC25混凝土，配Ⅲ钢5Ф8及箍筋Ⅲ钢Ф6@200
6.混凝土盖板：60mm厚C25混凝土预制盖板，配Ⅲ钢Ф8@200双向钢筋，预埋Ф8@580吊环</v>
          </cell>
          <cell r="F157" t="str">
            <v>[工作内容]
1.砂浆制作、运输
2.钢筋制安、运输、焊接、绑扎
3.混凝土制作、浇筑、振捣、养护
4.砌砖
5.刮缝
6.壁抹灰
7.材料运输
8.其他完成本项所需的一切工作</v>
          </cell>
          <cell r="G157" t="str">
            <v>m</v>
          </cell>
        </row>
        <row r="158">
          <cell r="C158" t="str">
            <v>补2022021610451880005</v>
          </cell>
          <cell r="D158" t="str">
            <v>砖砌排水沟</v>
          </cell>
          <cell r="E158" t="str">
            <v>[项目特征]
1.砖品种、强度等级:MU15灰砂砖，厚度180mm
2.砂浆强度等级、配合比:M10砌筑砂浆
3.沟截面内净尺寸:550mm（宽）*1100mm（高）
4.侧壁砂浆强度等级、配合比:10厚WS M15水泥砂浆抹平
5.圈梁尺寸、混凝土强度等级：180mm*200mmC25混凝土，配Ⅲ钢5Ф8及箍筋Ⅲ钢Ф6@200
6.混凝土盖板：60mm厚C25混凝土预制盖板，配Ⅲ钢Ф8@200双向钢筋，预埋Ф8@580吊环</v>
          </cell>
          <cell r="F158" t="str">
            <v>[工作内容]
1.砂浆制作、运输
2.钢筋制安、运输、焊接、绑扎
3.混凝土制作、浇筑、振捣、养护
4.砌砖
5.刮缝
6.壁抹灰
7.材料运输
8.其他完成本项所需的一切工作</v>
          </cell>
          <cell r="G158" t="str">
            <v>m</v>
          </cell>
        </row>
        <row r="159">
          <cell r="C159" t="str">
            <v>补2022021610451880005</v>
          </cell>
          <cell r="D159" t="str">
            <v>砖砌排水沟</v>
          </cell>
          <cell r="E159" t="str">
            <v>[项目特征]
1.砖品种、强度等级:MU15灰砂砖，厚度180mm
2.砂浆强度等级、配合比:M10砌筑砂浆
3.沟截面内净尺寸:550mm（宽）*1100mm（高）
4.侧壁砂浆强度等级、配合比:10厚WS M15水泥砂浆抹平
5.圈梁尺寸、混凝土强度等级：180mm*200mmC25混凝土，配Ⅲ钢5Ф8及箍筋Ⅲ钢Ф6@200
6.混凝土盖板：60mm厚C25混凝土预制盖板，配Ⅲ钢Ф8@200双向钢筋，预埋Ф8@580吊环</v>
          </cell>
          <cell r="F159" t="str">
            <v>[工作内容]
1.砂浆制作、运输
2.钢筋制安、运输、焊接、绑扎
3.混凝土制作、浇筑、振捣、养护
4.砌砖
5.刮缝
6.壁抹灰
7.材料运输
8.其他完成本项所需的一切工作</v>
          </cell>
          <cell r="G159" t="str">
            <v>m</v>
          </cell>
        </row>
        <row r="160">
          <cell r="C160" t="str">
            <v>补2022021610451880005</v>
          </cell>
          <cell r="D160" t="str">
            <v>砖砌排水沟</v>
          </cell>
          <cell r="E160" t="str">
            <v>[项目特征]
1.砖品种、强度等级:MU15灰砂砖，厚度180mm
2.砂浆强度等级、配合比:M10砌筑砂浆
3.沟截面内净尺寸:550mm（宽）*1100mm（高）
4.侧壁砂浆强度等级、配合比:10厚WS M15水泥砂浆抹平
5.圈梁尺寸、混凝土强度等级：180mm*200mmC25混凝土，配Ⅲ钢5Ф8及箍筋Ⅲ钢Ф6@200
6.混凝土盖板：60mm厚C25混凝土预制盖板，配Ⅲ钢Ф8@200双向钢筋，预埋Ф8@580吊环</v>
          </cell>
          <cell r="F160" t="str">
            <v>[工作内容]
1.砂浆制作、运输
2.钢筋制安、运输、焊接、绑扎
3.混凝土制作、浇筑、振捣、养护
4.砌砖
5.刮缝
6.壁抹灰
7.材料运输
8.其他完成本项所需的一切工作</v>
          </cell>
          <cell r="G160" t="str">
            <v>m</v>
          </cell>
        </row>
        <row r="161">
          <cell r="C161" t="str">
            <v>补2022021610451880005</v>
          </cell>
          <cell r="D161" t="str">
            <v>砖砌排水沟</v>
          </cell>
          <cell r="E161" t="str">
            <v>[项目特征]
1.砖品种、强度等级:MU15灰砂砖，厚度180mm
2.砂浆强度等级、配合比:M10砌筑砂浆
3.沟截面内净尺寸:550mm（宽）*1100mm（高）
4.侧壁砂浆强度等级、配合比:10厚WS M15水泥砂浆抹平
5.圈梁尺寸、混凝土强度等级：180mm*200mmC25混凝土，配Ⅲ钢5Ф8及箍筋Ⅲ钢Ф6@200
6.混凝土盖板：60mm厚C25混凝土预制盖板，配Ⅲ钢Ф8@200双向钢筋，预埋Ф8@580吊环</v>
          </cell>
          <cell r="F161" t="str">
            <v>[工作内容]
1.砂浆制作、运输
2.钢筋制安、运输、焊接、绑扎
3.混凝土制作、浇筑、振捣、养护
4.砌砖
5.刮缝
6.壁抹灰
7.材料运输
8.其他完成本项所需的一切工作</v>
          </cell>
          <cell r="G161" t="str">
            <v>m</v>
          </cell>
        </row>
        <row r="162">
          <cell r="C162" t="str">
            <v>补2022021610451880005</v>
          </cell>
          <cell r="D162" t="str">
            <v>砖砌排水沟</v>
          </cell>
          <cell r="E162" t="str">
            <v>[项目特征]
1.砖品种、强度等级:MU15灰砂砖，厚度180mm
2.砂浆强度等级、配合比:M10砌筑砂浆
3.沟截面内净尺寸:550mm（宽）*1100mm（高）
4.侧壁砂浆强度等级、配合比:10厚WS M15水泥砂浆抹平
5.圈梁尺寸、混凝土强度等级：180mm*200mmC25混凝土，配Ⅲ钢5Ф8及箍筋Ⅲ钢Ф6@200
6.混凝土盖板：60mm厚C25混凝土预制盖板，配Ⅲ钢Ф8@200双向钢筋，预埋Ф8@580吊环</v>
          </cell>
          <cell r="F162" t="str">
            <v>[工作内容]
1.砂浆制作、运输
2.钢筋制安、运输、焊接、绑扎
3.混凝土制作、浇筑、振捣、养护
4.砌砖
5.刮缝
6.壁抹灰
7.材料运输
8.其他完成本项所需的一切工作</v>
          </cell>
          <cell r="G162" t="str">
            <v>m</v>
          </cell>
        </row>
        <row r="163">
          <cell r="C163" t="str">
            <v>补2022021610451880005</v>
          </cell>
          <cell r="D163" t="str">
            <v>砖砌排水沟</v>
          </cell>
          <cell r="E163" t="str">
            <v>[项目特征]
1.砖品种、强度等级:MU15灰砂砖，厚度180mm
2.砂浆强度等级、配合比:M10砌筑砂浆
3.沟截面内净尺寸:550mm（宽）*1100mm（高）
4.侧壁砂浆强度等级、配合比:10厚WS M15水泥砂浆抹平
5.圈梁尺寸、混凝土强度等级：180mm*200mmC25混凝土，配Ⅲ钢5Ф8及箍筋Ⅲ钢Ф6@200
6.混凝土盖板：60mm厚C25混凝土预制盖板，配Ⅲ钢Ф8@200双向钢筋，预埋Ф8@580吊环</v>
          </cell>
          <cell r="F163" t="str">
            <v>[工作内容]
1.砂浆制作、运输
2.钢筋制安、运输、焊接、绑扎
3.混凝土制作、浇筑、振捣、养护
4.砌砖
5.刮缝
6.壁抹灰
7.材料运输
8.其他完成本项所需的一切工作</v>
          </cell>
          <cell r="G163" t="str">
            <v>m</v>
          </cell>
        </row>
        <row r="164">
          <cell r="C164" t="str">
            <v>05</v>
          </cell>
          <cell r="D164" t="str">
            <v>混凝土及钢筋混凝土工程（基础工程）</v>
          </cell>
        </row>
        <row r="165">
          <cell r="C165" t="str">
            <v>0501</v>
          </cell>
          <cell r="D165" t="str">
            <v>混凝土工程（基础工程）</v>
          </cell>
        </row>
        <row r="166">
          <cell r="C166" t="str">
            <v>01010300100022001</v>
          </cell>
          <cell r="D166" t="str">
            <v>素混凝土回填 C25</v>
          </cell>
          <cell r="E166" t="str">
            <v>[项目特征]
1.混凝土种类:素混凝土
2.混凝土强度等级:C25</v>
          </cell>
          <cell r="F166" t="str">
            <v>[工作内容]
1.混凝土制作、运输、浇筑、振捣、养护
2.其他完成本项所需的一切工作</v>
          </cell>
          <cell r="G166" t="str">
            <v>m3</v>
          </cell>
          <cell r="H166" t="str">
            <v>1.00</v>
          </cell>
          <cell r="I166">
            <v>357.77</v>
          </cell>
        </row>
        <row r="167">
          <cell r="C167" t="str">
            <v>01010300100022001</v>
          </cell>
          <cell r="D167" t="str">
            <v>素混凝土回填 C25</v>
          </cell>
          <cell r="E167" t="str">
            <v>[项目特征]
1.混凝土种类:素混凝土
2.混凝土强度等级:C25</v>
          </cell>
          <cell r="F167" t="str">
            <v>[工作内容]
1.混凝土制作、运输、浇筑、振捣、养护
2.其他完成本项所需的一切工作</v>
          </cell>
          <cell r="G167" t="str">
            <v>m3</v>
          </cell>
        </row>
        <row r="168">
          <cell r="C168" t="str">
            <v>01051700100003001</v>
          </cell>
          <cell r="D168" t="str">
            <v>现浇混凝土（一次构件） C15</v>
          </cell>
          <cell r="E168" t="str">
            <v>[项目特征]
1.混凝土种类:商品混凝土
2.混凝土强度等级:C15</v>
          </cell>
          <cell r="F168" t="str">
            <v>[工作内容]
1.混凝土制作、运输、浇筑、振捣、养护
2.其他完成本项所需的一切工作</v>
          </cell>
          <cell r="G168" t="str">
            <v>m3</v>
          </cell>
          <cell r="H168" t="str">
            <v>1.00</v>
          </cell>
          <cell r="I168">
            <v>361.26</v>
          </cell>
        </row>
        <row r="169">
          <cell r="C169" t="str">
            <v>01051700100003001</v>
          </cell>
          <cell r="D169" t="str">
            <v>现浇混凝土（一次构件） C15</v>
          </cell>
          <cell r="E169" t="str">
            <v>[项目特征]
1.混凝土种类:商品混凝土
2.混凝土强度等级:C15</v>
          </cell>
          <cell r="F169" t="str">
            <v>[工作内容]
1.混凝土制作、运输、浇筑、振捣、养护
2.其他完成本项所需的一切工作</v>
          </cell>
          <cell r="G169" t="str">
            <v>m3</v>
          </cell>
        </row>
        <row r="170">
          <cell r="C170" t="str">
            <v>01051700100003001</v>
          </cell>
          <cell r="D170" t="str">
            <v>现浇混凝土（一次构件） C15</v>
          </cell>
          <cell r="E170" t="str">
            <v>[项目特征]
1.混凝土种类:商品混凝土
2.混凝土强度等级:C15</v>
          </cell>
          <cell r="F170" t="str">
            <v>[工作内容]
1.混凝土制作、运输、浇筑、振捣、养护
2.其他完成本项所需的一切工作</v>
          </cell>
          <cell r="G170" t="str">
            <v>m3</v>
          </cell>
        </row>
        <row r="171">
          <cell r="C171" t="str">
            <v>01051700100020003</v>
          </cell>
          <cell r="D171" t="str">
            <v>现浇混凝土（一次构件） C30 P6~P8</v>
          </cell>
          <cell r="E171" t="str">
            <v>[项目特征]
1.混凝土种类:商品混凝土
2.混凝土强度等级:C30 P6~P8</v>
          </cell>
          <cell r="F171" t="str">
            <v>[工作内容]
1.混凝土制作、运输、浇筑、振捣、养护
2.其他完成本项所需的一切工作</v>
          </cell>
          <cell r="G171" t="str">
            <v>m3</v>
          </cell>
          <cell r="H171" t="str">
            <v>1.00</v>
          </cell>
          <cell r="I171">
            <v>395.62</v>
          </cell>
        </row>
        <row r="172">
          <cell r="C172" t="str">
            <v>01051700100020003</v>
          </cell>
          <cell r="D172" t="str">
            <v>现浇混凝土（一次构件） C30 P6~P8</v>
          </cell>
          <cell r="E172" t="str">
            <v>[项目特征]
1.混凝土种类:商品混凝土
2.混凝土强度等级:C30 P6~P8</v>
          </cell>
          <cell r="F172" t="str">
            <v>[工作内容]
1.混凝土制作、运输、浇筑、振捣、养护
2.其他完成本项所需的一切工作</v>
          </cell>
          <cell r="G172" t="str">
            <v>m3</v>
          </cell>
        </row>
        <row r="173">
          <cell r="C173" t="str">
            <v>01051700100020003</v>
          </cell>
          <cell r="D173" t="str">
            <v>现浇混凝土（一次构件） C30 P6~P8</v>
          </cell>
          <cell r="E173" t="str">
            <v>[项目特征]
1.混凝土种类:商品混凝土
2.混凝土强度等级:C30 P6~P8</v>
          </cell>
          <cell r="F173" t="str">
            <v>[工作内容]
1.混凝土制作、运输、浇筑、振捣、养护
2.其他完成本项所需的一切工作</v>
          </cell>
          <cell r="G173" t="str">
            <v>m3</v>
          </cell>
        </row>
        <row r="174">
          <cell r="C174" t="str">
            <v>01051700100021001</v>
          </cell>
          <cell r="D174" t="str">
            <v>现浇混凝土（一次构件） C35 P6~P8</v>
          </cell>
          <cell r="E174" t="str">
            <v>[项目特征]
1.混凝土种类:商品混凝土
2.混凝土强度等级:C35 P6~P8</v>
          </cell>
          <cell r="F174" t="str">
            <v>[工作内容]
1.混凝土制作、运输、浇筑、振捣、养护
2.其他完成本项所需的一切工作</v>
          </cell>
          <cell r="G174" t="str">
            <v>m3</v>
          </cell>
          <cell r="H174" t="str">
            <v>1.00</v>
          </cell>
          <cell r="I174">
            <v>410.2</v>
          </cell>
        </row>
        <row r="175">
          <cell r="C175" t="str">
            <v>01051700100021001</v>
          </cell>
          <cell r="D175" t="str">
            <v>现浇混凝土（一次构件） C35 P6~P8</v>
          </cell>
          <cell r="E175" t="str">
            <v>[项目特征]
1.混凝土种类:商品混凝土
2.混凝土强度等级:C35 P6~P8</v>
          </cell>
          <cell r="F175" t="str">
            <v>[工作内容]
1.混凝土制作、运输、浇筑、振捣、养护
2.其他完成本项所需的一切工作</v>
          </cell>
          <cell r="G175" t="str">
            <v>m3</v>
          </cell>
        </row>
        <row r="176">
          <cell r="C176" t="str">
            <v>01051700100021001</v>
          </cell>
          <cell r="D176" t="str">
            <v>现浇混凝土（一次构件） C35 P6~P8</v>
          </cell>
          <cell r="E176" t="str">
            <v>[项目特征]
1.混凝土种类:商品混凝土
2.混凝土强度等级:C35 P6~P8</v>
          </cell>
          <cell r="F176" t="str">
            <v>[工作内容]
1.混凝土制作、运输、浇筑、振捣、养护
2.其他完成本项所需的一切工作</v>
          </cell>
          <cell r="G176" t="str">
            <v>m3</v>
          </cell>
        </row>
        <row r="177">
          <cell r="C177" t="str">
            <v>01051700100027004</v>
          </cell>
          <cell r="D177" t="str">
            <v>现浇混凝土（一次构件） C30 P6~P8 膨胀</v>
          </cell>
          <cell r="E177" t="str">
            <v>[项目特征]
1.混凝土种类:商品混凝土
2.混凝土强度等级:C30 P6~P8 膨胀混凝土（膨胀剂掺量综合考虑）</v>
          </cell>
          <cell r="F177" t="str">
            <v>[工作内容]
1.混凝土制作、运输、浇筑、振捣、养护
2.其他完成本项所需的一切工作</v>
          </cell>
          <cell r="G177" t="str">
            <v>m3</v>
          </cell>
          <cell r="H177" t="str">
            <v>1.00</v>
          </cell>
          <cell r="I177">
            <v>435.78</v>
          </cell>
        </row>
        <row r="178">
          <cell r="C178" t="str">
            <v>01051700100027004</v>
          </cell>
          <cell r="D178" t="str">
            <v>现浇混凝土（一次构件） C30 P6~P8 膨胀</v>
          </cell>
          <cell r="E178" t="str">
            <v>[项目特征]
1.混凝土种类:商品混凝土
2.混凝土强度等级:C30 P6~P8 膨胀混凝土（膨胀剂掺量综合考虑）</v>
          </cell>
          <cell r="F178" t="str">
            <v>[工作内容]
1.混凝土制作、运输、浇筑、振捣、养护
2.其他完成本项所需的一切工作</v>
          </cell>
          <cell r="G178" t="str">
            <v>m3</v>
          </cell>
        </row>
        <row r="179">
          <cell r="C179" t="str">
            <v>01051700100027004</v>
          </cell>
          <cell r="D179" t="str">
            <v>现浇混凝土（一次构件） C30 P6~P8 膨胀</v>
          </cell>
          <cell r="E179" t="str">
            <v>[项目特征]
1.混凝土种类:商品混凝土
2.混凝土强度等级:C30 P6~P8 膨胀混凝土（膨胀剂掺量综合考虑）</v>
          </cell>
          <cell r="F179" t="str">
            <v>[工作内容]
1.混凝土制作、运输、浇筑、振捣、养护
2.其他完成本项所需的一切工作</v>
          </cell>
          <cell r="G179" t="str">
            <v>m3</v>
          </cell>
        </row>
        <row r="180">
          <cell r="C180" t="str">
            <v>01051700100028001</v>
          </cell>
          <cell r="D180" t="str">
            <v>现浇混凝土（一次构件） C35 P6~P8 膨胀</v>
          </cell>
          <cell r="E180" t="str">
            <v>[项目特征]
1.混凝土种类:商品混凝土
2.混凝土强度等级:C35 P6~P8 膨胀混凝土（膨胀剂掺量综合考虑）</v>
          </cell>
          <cell r="F180" t="str">
            <v>[工作内容]
1.混凝土制作、运输、浇筑、振捣、养护
2.其他完成本项所需的一切工作</v>
          </cell>
          <cell r="G180" t="str">
            <v>m3</v>
          </cell>
          <cell r="H180" t="str">
            <v>1.00</v>
          </cell>
          <cell r="I180">
            <v>450.37</v>
          </cell>
        </row>
        <row r="181">
          <cell r="C181" t="str">
            <v>01051700100028001</v>
          </cell>
          <cell r="D181" t="str">
            <v>现浇混凝土（一次构件） C35 P6~P8 膨胀</v>
          </cell>
          <cell r="E181" t="str">
            <v>[项目特征]
1.混凝土种类:商品混凝土
2.混凝土强度等级:C35 P6~P8 膨胀混凝土（膨胀剂掺量综合考虑）</v>
          </cell>
          <cell r="F181" t="str">
            <v>[工作内容]
1.混凝土制作、运输、浇筑、振捣、养护
2.其他完成本项所需的一切工作</v>
          </cell>
          <cell r="G181" t="str">
            <v>m3</v>
          </cell>
        </row>
        <row r="182">
          <cell r="C182" t="str">
            <v>01051700100028001</v>
          </cell>
          <cell r="D182" t="str">
            <v>现浇混凝土（一次构件） C35 P6~P8 膨胀</v>
          </cell>
          <cell r="E182" t="str">
            <v>[项目特征]
1.混凝土种类:商品混凝土
2.混凝土强度等级:C35 P6~P8 膨胀混凝土（膨胀剂掺量综合考虑）</v>
          </cell>
          <cell r="F182" t="str">
            <v>[工作内容]
1.混凝土制作、运输、浇筑、振捣、养护
2.其他完成本项所需的一切工作</v>
          </cell>
          <cell r="G182" t="str">
            <v>m3</v>
          </cell>
        </row>
        <row r="183">
          <cell r="C183" t="str">
            <v>01051700100035001</v>
          </cell>
          <cell r="D183" t="str">
            <v>后浇带  C35 P6~P8 膨胀</v>
          </cell>
          <cell r="E183" t="str">
            <v>[项目特征]
1.部位:综合考虑
2.混凝土强度等级:C35 P6~P8膨胀混凝土（膨胀剂掺量综合考虑）
3.其他技术要求:收口网制作与安装</v>
          </cell>
          <cell r="F183" t="str">
            <v>[工作内容]
1.混凝土制作、运输、浇筑、振捣、养护
2.收口网制作与安装
3.其他完成本项所需的一切工作</v>
          </cell>
          <cell r="G183" t="str">
            <v>m3</v>
          </cell>
          <cell r="H183" t="str">
            <v>1.00</v>
          </cell>
          <cell r="I183">
            <v>474.44</v>
          </cell>
        </row>
        <row r="184">
          <cell r="C184" t="str">
            <v>01051700100035001</v>
          </cell>
          <cell r="D184" t="str">
            <v>后浇带  C35 P6~P8 膨胀</v>
          </cell>
          <cell r="E184" t="str">
            <v>[项目特征]
1.部位:综合考虑
2.混凝土强度等级:C35 P6~P8膨胀混凝土（膨胀剂掺量综合考虑）
3.其他技术要求:收口网制作与安装</v>
          </cell>
          <cell r="F184" t="str">
            <v>[工作内容]
1.混凝土制作、运输、浇筑、振捣、养护
2.收口网制作与安装
3.其他完成本项所需的一切工作</v>
          </cell>
          <cell r="G184" t="str">
            <v>m3</v>
          </cell>
        </row>
        <row r="185">
          <cell r="C185" t="str">
            <v>01051700100035001</v>
          </cell>
          <cell r="D185" t="str">
            <v>后浇带  C35 P6~P8 膨胀</v>
          </cell>
          <cell r="E185" t="str">
            <v>[项目特征]
1.部位:综合考虑
2.混凝土强度等级:C35 P6~P8膨胀混凝土（膨胀剂掺量综合考虑）
3.其他技术要求:收口网制作与安装</v>
          </cell>
          <cell r="F185" t="str">
            <v>[工作内容]
1.混凝土制作、运输、浇筑、振捣、养护
2.收口网制作与安装
3.其他完成本项所需的一切工作</v>
          </cell>
          <cell r="G185" t="str">
            <v>m3</v>
          </cell>
        </row>
        <row r="186">
          <cell r="C186" t="str">
            <v>01051700100036001</v>
          </cell>
          <cell r="D186" t="str">
            <v>后浇带  C40 P6~P8 膨胀</v>
          </cell>
          <cell r="E186" t="str">
            <v>[项目特征]
1.部位:综合考虑
2.混凝土强度等级:C40 P6~P8膨胀混凝土（膨胀剂掺量综合考虑）
3.其他技术要求:收口网制作与安装</v>
          </cell>
          <cell r="F186" t="str">
            <v>[工作内容]
1.混凝土制作、运输、浇筑、振捣、养护
2.收口网制作与安装
3.其他完成本项所需的一切工作</v>
          </cell>
          <cell r="G186" t="str">
            <v>m3</v>
          </cell>
          <cell r="H186" t="str">
            <v>1.00</v>
          </cell>
          <cell r="I186">
            <v>489.03</v>
          </cell>
        </row>
        <row r="187">
          <cell r="C187" t="str">
            <v>01051700100036001</v>
          </cell>
          <cell r="D187" t="str">
            <v>后浇带  C40 P6~P8 膨胀</v>
          </cell>
          <cell r="E187" t="str">
            <v>[项目特征]
1.部位:综合考虑
2.混凝土强度等级:C40 P6~P8膨胀混凝土（膨胀剂掺量综合考虑）
3.其他技术要求:收口网制作与安装</v>
          </cell>
          <cell r="F187" t="str">
            <v>[工作内容]
1.混凝土制作、运输、浇筑、振捣、养护
2.收口网制作与安装
3.其他完成本项所需的一切工作</v>
          </cell>
          <cell r="G187" t="str">
            <v>m3</v>
          </cell>
        </row>
        <row r="188">
          <cell r="C188" t="str">
            <v>01051700100036001</v>
          </cell>
          <cell r="D188" t="str">
            <v>后浇带  C40 P6~P8 膨胀</v>
          </cell>
          <cell r="E188" t="str">
            <v>[项目特征]
1.部位:综合考虑
2.混凝土强度等级:C40 P6~P8膨胀混凝土（膨胀剂掺量综合考虑）
3.其他技术要求:收口网制作与安装</v>
          </cell>
          <cell r="F188" t="str">
            <v>[工作内容]
1.混凝土制作、运输、浇筑、振捣、养护
2.收口网制作与安装
3.其他完成本项所需的一切工作</v>
          </cell>
          <cell r="G188" t="str">
            <v>m3</v>
          </cell>
        </row>
        <row r="189">
          <cell r="C189" t="str">
            <v>0502</v>
          </cell>
          <cell r="D189" t="str">
            <v>钢筋工程（基础工程）</v>
          </cell>
        </row>
        <row r="190">
          <cell r="C190" t="str">
            <v>01051500100002001</v>
          </cell>
          <cell r="D190" t="str">
            <v>现浇混凝土钢筋  Ф10内Ⅰ级钢</v>
          </cell>
          <cell r="E190" t="str">
            <v>[项目特征]
1.钢筋种类、规格:现浇构件 圆钢Ф10内Ⅰ级钢</v>
          </cell>
          <cell r="F190" t="str">
            <v>[工作内容]
1.钢筋制安
2.钢筋运输
3.焊接、绑扎
4.其他完成本项所需的一切工作</v>
          </cell>
          <cell r="G190" t="str">
            <v>t</v>
          </cell>
          <cell r="H190" t="str">
            <v>1.000</v>
          </cell>
          <cell r="I190">
            <v>4348.25</v>
          </cell>
        </row>
        <row r="191">
          <cell r="C191" t="str">
            <v>01051500100002001</v>
          </cell>
          <cell r="D191" t="str">
            <v>现浇混凝土钢筋  Ф10内Ⅰ级钢</v>
          </cell>
          <cell r="E191" t="str">
            <v>[项目特征]
1.钢筋种类、规格:现浇构件 圆钢Ф10内Ⅰ级钢</v>
          </cell>
          <cell r="F191" t="str">
            <v>[工作内容]
1.钢筋制安
2.钢筋运输
3.焊接、绑扎
4.其他完成本项所需的一切工作</v>
          </cell>
          <cell r="G191" t="str">
            <v>t</v>
          </cell>
        </row>
        <row r="192">
          <cell r="C192" t="str">
            <v>01051500100003001</v>
          </cell>
          <cell r="D192" t="str">
            <v>现浇混凝土钢筋 Ф25内Ⅰ级钢</v>
          </cell>
          <cell r="E192" t="str">
            <v>[项目特征]
1.钢筋种类、规格:现浇构件 圆钢Ф25内Ⅰ级钢</v>
          </cell>
          <cell r="F192" t="str">
            <v>[工作内容]
1.钢筋制安
2.钢筋运输
3.焊接、绑扎
4.其他完成本项所需的一切工作</v>
          </cell>
          <cell r="G192" t="str">
            <v>t</v>
          </cell>
          <cell r="H192" t="str">
            <v>1.000</v>
          </cell>
          <cell r="I192">
            <v>4400.92</v>
          </cell>
        </row>
        <row r="193">
          <cell r="C193" t="str">
            <v>01051500100003001</v>
          </cell>
          <cell r="D193" t="str">
            <v>现浇混凝土钢筋 Ф25内Ⅰ级钢</v>
          </cell>
          <cell r="E193" t="str">
            <v>[项目特征]
1.钢筋种类、规格:现浇构件 圆钢Ф25内Ⅰ级钢</v>
          </cell>
          <cell r="F193" t="str">
            <v>[工作内容]
1.钢筋制安
2.钢筋运输
3.焊接、绑扎
4.其他完成本项所需的一切工作</v>
          </cell>
          <cell r="G193" t="str">
            <v>t</v>
          </cell>
        </row>
        <row r="194">
          <cell r="C194" t="str">
            <v>01051500100004001</v>
          </cell>
          <cell r="D194" t="str">
            <v>现浇混凝土钢筋 Ф25外Ⅰ级钢</v>
          </cell>
          <cell r="E194" t="str">
            <v>[项目特征]
1.钢筋种类、规格:现浇构件 圆钢Ф25外Ⅰ级钢</v>
          </cell>
          <cell r="F194" t="str">
            <v>[工作内容]
1.钢筋制安
2.钢筋运输
3.焊接、绑扎
4.其他完成本项所需的一切工作</v>
          </cell>
          <cell r="G194" t="str">
            <v>t</v>
          </cell>
          <cell r="H194" t="str">
            <v>1.000</v>
          </cell>
          <cell r="I194">
            <v>4400.92</v>
          </cell>
        </row>
        <row r="195">
          <cell r="C195" t="str">
            <v>01051500100004001</v>
          </cell>
          <cell r="D195" t="str">
            <v>现浇混凝土钢筋 Ф25外Ⅰ级钢</v>
          </cell>
          <cell r="E195" t="str">
            <v>[项目特征]
1.钢筋种类、规格:现浇构件 圆钢Ф25外Ⅰ级钢</v>
          </cell>
          <cell r="F195" t="str">
            <v>[工作内容]
1.钢筋制安
2.钢筋运输
3.焊接、绑扎
4.其他完成本项所需的一切工作</v>
          </cell>
          <cell r="G195" t="str">
            <v>t</v>
          </cell>
        </row>
        <row r="196">
          <cell r="C196" t="str">
            <v>01051500100008001</v>
          </cell>
          <cell r="D196" t="str">
            <v>现浇混凝土钢筋 Ф10内 Ⅲ级钢</v>
          </cell>
          <cell r="E196" t="str">
            <v>[项目特征]
1.钢筋种类、规格:现浇构件 螺纹钢Ф10内 Ⅲ级钢
2.其他:满足设计规范要求，综合考虑带“E”钢筋相关费用</v>
          </cell>
          <cell r="F196" t="str">
            <v>[工作内容]
1.钢筋制安
2.钢筋运输
3.焊接、绑扎
4.其他完成本项所需的一切工作</v>
          </cell>
          <cell r="G196" t="str">
            <v>t</v>
          </cell>
          <cell r="H196" t="str">
            <v>1.000</v>
          </cell>
          <cell r="I196">
            <v>4375.84</v>
          </cell>
        </row>
        <row r="197">
          <cell r="C197" t="str">
            <v>01051500100008001</v>
          </cell>
          <cell r="D197" t="str">
            <v>现浇混凝土钢筋 Ф10内 Ⅲ级钢</v>
          </cell>
          <cell r="E197" t="str">
            <v>[项目特征]
1.钢筋种类、规格:现浇构件 螺纹钢Ф10内 Ⅲ级钢
2.其他:满足设计规范要求，综合考虑带“E”钢筋相关费用</v>
          </cell>
          <cell r="F197" t="str">
            <v>[工作内容]
1.钢筋制安
2.钢筋运输
3.焊接、绑扎
4.其他完成本项所需的一切工作</v>
          </cell>
          <cell r="G197" t="str">
            <v>t</v>
          </cell>
        </row>
        <row r="198">
          <cell r="C198" t="str">
            <v>01051500100009001</v>
          </cell>
          <cell r="D198" t="str">
            <v>现浇混凝土钢筋 Ф25内 Ⅲ级钢</v>
          </cell>
          <cell r="E198" t="str">
            <v>[项目特征]
1.钢筋种类、规格:现浇构件 螺纹钢Ф25内 Ⅲ级钢
2.其他:满足设计规范要求，综合考虑带“E”钢筋相关费用</v>
          </cell>
          <cell r="F198" t="str">
            <v>[工作内容]
1.钢筋制安
2.钢筋运输
3.焊接、绑扎
4.其他完成本项所需的一切工作</v>
          </cell>
          <cell r="G198" t="str">
            <v>t</v>
          </cell>
          <cell r="H198" t="str">
            <v>1.000</v>
          </cell>
          <cell r="I198">
            <v>4183.92</v>
          </cell>
        </row>
        <row r="199">
          <cell r="C199" t="str">
            <v>01051500100009001</v>
          </cell>
          <cell r="D199" t="str">
            <v>现浇混凝土钢筋 Ф25内 Ⅲ级钢</v>
          </cell>
          <cell r="E199" t="str">
            <v>[项目特征]
1.钢筋种类、规格:现浇构件 螺纹钢Ф25内 Ⅲ级钢
2.其他:满足设计规范要求，综合考虑带“E”钢筋相关费用</v>
          </cell>
          <cell r="F199" t="str">
            <v>[工作内容]
1.钢筋制安
2.钢筋运输
3.焊接、绑扎
4.其他完成本项所需的一切工作</v>
          </cell>
          <cell r="G199" t="str">
            <v>t</v>
          </cell>
        </row>
        <row r="200">
          <cell r="C200" t="str">
            <v>01051500100010001</v>
          </cell>
          <cell r="D200" t="str">
            <v>现浇混凝土钢筋 Ф25外 Ⅲ级钢</v>
          </cell>
          <cell r="E200" t="str">
            <v>[项目特征]
1.钢筋种类、规格:现浇构件 螺纹钢Ф25外 Ⅲ级钢
2.其他:满足设计规范要求，综合考虑带“E”钢筋相关费用</v>
          </cell>
          <cell r="F200" t="str">
            <v>[工作内容]
1.钢筋制安
2.钢筋运输
3.焊接、绑扎
4.其他完成本项所需的一切工作</v>
          </cell>
          <cell r="G200" t="str">
            <v>t</v>
          </cell>
          <cell r="H200" t="str">
            <v>1.000</v>
          </cell>
          <cell r="I200">
            <v>4320</v>
          </cell>
        </row>
        <row r="201">
          <cell r="C201" t="str">
            <v>01051500100010001</v>
          </cell>
          <cell r="D201" t="str">
            <v>现浇混凝土钢筋 Ф25外 Ⅲ级钢</v>
          </cell>
          <cell r="E201" t="str">
            <v>[项目特征]
1.钢筋种类、规格:现浇构件 螺纹钢Ф25外 Ⅲ级钢
2.其他:满足设计规范要求，综合考虑带“E”钢筋相关费用</v>
          </cell>
          <cell r="F201" t="str">
            <v>[工作内容]
1.钢筋制安
2.钢筋运输
3.焊接、绑扎
4.其他完成本项所需的一切工作</v>
          </cell>
          <cell r="G201" t="str">
            <v>t</v>
          </cell>
        </row>
        <row r="202">
          <cell r="C202" t="str">
            <v>01051500900002001</v>
          </cell>
          <cell r="D202" t="str">
            <v>支撑钢筋(铁马)</v>
          </cell>
          <cell r="E202" t="str">
            <v>[项目特征]
1.钢筋种类、规格:螺纹钢Ф25内  Ⅲ级钢</v>
          </cell>
          <cell r="F202" t="str">
            <v>[工作内容]
1.钢筋制安
2.钢筋运输
3.焊接
4.其他完成本项所需的一切工作</v>
          </cell>
          <cell r="G202" t="str">
            <v>t</v>
          </cell>
          <cell r="H202" t="str">
            <v>1.000</v>
          </cell>
          <cell r="I202">
            <v>4183.92</v>
          </cell>
        </row>
        <row r="203">
          <cell r="C203" t="str">
            <v>01051500900002001</v>
          </cell>
          <cell r="D203" t="str">
            <v>支撑钢筋(铁马)</v>
          </cell>
          <cell r="E203" t="str">
            <v>[项目特征]
1.钢筋种类、规格:螺纹钢Ф25内  Ⅲ级钢</v>
          </cell>
          <cell r="F203" t="str">
            <v>[工作内容]
1.钢筋制安
2.钢筋运输
3.焊接
4.其他完成本项所需的一切工作</v>
          </cell>
          <cell r="G203" t="str">
            <v>t</v>
          </cell>
        </row>
        <row r="204">
          <cell r="C204" t="str">
            <v>01051600300001001</v>
          </cell>
          <cell r="D204" t="str">
            <v>机械连接</v>
          </cell>
          <cell r="E204" t="str">
            <v>[项目特征]
1.连接方式:直螺纹套筒
2.接头种类:直螺纹套筒接头
3.接头规格:Φ32以内</v>
          </cell>
          <cell r="F204" t="str">
            <v>[工作内容]
1.接头制安、运输
2.其他完成本项所需的一切工作</v>
          </cell>
          <cell r="G204" t="str">
            <v>个</v>
          </cell>
          <cell r="H204" t="str">
            <v>1</v>
          </cell>
          <cell r="I204">
            <v>7.51</v>
          </cell>
        </row>
        <row r="205">
          <cell r="C205" t="str">
            <v>01051600300001001</v>
          </cell>
          <cell r="D205" t="str">
            <v>机械连接</v>
          </cell>
          <cell r="E205" t="str">
            <v>[项目特征]
1.连接方式:直螺纹套筒
2.接头种类:直螺纹套筒接头
3.接头规格:Φ32以内</v>
          </cell>
          <cell r="F205" t="str">
            <v>[工作内容]
1.接头制安、运输
2.其他完成本项所需的一切工作</v>
          </cell>
          <cell r="G205" t="str">
            <v>个</v>
          </cell>
        </row>
        <row r="206">
          <cell r="C206" t="str">
            <v>01051600300002003</v>
          </cell>
          <cell r="D206" t="str">
            <v>机械连接</v>
          </cell>
          <cell r="E206" t="str">
            <v>[项目特征]
1.连接方式:直螺纹套筒
2.接头种类:直螺纹套筒接头
3.接头规格:Φ45以内</v>
          </cell>
          <cell r="F206" t="str">
            <v>[工作内容]
1.接头制安、运输
2.其他完成本项所需的一切工作</v>
          </cell>
          <cell r="G206" t="str">
            <v>个</v>
          </cell>
          <cell r="H206" t="str">
            <v>1</v>
          </cell>
          <cell r="I206">
            <v>12.67</v>
          </cell>
        </row>
        <row r="207">
          <cell r="C207" t="str">
            <v>01051600300002003</v>
          </cell>
          <cell r="D207" t="str">
            <v>机械连接</v>
          </cell>
          <cell r="E207" t="str">
            <v>[项目特征]
1.连接方式:直螺纹套筒
2.接头种类:直螺纹套筒接头
3.接头规格:Φ45以内</v>
          </cell>
          <cell r="F207" t="str">
            <v>[工作内容]
1.接头制安、运输
2.其他完成本项所需的一切工作</v>
          </cell>
          <cell r="G207" t="str">
            <v>个</v>
          </cell>
        </row>
        <row r="208">
          <cell r="C208" t="str">
            <v>06</v>
          </cell>
          <cell r="D208" t="str">
            <v>混凝土及钢筋混凝土工程</v>
          </cell>
        </row>
        <row r="209">
          <cell r="C209" t="str">
            <v>0601</v>
          </cell>
          <cell r="D209" t="str">
            <v>混凝土工程</v>
          </cell>
        </row>
        <row r="210">
          <cell r="C210" t="str">
            <v>01051700100004003</v>
          </cell>
          <cell r="D210" t="str">
            <v>现浇混凝土（一次构件） C20</v>
          </cell>
          <cell r="E210" t="str">
            <v>[项目特征]
1.混凝土种类:商品混凝土
2.混凝土强度等级:C20</v>
          </cell>
          <cell r="F210" t="str">
            <v>[工作内容]
1.混凝土制作、运输、浇筑、振捣、养护
2.其他完成本项所需的一切工作</v>
          </cell>
          <cell r="G210" t="str">
            <v>m3</v>
          </cell>
          <cell r="H210" t="str">
            <v>1.00</v>
          </cell>
          <cell r="I210">
            <v>371.01</v>
          </cell>
        </row>
        <row r="211">
          <cell r="C211" t="str">
            <v>01051700100004003</v>
          </cell>
          <cell r="D211" t="str">
            <v>现浇混凝土（一次构件） C20</v>
          </cell>
          <cell r="E211" t="str">
            <v>[项目特征]
1.混凝土种类:商品混凝土
2.混凝土强度等级:C20</v>
          </cell>
          <cell r="F211" t="str">
            <v>[工作内容]
1.混凝土制作、运输、浇筑、振捣、养护
2.其他完成本项所需的一切工作</v>
          </cell>
          <cell r="G211" t="str">
            <v>m3</v>
          </cell>
        </row>
        <row r="212">
          <cell r="C212" t="str">
            <v>01051700100004003</v>
          </cell>
          <cell r="D212" t="str">
            <v>现浇混凝土（一次构件） C20</v>
          </cell>
          <cell r="E212" t="str">
            <v>[项目特征]
1.混凝土种类:商品混凝土
2.混凝土强度等级:C20</v>
          </cell>
          <cell r="F212" t="str">
            <v>[工作内容]
1.混凝土制作、运输、浇筑、振捣、养护
2.其他完成本项所需的一切工作</v>
          </cell>
          <cell r="G212" t="str">
            <v>m3</v>
          </cell>
        </row>
        <row r="213">
          <cell r="C213" t="str">
            <v>01051700100005003</v>
          </cell>
          <cell r="D213" t="str">
            <v>现浇混凝土（一次构件） C25</v>
          </cell>
          <cell r="E213" t="str">
            <v>[项目特征]
1.混凝土种类:商品混凝土
2.混凝土强度等级:C25</v>
          </cell>
          <cell r="F213" t="str">
            <v>[工作内容]
1.混凝土制作、运输、浇筑、振捣、养护
2.其他完成本项所需的一切工作</v>
          </cell>
          <cell r="G213" t="str">
            <v>m3</v>
          </cell>
          <cell r="H213" t="str">
            <v>1.00</v>
          </cell>
          <cell r="I213">
            <v>380.75</v>
          </cell>
        </row>
        <row r="214">
          <cell r="C214" t="str">
            <v>01051700100005003</v>
          </cell>
          <cell r="D214" t="str">
            <v>现浇混凝土（一次构件） C25</v>
          </cell>
          <cell r="E214" t="str">
            <v>[项目特征]
1.混凝土种类:商品混凝土
2.混凝土强度等级:C25</v>
          </cell>
          <cell r="F214" t="str">
            <v>[工作内容]
1.混凝土制作、运输、浇筑、振捣、养护
2.其他完成本项所需的一切工作</v>
          </cell>
          <cell r="G214" t="str">
            <v>m3</v>
          </cell>
        </row>
        <row r="215">
          <cell r="C215" t="str">
            <v>01051700100005003</v>
          </cell>
          <cell r="D215" t="str">
            <v>现浇混凝土（一次构件） C25</v>
          </cell>
          <cell r="E215" t="str">
            <v>[项目特征]
1.混凝土种类:商品混凝土
2.混凝土强度等级:C25</v>
          </cell>
          <cell r="F215" t="str">
            <v>[工作内容]
1.混凝土制作、运输、浇筑、振捣、养护
2.其他完成本项所需的一切工作</v>
          </cell>
          <cell r="G215" t="str">
            <v>m3</v>
          </cell>
        </row>
        <row r="216">
          <cell r="C216" t="str">
            <v>01051700100006001</v>
          </cell>
          <cell r="D216" t="str">
            <v>现浇混凝土（一次构件） C30</v>
          </cell>
          <cell r="E216" t="str">
            <v>[项目特征]
1.混凝土种类:商品混凝土
2.混凝土强度等级:C30</v>
          </cell>
          <cell r="F216" t="str">
            <v>[工作内容]
1.混凝土制作、运输、浇筑、振捣、养护
2.其他完成本项所需的一切工作</v>
          </cell>
          <cell r="G216" t="str">
            <v>m3</v>
          </cell>
          <cell r="H216" t="str">
            <v>1.00</v>
          </cell>
          <cell r="I216">
            <v>390.51</v>
          </cell>
        </row>
        <row r="217">
          <cell r="C217" t="str">
            <v>01051700100006001</v>
          </cell>
          <cell r="D217" t="str">
            <v>现浇混凝土（一次构件） C30</v>
          </cell>
          <cell r="E217" t="str">
            <v>[项目特征]
1.混凝土种类:商品混凝土
2.混凝土强度等级:C30</v>
          </cell>
          <cell r="F217" t="str">
            <v>[工作内容]
1.混凝土制作、运输、浇筑、振捣、养护
2.其他完成本项所需的一切工作</v>
          </cell>
          <cell r="G217" t="str">
            <v>m3</v>
          </cell>
        </row>
        <row r="218">
          <cell r="C218" t="str">
            <v>01051700100006001</v>
          </cell>
          <cell r="D218" t="str">
            <v>现浇混凝土（一次构件） C30</v>
          </cell>
          <cell r="E218" t="str">
            <v>[项目特征]
1.混凝土种类:商品混凝土
2.混凝土强度等级:C30</v>
          </cell>
          <cell r="F218" t="str">
            <v>[工作内容]
1.混凝土制作、运输、浇筑、振捣、养护
2.其他完成本项所需的一切工作</v>
          </cell>
          <cell r="G218" t="str">
            <v>m3</v>
          </cell>
        </row>
        <row r="219">
          <cell r="C219" t="str">
            <v>01051700100007001</v>
          </cell>
          <cell r="D219" t="str">
            <v>现浇混凝土（一次构件） C35</v>
          </cell>
          <cell r="E219" t="str">
            <v>[项目特征]
1.混凝土种类:商品混凝土
2.混凝土强度等级:C35</v>
          </cell>
          <cell r="F219" t="str">
            <v>[工作内容]
1.混凝土制作、运输、浇筑、振捣、养护
2.其他完成本项所需的一切工作</v>
          </cell>
          <cell r="G219" t="str">
            <v>m3</v>
          </cell>
          <cell r="H219" t="str">
            <v>1.00</v>
          </cell>
          <cell r="I219">
            <v>405.1</v>
          </cell>
        </row>
        <row r="220">
          <cell r="C220" t="str">
            <v>01051700100007001</v>
          </cell>
          <cell r="D220" t="str">
            <v>现浇混凝土（一次构件） C35</v>
          </cell>
          <cell r="E220" t="str">
            <v>[项目特征]
1.混凝土种类:商品混凝土
2.混凝土强度等级:C35</v>
          </cell>
          <cell r="F220" t="str">
            <v>[工作内容]
1.混凝土制作、运输、浇筑、振捣、养护
2.其他完成本项所需的一切工作</v>
          </cell>
          <cell r="G220" t="str">
            <v>m3</v>
          </cell>
        </row>
        <row r="221">
          <cell r="C221" t="str">
            <v>01051700100007001</v>
          </cell>
          <cell r="D221" t="str">
            <v>现浇混凝土（一次构件） C35</v>
          </cell>
          <cell r="E221" t="str">
            <v>[项目特征]
1.混凝土种类:商品混凝土
2.混凝土强度等级:C35</v>
          </cell>
          <cell r="F221" t="str">
            <v>[工作内容]
1.混凝土制作、运输、浇筑、振捣、养护
2.其他完成本项所需的一切工作</v>
          </cell>
          <cell r="G221" t="str">
            <v>m3</v>
          </cell>
        </row>
        <row r="222">
          <cell r="C222" t="str">
            <v>01051700100008001</v>
          </cell>
          <cell r="D222" t="str">
            <v>现浇混凝土（一次构件） C40</v>
          </cell>
          <cell r="E222" t="str">
            <v>[项目特征]
1.混凝土种类:商品混凝土
2.混凝土强度等级:C40</v>
          </cell>
          <cell r="F222" t="str">
            <v>[工作内容]
1.混凝土制作、运输、浇筑、振捣、养护
2.其他完成本项所需的一切工作</v>
          </cell>
          <cell r="G222" t="str">
            <v>m3</v>
          </cell>
          <cell r="H222" t="str">
            <v>1.00</v>
          </cell>
          <cell r="I222">
            <v>419.69</v>
          </cell>
        </row>
        <row r="223">
          <cell r="C223" t="str">
            <v>01051700100008001</v>
          </cell>
          <cell r="D223" t="str">
            <v>现浇混凝土（一次构件） C40</v>
          </cell>
          <cell r="E223" t="str">
            <v>[项目特征]
1.混凝土种类:商品混凝土
2.混凝土强度等级:C40</v>
          </cell>
          <cell r="F223" t="str">
            <v>[工作内容]
1.混凝土制作、运输、浇筑、振捣、养护
2.其他完成本项所需的一切工作</v>
          </cell>
          <cell r="G223" t="str">
            <v>m3</v>
          </cell>
        </row>
        <row r="224">
          <cell r="C224" t="str">
            <v>01051700100008001</v>
          </cell>
          <cell r="D224" t="str">
            <v>现浇混凝土（一次构件） C40</v>
          </cell>
          <cell r="E224" t="str">
            <v>[项目特征]
1.混凝土种类:商品混凝土
2.混凝土强度等级:C40</v>
          </cell>
          <cell r="F224" t="str">
            <v>[工作内容]
1.混凝土制作、运输、浇筑、振捣、养护
2.其他完成本项所需的一切工作</v>
          </cell>
          <cell r="G224" t="str">
            <v>m3</v>
          </cell>
        </row>
        <row r="225">
          <cell r="C225" t="str">
            <v>01051700100009001</v>
          </cell>
          <cell r="D225" t="str">
            <v>现浇混凝土（一次构件） C45</v>
          </cell>
          <cell r="E225" t="str">
            <v>[项目特征]
1.混凝土种类:商品混凝土
2.混凝土强度等级:C45</v>
          </cell>
          <cell r="F225" t="str">
            <v>[工作内容]
1.混凝土制作、运输、浇筑、振捣、养护
2.其他完成本项所需的一切工作</v>
          </cell>
          <cell r="G225" t="str">
            <v>m3</v>
          </cell>
          <cell r="H225" t="str">
            <v>1.00</v>
          </cell>
          <cell r="I225">
            <v>437.4</v>
          </cell>
        </row>
        <row r="226">
          <cell r="C226" t="str">
            <v>01051700100009001</v>
          </cell>
          <cell r="D226" t="str">
            <v>现浇混凝土（一次构件） C45</v>
          </cell>
          <cell r="E226" t="str">
            <v>[项目特征]
1.混凝土种类:商品混凝土
2.混凝土强度等级:C45</v>
          </cell>
          <cell r="F226" t="str">
            <v>[工作内容]
1.混凝土制作、运输、浇筑、振捣、养护
2.其他完成本项所需的一切工作</v>
          </cell>
          <cell r="G226" t="str">
            <v>m3</v>
          </cell>
        </row>
        <row r="227">
          <cell r="C227" t="str">
            <v>01051700100009001</v>
          </cell>
          <cell r="D227" t="str">
            <v>现浇混凝土（一次构件） C45</v>
          </cell>
          <cell r="E227" t="str">
            <v>[项目特征]
1.混凝土种类:商品混凝土
2.混凝土强度等级:C45</v>
          </cell>
          <cell r="F227" t="str">
            <v>[工作内容]
1.混凝土制作、运输、浇筑、振捣、养护
2.其他完成本项所需的一切工作</v>
          </cell>
          <cell r="G227" t="str">
            <v>m3</v>
          </cell>
        </row>
        <row r="228">
          <cell r="C228" t="str">
            <v>01051700100010001</v>
          </cell>
          <cell r="D228" t="str">
            <v>现浇混凝土（一次构件） C50</v>
          </cell>
          <cell r="E228" t="str">
            <v>[项目特征]
1.混凝土种类:商品混凝土
2.混凝土强度等级:C50</v>
          </cell>
          <cell r="F228" t="str">
            <v>[工作内容]
1.混凝土制作、运输、浇筑、振捣、养护
2.其他完成本项所需的一切工作</v>
          </cell>
          <cell r="G228" t="str">
            <v>m3</v>
          </cell>
          <cell r="H228" t="str">
            <v>1.00</v>
          </cell>
          <cell r="I228">
            <v>455.12</v>
          </cell>
        </row>
        <row r="229">
          <cell r="C229" t="str">
            <v>01051700100010001</v>
          </cell>
          <cell r="D229" t="str">
            <v>现浇混凝土（一次构件） C50</v>
          </cell>
          <cell r="E229" t="str">
            <v>[项目特征]
1.混凝土种类:商品混凝土
2.混凝土强度等级:C50</v>
          </cell>
          <cell r="F229" t="str">
            <v>[工作内容]
1.混凝土制作、运输、浇筑、振捣、养护
2.其他完成本项所需的一切工作</v>
          </cell>
          <cell r="G229" t="str">
            <v>m3</v>
          </cell>
        </row>
        <row r="230">
          <cell r="C230" t="str">
            <v>01051700100010001</v>
          </cell>
          <cell r="D230" t="str">
            <v>现浇混凝土（一次构件） C50</v>
          </cell>
          <cell r="E230" t="str">
            <v>[项目特征]
1.混凝土种类:商品混凝土
2.混凝土强度等级:C50</v>
          </cell>
          <cell r="F230" t="str">
            <v>[工作内容]
1.混凝土制作、运输、浇筑、振捣、养护
2.其他完成本项所需的一切工作</v>
          </cell>
          <cell r="G230" t="str">
            <v>m3</v>
          </cell>
        </row>
        <row r="231">
          <cell r="C231" t="str">
            <v>01051700100011001</v>
          </cell>
          <cell r="D231" t="str">
            <v>现浇混凝土（一次构件） C55</v>
          </cell>
          <cell r="E231" t="str">
            <v>[项目特征]
1.混凝土种类:商品混凝土
2.混凝土强度等级:C55</v>
          </cell>
          <cell r="F231" t="str">
            <v>[工作内容]
1.混凝土制作、运输、浇筑、振捣、养护
2.其他完成本项所需的一切工作</v>
          </cell>
          <cell r="G231" t="str">
            <v>m3</v>
          </cell>
          <cell r="H231" t="str">
            <v>1.00</v>
          </cell>
          <cell r="I231">
            <v>472.83</v>
          </cell>
        </row>
        <row r="232">
          <cell r="C232" t="str">
            <v>01051700100011001</v>
          </cell>
          <cell r="D232" t="str">
            <v>现浇混凝土（一次构件） C55</v>
          </cell>
          <cell r="E232" t="str">
            <v>[项目特征]
1.混凝土种类:商品混凝土
2.混凝土强度等级:C55</v>
          </cell>
          <cell r="F232" t="str">
            <v>[工作内容]
1.混凝土制作、运输、浇筑、振捣、养护
2.其他完成本项所需的一切工作</v>
          </cell>
          <cell r="G232" t="str">
            <v>m3</v>
          </cell>
        </row>
        <row r="233">
          <cell r="C233" t="str">
            <v>01051700100011001</v>
          </cell>
          <cell r="D233" t="str">
            <v>现浇混凝土（一次构件） C55</v>
          </cell>
          <cell r="E233" t="str">
            <v>[项目特征]
1.混凝土种类:商品混凝土
2.混凝土强度等级:C55</v>
          </cell>
          <cell r="F233" t="str">
            <v>[工作内容]
1.混凝土制作、运输、浇筑、振捣、养护
2.其他完成本项所需的一切工作</v>
          </cell>
          <cell r="G233" t="str">
            <v>m3</v>
          </cell>
        </row>
        <row r="234">
          <cell r="C234" t="str">
            <v>01051700100012001</v>
          </cell>
          <cell r="D234" t="str">
            <v>现浇混凝土（一次构件） C60</v>
          </cell>
          <cell r="E234" t="str">
            <v>[项目特征]
1.混凝土种类:商品混凝土
2.混凝土强度等级:C60</v>
          </cell>
          <cell r="F234" t="str">
            <v>[工作内容]
1.混凝土制作、运输、浇筑、振捣、养护
2.其他完成本项所需的一切工作</v>
          </cell>
          <cell r="G234" t="str">
            <v>m3</v>
          </cell>
          <cell r="H234" t="str">
            <v>1.00</v>
          </cell>
          <cell r="I234">
            <v>490.55</v>
          </cell>
        </row>
        <row r="235">
          <cell r="C235" t="str">
            <v>01051700100012001</v>
          </cell>
          <cell r="D235" t="str">
            <v>现浇混凝土（一次构件） C60</v>
          </cell>
          <cell r="E235" t="str">
            <v>[项目特征]
1.混凝土种类:商品混凝土
2.混凝土强度等级:C60</v>
          </cell>
          <cell r="F235" t="str">
            <v>[工作内容]
1.混凝土制作、运输、浇筑、振捣、养护
2.其他完成本项所需的一切工作</v>
          </cell>
          <cell r="G235" t="str">
            <v>m3</v>
          </cell>
        </row>
        <row r="236">
          <cell r="C236" t="str">
            <v>01051700100012001</v>
          </cell>
          <cell r="D236" t="str">
            <v>现浇混凝土（一次构件） C60</v>
          </cell>
          <cell r="E236" t="str">
            <v>[项目特征]
1.混凝土种类:商品混凝土
2.混凝土强度等级:C60</v>
          </cell>
          <cell r="F236" t="str">
            <v>[工作内容]
1.混凝土制作、运输、浇筑、振捣、养护
2.其他完成本项所需的一切工作</v>
          </cell>
          <cell r="G236" t="str">
            <v>m3</v>
          </cell>
        </row>
        <row r="237">
          <cell r="C237" t="str">
            <v>01051700100020004</v>
          </cell>
          <cell r="D237" t="str">
            <v>现浇混凝土（一次构件） C30 P6~P8</v>
          </cell>
          <cell r="E237" t="str">
            <v>[项目特征]
1.混凝土种类:商品混凝土
2.混凝土强度等级:C30 P6~P8</v>
          </cell>
          <cell r="F237" t="str">
            <v>[工作内容]
1.混凝土制作、运输、浇筑、振捣、养护
2.其他完成本项所需的一切工作</v>
          </cell>
          <cell r="G237" t="str">
            <v>m3</v>
          </cell>
          <cell r="H237" t="str">
            <v>1.00</v>
          </cell>
          <cell r="I237">
            <v>395.62</v>
          </cell>
        </row>
        <row r="238">
          <cell r="C238" t="str">
            <v>01051700100020004</v>
          </cell>
          <cell r="D238" t="str">
            <v>现浇混凝土（一次构件） C30 P6~P8</v>
          </cell>
          <cell r="E238" t="str">
            <v>[项目特征]
1.混凝土种类:商品混凝土
2.混凝土强度等级:C30 P6~P8</v>
          </cell>
          <cell r="F238" t="str">
            <v>[工作内容]
1.混凝土制作、运输、浇筑、振捣、养护
2.其他完成本项所需的一切工作</v>
          </cell>
          <cell r="G238" t="str">
            <v>m3</v>
          </cell>
        </row>
        <row r="239">
          <cell r="C239" t="str">
            <v>01051700100020004</v>
          </cell>
          <cell r="D239" t="str">
            <v>现浇混凝土（一次构件） C30 P6~P8</v>
          </cell>
          <cell r="E239" t="str">
            <v>[项目特征]
1.混凝土种类:商品混凝土
2.混凝土强度等级:C30 P6~P8</v>
          </cell>
          <cell r="F239" t="str">
            <v>[工作内容]
1.混凝土制作、运输、浇筑、振捣、养护
2.其他完成本项所需的一切工作</v>
          </cell>
          <cell r="G239" t="str">
            <v>m3</v>
          </cell>
        </row>
        <row r="240">
          <cell r="C240" t="str">
            <v>01051700100021004</v>
          </cell>
          <cell r="D240" t="str">
            <v>现浇混凝土（一次构件） C35 P6~P8</v>
          </cell>
          <cell r="E240" t="str">
            <v>[项目特征]
1.混凝土种类:商品混凝土
2.混凝土强度等级:C35 P6~P8</v>
          </cell>
          <cell r="F240" t="str">
            <v>[工作内容]
1.混凝土制作、运输、浇筑、振捣、养护
2.其他完成本项所需的一切工作</v>
          </cell>
          <cell r="G240" t="str">
            <v>m3</v>
          </cell>
          <cell r="H240" t="str">
            <v>1.00</v>
          </cell>
          <cell r="I240">
            <v>410.2</v>
          </cell>
        </row>
        <row r="241">
          <cell r="C241" t="str">
            <v>01051700100021004</v>
          </cell>
          <cell r="D241" t="str">
            <v>现浇混凝土（一次构件） C35 P6~P8</v>
          </cell>
          <cell r="E241" t="str">
            <v>[项目特征]
1.混凝土种类:商品混凝土
2.混凝土强度等级:C35 P6~P8</v>
          </cell>
          <cell r="F241" t="str">
            <v>[工作内容]
1.混凝土制作、运输、浇筑、振捣、养护
2.其他完成本项所需的一切工作</v>
          </cell>
          <cell r="G241" t="str">
            <v>m3</v>
          </cell>
        </row>
        <row r="242">
          <cell r="C242" t="str">
            <v>01051700100021004</v>
          </cell>
          <cell r="D242" t="str">
            <v>现浇混凝土（一次构件） C35 P6~P8</v>
          </cell>
          <cell r="E242" t="str">
            <v>[项目特征]
1.混凝土种类:商品混凝土
2.混凝土强度等级:C35 P6~P8</v>
          </cell>
          <cell r="F242" t="str">
            <v>[工作内容]
1.混凝土制作、运输、浇筑、振捣、养护
2.其他完成本项所需的一切工作</v>
          </cell>
          <cell r="G242" t="str">
            <v>m3</v>
          </cell>
        </row>
        <row r="243">
          <cell r="C243" t="str">
            <v>01051700100022003</v>
          </cell>
          <cell r="D243" t="str">
            <v>现浇混凝土（一次构件） C40 P6~P8</v>
          </cell>
          <cell r="E243" t="str">
            <v>[项目特征]
1.混凝土种类:商品混凝土
2.混凝土强度等级:C40 P6~P8</v>
          </cell>
          <cell r="F243" t="str">
            <v>[工作内容]
1.混凝土制作、运输、浇筑、振捣、养护
2.其他完成本项所需的一切工作</v>
          </cell>
          <cell r="G243" t="str">
            <v>m3</v>
          </cell>
          <cell r="H243" t="str">
            <v>1.00</v>
          </cell>
          <cell r="I243">
            <v>424.8</v>
          </cell>
        </row>
        <row r="244">
          <cell r="C244" t="str">
            <v>01051700100022003</v>
          </cell>
          <cell r="D244" t="str">
            <v>现浇混凝土（一次构件） C40 P6~P8</v>
          </cell>
          <cell r="E244" t="str">
            <v>[项目特征]
1.混凝土种类:商品混凝土
2.混凝土强度等级:C40 P6~P8</v>
          </cell>
          <cell r="F244" t="str">
            <v>[工作内容]
1.混凝土制作、运输、浇筑、振捣、养护
2.其他完成本项所需的一切工作</v>
          </cell>
          <cell r="G244" t="str">
            <v>m3</v>
          </cell>
        </row>
        <row r="245">
          <cell r="C245" t="str">
            <v>01051700100022003</v>
          </cell>
          <cell r="D245" t="str">
            <v>现浇混凝土（一次构件） C40 P6~P8</v>
          </cell>
          <cell r="E245" t="str">
            <v>[项目特征]
1.混凝土种类:商品混凝土
2.混凝土强度等级:C40 P6~P8</v>
          </cell>
          <cell r="F245" t="str">
            <v>[工作内容]
1.混凝土制作、运输、浇筑、振捣、养护
2.其他完成本项所需的一切工作</v>
          </cell>
          <cell r="G245" t="str">
            <v>m3</v>
          </cell>
        </row>
        <row r="246">
          <cell r="C246" t="str">
            <v>01051700100027001</v>
          </cell>
          <cell r="D246" t="str">
            <v>现浇混凝土（一次构件） C30 P6~P8 膨胀</v>
          </cell>
          <cell r="E246" t="str">
            <v>[项目特征]
1.混凝土种类:商品混凝土
2.混凝土强度等级:C30 P6~P8 膨胀混凝土（膨胀剂掺量综合考虑）</v>
          </cell>
          <cell r="F246" t="str">
            <v>[工作内容]
1.混凝土制作、运输、浇筑、振捣、养护
2.其他完成本项所需的一切工作</v>
          </cell>
          <cell r="G246" t="str">
            <v>m3</v>
          </cell>
          <cell r="H246" t="str">
            <v>1.00</v>
          </cell>
          <cell r="I246">
            <v>435.78</v>
          </cell>
        </row>
        <row r="247">
          <cell r="C247" t="str">
            <v>01051700100027001</v>
          </cell>
          <cell r="D247" t="str">
            <v>现浇混凝土（一次构件） C30 P6~P8 膨胀</v>
          </cell>
          <cell r="E247" t="str">
            <v>[项目特征]
1.混凝土种类:商品混凝土
2.混凝土强度等级:C30 P6~P8 膨胀混凝土（膨胀剂掺量综合考虑）</v>
          </cell>
          <cell r="F247" t="str">
            <v>[工作内容]
1.混凝土制作、运输、浇筑、振捣、养护
2.其他完成本项所需的一切工作</v>
          </cell>
          <cell r="G247" t="str">
            <v>m3</v>
          </cell>
        </row>
        <row r="248">
          <cell r="C248" t="str">
            <v>01051700100027001</v>
          </cell>
          <cell r="D248" t="str">
            <v>现浇混凝土（一次构件） C30 P6~P8 膨胀</v>
          </cell>
          <cell r="E248" t="str">
            <v>[项目特征]
1.混凝土种类:商品混凝土
2.混凝土强度等级:C30 P6~P8 膨胀混凝土（膨胀剂掺量综合考虑）</v>
          </cell>
          <cell r="F248" t="str">
            <v>[工作内容]
1.混凝土制作、运输、浇筑、振捣、养护
2.其他完成本项所需的一切工作</v>
          </cell>
          <cell r="G248" t="str">
            <v>m3</v>
          </cell>
        </row>
        <row r="249">
          <cell r="C249" t="str">
            <v>01051700100028002</v>
          </cell>
          <cell r="D249" t="str">
            <v>现浇混凝土（一次构件） C35 P6~P8 膨胀</v>
          </cell>
          <cell r="E249" t="str">
            <v>[项目特征]
1.混凝土种类:商品混凝土
2.混凝土强度等级:C35 P6~P8 膨胀混凝土（膨胀剂掺量综合考虑）</v>
          </cell>
          <cell r="F249" t="str">
            <v>[工作内容]
1.混凝土制作、运输、浇筑、振捣、养护
2.其他完成本项所需的一切工作</v>
          </cell>
          <cell r="G249" t="str">
            <v>m3</v>
          </cell>
          <cell r="H249" t="str">
            <v>1.00</v>
          </cell>
          <cell r="I249">
            <v>450.37</v>
          </cell>
        </row>
        <row r="250">
          <cell r="C250" t="str">
            <v>01051700100028002</v>
          </cell>
          <cell r="D250" t="str">
            <v>现浇混凝土（一次构件） C35 P6~P8 膨胀</v>
          </cell>
          <cell r="E250" t="str">
            <v>[项目特征]
1.混凝土种类:商品混凝土
2.混凝土强度等级:C35 P6~P8 膨胀混凝土（膨胀剂掺量综合考虑）</v>
          </cell>
          <cell r="F250" t="str">
            <v>[工作内容]
1.混凝土制作、运输、浇筑、振捣、养护
2.其他完成本项所需的一切工作</v>
          </cell>
          <cell r="G250" t="str">
            <v>m3</v>
          </cell>
        </row>
        <row r="251">
          <cell r="C251" t="str">
            <v>01051700100028002</v>
          </cell>
          <cell r="D251" t="str">
            <v>现浇混凝土（一次构件） C35 P6~P8 膨胀</v>
          </cell>
          <cell r="E251" t="str">
            <v>[项目特征]
1.混凝土种类:商品混凝土
2.混凝土强度等级:C35 P6~P8 膨胀混凝土（膨胀剂掺量综合考虑）</v>
          </cell>
          <cell r="F251" t="str">
            <v>[工作内容]
1.混凝土制作、运输、浇筑、振捣、养护
2.其他完成本项所需的一切工作</v>
          </cell>
          <cell r="G251" t="str">
            <v>m3</v>
          </cell>
        </row>
        <row r="252">
          <cell r="C252" t="str">
            <v>01051700100029003</v>
          </cell>
          <cell r="D252" t="str">
            <v>现浇混凝土（一次构件） C40 P6~P8 膨胀</v>
          </cell>
          <cell r="E252" t="str">
            <v>[项目特征]
1.混凝土种类:商品混凝土
2.混凝土强度等级:C40 P6~P8 膨胀混凝土（膨胀剂掺量综合考虑）</v>
          </cell>
          <cell r="F252" t="str">
            <v>[工作内容]
1.混凝土制作、运输、浇筑、振捣、养护
2.其他完成本项所需的一切工作</v>
          </cell>
          <cell r="G252" t="str">
            <v>m3</v>
          </cell>
          <cell r="H252" t="str">
            <v>1.00</v>
          </cell>
          <cell r="I252">
            <v>464.96</v>
          </cell>
        </row>
        <row r="253">
          <cell r="C253" t="str">
            <v>01051700100029003</v>
          </cell>
          <cell r="D253" t="str">
            <v>现浇混凝土（一次构件） C40 P6~P8 膨胀</v>
          </cell>
          <cell r="E253" t="str">
            <v>[项目特征]
1.混凝土种类:商品混凝土
2.混凝土强度等级:C40 P6~P8 膨胀混凝土（膨胀剂掺量综合考虑）</v>
          </cell>
          <cell r="F253" t="str">
            <v>[工作内容]
1.混凝土制作、运输、浇筑、振捣、养护
2.其他完成本项所需的一切工作</v>
          </cell>
          <cell r="G253" t="str">
            <v>m3</v>
          </cell>
        </row>
        <row r="254">
          <cell r="C254" t="str">
            <v>01051700100029003</v>
          </cell>
          <cell r="D254" t="str">
            <v>现浇混凝土（一次构件） C40 P6~P8 膨胀</v>
          </cell>
          <cell r="E254" t="str">
            <v>[项目特征]
1.混凝土种类:商品混凝土
2.混凝土强度等级:C40 P6~P8 膨胀混凝土（膨胀剂掺量综合考虑）</v>
          </cell>
          <cell r="F254" t="str">
            <v>[工作内容]
1.混凝土制作、运输、浇筑、振捣、养护
2.其他完成本项所需的一切工作</v>
          </cell>
          <cell r="G254" t="str">
            <v>m3</v>
          </cell>
        </row>
        <row r="255">
          <cell r="C255" t="str">
            <v>01051700100034003</v>
          </cell>
          <cell r="D255" t="str">
            <v>后浇带  C30 P6~P8 膨胀</v>
          </cell>
          <cell r="E255" t="str">
            <v>[项目特征]
1.部位:综合考虑
2.混凝土强度等级:C30 P6~P8膨胀混凝土（膨胀剂掺量综合考虑）
3.其他技术要求:收口网制作与安装</v>
          </cell>
          <cell r="F255" t="str">
            <v>[工作内容]
1.混凝土制作、运输、浇筑、振捣、养护
2.收口网制作与安装
3.其他完成本项所需的一切工作</v>
          </cell>
          <cell r="G255" t="str">
            <v>m3</v>
          </cell>
          <cell r="H255" t="str">
            <v>1.00</v>
          </cell>
          <cell r="I255">
            <v>459.85</v>
          </cell>
        </row>
        <row r="256">
          <cell r="C256" t="str">
            <v>01051700100034003</v>
          </cell>
          <cell r="D256" t="str">
            <v>后浇带  C30 P6~P8 膨胀</v>
          </cell>
          <cell r="E256" t="str">
            <v>[项目特征]
1.部位:综合考虑
2.混凝土强度等级:C30 P6~P8膨胀混凝土（膨胀剂掺量综合考虑）
3.其他技术要求:收口网制作与安装</v>
          </cell>
          <cell r="F256" t="str">
            <v>[工作内容]
1.混凝土制作、运输、浇筑、振捣、养护
2.收口网制作与安装
3.其他完成本项所需的一切工作</v>
          </cell>
          <cell r="G256" t="str">
            <v>m3</v>
          </cell>
        </row>
        <row r="257">
          <cell r="C257" t="str">
            <v>01051700100034003</v>
          </cell>
          <cell r="D257" t="str">
            <v>后浇带  C30 P6~P8 膨胀</v>
          </cell>
          <cell r="E257" t="str">
            <v>[项目特征]
1.部位:综合考虑
2.混凝土强度等级:C30 P6~P8膨胀混凝土（膨胀剂掺量综合考虑）
3.其他技术要求:收口网制作与安装</v>
          </cell>
          <cell r="F257" t="str">
            <v>[工作内容]
1.混凝土制作、运输、浇筑、振捣、养护
2.收口网制作与安装
3.其他完成本项所需的一切工作</v>
          </cell>
          <cell r="G257" t="str">
            <v>m3</v>
          </cell>
        </row>
        <row r="258">
          <cell r="C258" t="str">
            <v>01051700100035002</v>
          </cell>
          <cell r="D258" t="str">
            <v>后浇带  C35 P6~P8 膨胀</v>
          </cell>
          <cell r="E258" t="str">
            <v>[项目特征]
1.部位:综合考虑
2.混凝土强度等级:C35 P6~P8膨胀混凝土（膨胀剂掺量综合考虑）
3.其他技术要求:收口网制作与安装</v>
          </cell>
          <cell r="F258" t="str">
            <v>[工作内容]
1.混凝土制作、运输、浇筑、振捣、养护
2.收口网制作与安装
3.其他完成本项所需的一切工作</v>
          </cell>
          <cell r="G258" t="str">
            <v>m3</v>
          </cell>
          <cell r="H258" t="str">
            <v>1.00</v>
          </cell>
          <cell r="I258">
            <v>474.44</v>
          </cell>
        </row>
        <row r="259">
          <cell r="C259" t="str">
            <v>01051700100035002</v>
          </cell>
          <cell r="D259" t="str">
            <v>后浇带  C35 P6~P8 膨胀</v>
          </cell>
          <cell r="E259" t="str">
            <v>[项目特征]
1.部位:综合考虑
2.混凝土强度等级:C35 P6~P8膨胀混凝土（膨胀剂掺量综合考虑）
3.其他技术要求:收口网制作与安装</v>
          </cell>
          <cell r="F259" t="str">
            <v>[工作内容]
1.混凝土制作、运输、浇筑、振捣、养护
2.收口网制作与安装
3.其他完成本项所需的一切工作</v>
          </cell>
          <cell r="G259" t="str">
            <v>m3</v>
          </cell>
        </row>
        <row r="260">
          <cell r="C260" t="str">
            <v>01051700100035002</v>
          </cell>
          <cell r="D260" t="str">
            <v>后浇带  C35 P6~P8 膨胀</v>
          </cell>
          <cell r="E260" t="str">
            <v>[项目特征]
1.部位:综合考虑
2.混凝土强度等级:C35 P6~P8膨胀混凝土（膨胀剂掺量综合考虑）
3.其他技术要求:收口网制作与安装</v>
          </cell>
          <cell r="F260" t="str">
            <v>[工作内容]
1.混凝土制作、运输、浇筑、振捣、养护
2.收口网制作与安装
3.其他完成本项所需的一切工作</v>
          </cell>
          <cell r="G260" t="str">
            <v>m3</v>
          </cell>
        </row>
        <row r="261">
          <cell r="C261" t="str">
            <v>01051700100036002</v>
          </cell>
          <cell r="D261" t="str">
            <v>后浇带  C40 P6~P8 膨胀</v>
          </cell>
          <cell r="E261" t="str">
            <v>[项目特征]
1.部位:综合考虑
2.混凝土强度等级:C40 P6~P8膨胀混凝土（膨胀剂掺量综合考虑）
3.其他技术要求:收口网制作与安装</v>
          </cell>
          <cell r="F261" t="str">
            <v>[工作内容]
1.混凝土制作、运输、浇筑、振捣、养护
2.收口网制作与安装
3.其他完成本项所需的一切工作</v>
          </cell>
          <cell r="G261" t="str">
            <v>m3</v>
          </cell>
          <cell r="H261" t="str">
            <v>1.00</v>
          </cell>
          <cell r="I261">
            <v>489.03</v>
          </cell>
        </row>
        <row r="262">
          <cell r="C262" t="str">
            <v>01051700100036002</v>
          </cell>
          <cell r="D262" t="str">
            <v>后浇带  C40 P6~P8 膨胀</v>
          </cell>
          <cell r="E262" t="str">
            <v>[项目特征]
1.部位:综合考虑
2.混凝土强度等级:C40 P6~P8膨胀混凝土（膨胀剂掺量综合考虑）
3.其他技术要求:收口网制作与安装</v>
          </cell>
          <cell r="F262" t="str">
            <v>[工作内容]
1.混凝土制作、运输、浇筑、振捣、养护
2.收口网制作与安装
3.其他完成本项所需的一切工作</v>
          </cell>
          <cell r="G262" t="str">
            <v>m3</v>
          </cell>
        </row>
        <row r="263">
          <cell r="C263" t="str">
            <v>01051700100036002</v>
          </cell>
          <cell r="D263" t="str">
            <v>后浇带  C40 P6~P8 膨胀</v>
          </cell>
          <cell r="E263" t="str">
            <v>[项目特征]
1.部位:综合考虑
2.混凝土强度等级:C40 P6~P8膨胀混凝土（膨胀剂掺量综合考虑）
3.其他技术要求:收口网制作与安装</v>
          </cell>
          <cell r="F263" t="str">
            <v>[工作内容]
1.混凝土制作、运输、浇筑、振捣、养护
2.收口网制作与安装
3.其他完成本项所需的一切工作</v>
          </cell>
          <cell r="G263" t="str">
            <v>m3</v>
          </cell>
        </row>
        <row r="264">
          <cell r="C264" t="str">
            <v>01051700100039003</v>
          </cell>
          <cell r="D264" t="str">
            <v>后浇带  C30 膨胀</v>
          </cell>
          <cell r="E264" t="str">
            <v>[项目特征]
1.部位:综合考虑
2.混凝土强度等级:C30 膨胀混凝土（膨胀剂掺量综合考虑）
3.其他技术要求:收口网制作与安装</v>
          </cell>
          <cell r="F264" t="str">
            <v>[工作内容]
1.混凝土制作、运输、浇筑、振捣、养护
2.收口网制作与安装
3.其他完成本项所需的一切工作</v>
          </cell>
          <cell r="G264" t="str">
            <v>m3</v>
          </cell>
          <cell r="H264" t="str">
            <v>1.00</v>
          </cell>
          <cell r="I264">
            <v>454.74</v>
          </cell>
        </row>
        <row r="265">
          <cell r="C265" t="str">
            <v>01051700100039003</v>
          </cell>
          <cell r="D265" t="str">
            <v>后浇带  C30 膨胀</v>
          </cell>
          <cell r="E265" t="str">
            <v>[项目特征]
1.部位:综合考虑
2.混凝土强度等级:C30 膨胀混凝土（膨胀剂掺量综合考虑）
3.其他技术要求:收口网制作与安装</v>
          </cell>
          <cell r="F265" t="str">
            <v>[工作内容]
1.混凝土制作、运输、浇筑、振捣、养护
2.收口网制作与安装
3.其他完成本项所需的一切工作</v>
          </cell>
          <cell r="G265" t="str">
            <v>m3</v>
          </cell>
        </row>
        <row r="266">
          <cell r="C266" t="str">
            <v>01051700100039003</v>
          </cell>
          <cell r="D266" t="str">
            <v>后浇带  C30 膨胀</v>
          </cell>
          <cell r="E266" t="str">
            <v>[项目特征]
1.部位:综合考虑
2.混凝土强度等级:C30 膨胀混凝土（膨胀剂掺量综合考虑）
3.其他技术要求:收口网制作与安装</v>
          </cell>
          <cell r="F266" t="str">
            <v>[工作内容]
1.混凝土制作、运输、浇筑、振捣、养护
2.收口网制作与安装
3.其他完成本项所需的一切工作</v>
          </cell>
          <cell r="G266" t="str">
            <v>m3</v>
          </cell>
        </row>
        <row r="267">
          <cell r="C267" t="str">
            <v>01051700100040003</v>
          </cell>
          <cell r="D267" t="str">
            <v>后浇带  C35 膨胀</v>
          </cell>
          <cell r="E267" t="str">
            <v>[项目特征]
1.部位:综合考虑
2.混凝土强度等级:C35 膨胀混凝土（膨胀剂掺量综合考虑）
3.其他技术要求:收口网制作与安装</v>
          </cell>
          <cell r="F267" t="str">
            <v>[工作内容]
1.混凝土制作、运输、浇筑、振捣、养护
2.收口网制作与安装
3.其他完成本项所需的一切工作</v>
          </cell>
          <cell r="G267" t="str">
            <v>m3</v>
          </cell>
          <cell r="H267" t="str">
            <v>1.00</v>
          </cell>
          <cell r="I267">
            <v>469.32</v>
          </cell>
        </row>
        <row r="268">
          <cell r="C268" t="str">
            <v>01051700100040003</v>
          </cell>
          <cell r="D268" t="str">
            <v>后浇带  C35 膨胀</v>
          </cell>
          <cell r="E268" t="str">
            <v>[项目特征]
1.部位:综合考虑
2.混凝土强度等级:C35 膨胀混凝土（膨胀剂掺量综合考虑）
3.其他技术要求:收口网制作与安装</v>
          </cell>
          <cell r="F268" t="str">
            <v>[工作内容]
1.混凝土制作、运输、浇筑、振捣、养护
2.收口网制作与安装
3.其他完成本项所需的一切工作</v>
          </cell>
          <cell r="G268" t="str">
            <v>m3</v>
          </cell>
        </row>
        <row r="269">
          <cell r="C269" t="str">
            <v>01051700100040003</v>
          </cell>
          <cell r="D269" t="str">
            <v>后浇带  C35 膨胀</v>
          </cell>
          <cell r="E269" t="str">
            <v>[项目特征]
1.部位:综合考虑
2.混凝土强度等级:C35 膨胀混凝土（膨胀剂掺量综合考虑）
3.其他技术要求:收口网制作与安装</v>
          </cell>
          <cell r="F269" t="str">
            <v>[工作内容]
1.混凝土制作、运输、浇筑、振捣、养护
2.收口网制作与安装
3.其他完成本项所需的一切工作</v>
          </cell>
          <cell r="G269" t="str">
            <v>m3</v>
          </cell>
        </row>
        <row r="270">
          <cell r="C270" t="str">
            <v>01051700100041001</v>
          </cell>
          <cell r="D270" t="str">
            <v>后浇带  C40 膨胀</v>
          </cell>
          <cell r="E270" t="str">
            <v>[项目特征]
1.部位:综合考虑
2.混凝土强度等级:C40 膨胀混凝土（膨胀剂掺量综合考虑）
3.其他技术要求:收口网制作与安装</v>
          </cell>
          <cell r="F270" t="str">
            <v>[工作内容]
1.混凝土制作、运输、浇筑、振捣、养护
2.收口网制作与安装
3.其他完成本项所需的一切工作</v>
          </cell>
          <cell r="G270" t="str">
            <v>m3</v>
          </cell>
          <cell r="H270" t="str">
            <v>1.00</v>
          </cell>
          <cell r="I270">
            <v>483.92</v>
          </cell>
        </row>
        <row r="271">
          <cell r="C271" t="str">
            <v>01051700100041001</v>
          </cell>
          <cell r="D271" t="str">
            <v>后浇带  C40 膨胀</v>
          </cell>
          <cell r="E271" t="str">
            <v>[项目特征]
1.部位:综合考虑
2.混凝土强度等级:C40 膨胀混凝土（膨胀剂掺量综合考虑）
3.其他技术要求:收口网制作与安装</v>
          </cell>
          <cell r="F271" t="str">
            <v>[工作内容]
1.混凝土制作、运输、浇筑、振捣、养护
2.收口网制作与安装
3.其他完成本项所需的一切工作</v>
          </cell>
          <cell r="G271" t="str">
            <v>m3</v>
          </cell>
        </row>
        <row r="272">
          <cell r="C272" t="str">
            <v>01051700100041001</v>
          </cell>
          <cell r="D272" t="str">
            <v>后浇带  C40 膨胀</v>
          </cell>
          <cell r="E272" t="str">
            <v>[项目特征]
1.部位:综合考虑
2.混凝土强度等级:C40 膨胀混凝土（膨胀剂掺量综合考虑）
3.其他技术要求:收口网制作与安装</v>
          </cell>
          <cell r="F272" t="str">
            <v>[工作内容]
1.混凝土制作、运输、浇筑、振捣、养护
2.收口网制作与安装
3.其他完成本项所需的一切工作</v>
          </cell>
          <cell r="G272" t="str">
            <v>m3</v>
          </cell>
        </row>
        <row r="273">
          <cell r="C273" t="str">
            <v>01051700200002001</v>
          </cell>
          <cell r="D273" t="str">
            <v>现浇混凝土（二次构件） C20</v>
          </cell>
          <cell r="E273" t="str">
            <v>[项目特征]
1.混凝土种类:商品混凝土
2.混凝土强度等级:C20</v>
          </cell>
          <cell r="F273" t="str">
            <v>[工作内容]
1.混凝土制作、运输、浇筑、振捣、养护
2.其他完成本项所需的一切工作</v>
          </cell>
          <cell r="G273" t="str">
            <v>m3</v>
          </cell>
          <cell r="H273" t="str">
            <v>1.00</v>
          </cell>
          <cell r="I273">
            <v>426.27</v>
          </cell>
        </row>
        <row r="274">
          <cell r="C274" t="str">
            <v>01051700200002001</v>
          </cell>
          <cell r="D274" t="str">
            <v>现浇混凝土（二次构件） C20</v>
          </cell>
          <cell r="E274" t="str">
            <v>[项目特征]
1.混凝土种类:商品混凝土
2.混凝土强度等级:C20</v>
          </cell>
          <cell r="F274" t="str">
            <v>[工作内容]
1.混凝土制作、运输、浇筑、振捣、养护
2.其他完成本项所需的一切工作</v>
          </cell>
          <cell r="G274" t="str">
            <v>m3</v>
          </cell>
        </row>
        <row r="275">
          <cell r="C275" t="str">
            <v>01051700200003001</v>
          </cell>
          <cell r="D275" t="str">
            <v>现浇混凝土（二次构件） C25</v>
          </cell>
          <cell r="E275" t="str">
            <v>[项目特征]
1.混凝土种类:商品混凝土
2.混凝土强度等级:C25</v>
          </cell>
          <cell r="F275" t="str">
            <v>[工作内容]
1.混凝土制作、运输、浇筑、振捣、养护
2.其他完成本项所需的一切工作</v>
          </cell>
          <cell r="G275" t="str">
            <v>m3</v>
          </cell>
          <cell r="H275" t="str">
            <v>1.00</v>
          </cell>
          <cell r="I275">
            <v>436.01</v>
          </cell>
        </row>
        <row r="276">
          <cell r="C276" t="str">
            <v>01051700200003001</v>
          </cell>
          <cell r="D276" t="str">
            <v>现浇混凝土（二次构件） C25</v>
          </cell>
          <cell r="E276" t="str">
            <v>[项目特征]
1.混凝土种类:商品混凝土
2.混凝土强度等级:C25</v>
          </cell>
          <cell r="F276" t="str">
            <v>[工作内容]
1.混凝土制作、运输、浇筑、振捣、养护
2.其他完成本项所需的一切工作</v>
          </cell>
          <cell r="G276" t="str">
            <v>m3</v>
          </cell>
        </row>
        <row r="277">
          <cell r="C277" t="str">
            <v>01051700200032001</v>
          </cell>
          <cell r="D277" t="str">
            <v>现浇混凝土（二次构件） C20 细石</v>
          </cell>
          <cell r="E277" t="str">
            <v>[项目特征]
1.混凝土种类:商品细石混凝土
2.混凝土强度等级:C20</v>
          </cell>
          <cell r="F277" t="str">
            <v>[工作内容]
1.混凝土制作、运输、浇筑、振捣、养护
2.其他完成本项所需的一切工作</v>
          </cell>
          <cell r="G277" t="str">
            <v>m3</v>
          </cell>
          <cell r="H277" t="str">
            <v>1.00</v>
          </cell>
          <cell r="I277">
            <v>448.47</v>
          </cell>
        </row>
        <row r="278">
          <cell r="C278" t="str">
            <v>01051700200032001</v>
          </cell>
          <cell r="D278" t="str">
            <v>现浇混凝土（二次构件） C20 细石</v>
          </cell>
          <cell r="E278" t="str">
            <v>[项目特征]
1.混凝土种类:商品细石混凝土
2.混凝土强度等级:C20</v>
          </cell>
          <cell r="F278" t="str">
            <v>[工作内容]
1.混凝土制作、运输、浇筑、振捣、养护
2.其他完成本项所需的一切工作</v>
          </cell>
          <cell r="G278" t="str">
            <v>m3</v>
          </cell>
        </row>
        <row r="279">
          <cell r="C279" t="str">
            <v>补2022021614252477001</v>
          </cell>
          <cell r="D279" t="str">
            <v>预制钢筋混凝土板</v>
          </cell>
          <cell r="E279" t="str">
            <v>[项目特征]
1.预制构件规格、型号：60厚混凝土盖板，内配Ф8钢筋双向@200钢筋网
2.混凝土强度等级:C20</v>
          </cell>
          <cell r="F279" t="str">
            <v>[工程内容]
1.模板制作、安装、拆除、堆放、运输及清理模内杂物、刷隔离剂等
2.混凝土制作、运输、浇筑、振捣、养护
3.钢筋制作、运输、安装
4.构件运输、安装
5.接头灌缝、养护
6.其他完成本项所需的一切工作</v>
          </cell>
          <cell r="G279" t="str">
            <v>m3</v>
          </cell>
          <cell r="H279" t="str">
            <v>1.00</v>
          </cell>
          <cell r="I279">
            <v>1190.36</v>
          </cell>
        </row>
        <row r="280">
          <cell r="C280" t="str">
            <v>补2022021614252477001</v>
          </cell>
          <cell r="D280" t="str">
            <v>预制钢筋混凝土板</v>
          </cell>
          <cell r="E280" t="str">
            <v>[项目特征]
1.预制构件规格、型号：60厚混凝土盖板，内配Ф8钢筋双向@200钢筋网
2.混凝土强度等级:C20</v>
          </cell>
          <cell r="F280" t="str">
            <v>[工程内容]
1.模板制作、安装、拆除、堆放、运输及清理模内杂物、刷隔离剂等
2.混凝土制作、运输、浇筑、振捣、养护
3.钢筋制作、运输、安装
4.构件运输、安装
5.接头灌缝、养护
6.其他完成本项所需的一切工作</v>
          </cell>
          <cell r="G280" t="str">
            <v>m3</v>
          </cell>
        </row>
        <row r="281">
          <cell r="C281" t="str">
            <v>补2022021614252477002</v>
          </cell>
          <cell r="D281" t="str">
            <v>预制钢筋混凝土板</v>
          </cell>
          <cell r="E281" t="str">
            <v>[项目特征]
1.预制构件规格、型号：60厚混凝土盖板，内配Ф8钢筋双向@200钢筋网
2.混凝土强度等级:C25</v>
          </cell>
          <cell r="F281" t="str">
            <v>[工程内容]
1.模板制作、安装、拆除、堆放、运输及清理模内杂物、刷隔离剂等
2.混凝土制作、运输、浇筑、振捣、养护
3.钢筋制作、运输、安装
4.构件运输、安装
5.接头灌缝、养护
6.其他完成本项所需的一切工作</v>
          </cell>
          <cell r="G281" t="str">
            <v>m3</v>
          </cell>
          <cell r="H281" t="str">
            <v>1.00</v>
          </cell>
          <cell r="I281">
            <v>1200.11</v>
          </cell>
        </row>
        <row r="282">
          <cell r="C282" t="str">
            <v>补2022021614252477002</v>
          </cell>
          <cell r="D282" t="str">
            <v>预制钢筋混凝土板</v>
          </cell>
          <cell r="E282" t="str">
            <v>[项目特征]
1.预制构件规格、型号：60厚混凝土盖板，内配Ф8钢筋双向@200钢筋网
2.混凝土强度等级:C25</v>
          </cell>
          <cell r="F282" t="str">
            <v>[工程内容]
1.模板制作、安装、拆除、堆放、运输及清理模内杂物、刷隔离剂等
2.混凝土制作、运输、浇筑、振捣、养护
3.钢筋制作、运输、安装
4.构件运输、安装
5.接头灌缝、养护
6.其他完成本项所需的一切工作</v>
          </cell>
          <cell r="G282" t="str">
            <v>m3</v>
          </cell>
        </row>
        <row r="283">
          <cell r="C283" t="str">
            <v>补2022021617001165001</v>
          </cell>
          <cell r="D283" t="str">
            <v>预制钢筋混凝土板</v>
          </cell>
          <cell r="E283" t="str">
            <v>[项目特征]
1.预制构件规格、型号：80厚混凝土盖板，内配Ф8钢筋双向@200钢筋网
2.混凝土强度等级:C25</v>
          </cell>
          <cell r="F283" t="str">
            <v>[工程内容]
1.模板制作、安装、拆除、堆放、运输及清理模内杂物、刷隔离剂等
2.混凝土制作、运输、浇筑、振捣、养护
3.钢筋制作、运输、安装
4.构件运输、安装
5.接头灌缝、养护
6.其他完成本项所需的一切工作</v>
          </cell>
          <cell r="G283" t="str">
            <v>m3</v>
          </cell>
          <cell r="H283" t="str">
            <v>1.00</v>
          </cell>
          <cell r="I283">
            <v>1138.34</v>
          </cell>
        </row>
        <row r="284">
          <cell r="C284" t="str">
            <v>补2022021617001165001</v>
          </cell>
          <cell r="D284" t="str">
            <v>预制钢筋混凝土板</v>
          </cell>
          <cell r="E284" t="str">
            <v>[项目特征]
1.预制构件规格、型号：80厚混凝土盖板，内配Ф8钢筋双向@200钢筋网
2.混凝土强度等级:C25</v>
          </cell>
          <cell r="F284" t="str">
            <v>[工程内容]
1.模板制作、安装、拆除、堆放、运输及清理模内杂物、刷隔离剂等
2.混凝土制作、运输、浇筑、振捣、养护
3.钢筋制作、运输、安装
4.构件运输、安装
5.接头灌缝、养护
6.其他完成本项所需的一切工作</v>
          </cell>
          <cell r="G284" t="str">
            <v>m3</v>
          </cell>
        </row>
        <row r="285">
          <cell r="C285" t="str">
            <v>补2022021614252477003</v>
          </cell>
          <cell r="D285" t="str">
            <v>预制钢筋混凝土板</v>
          </cell>
          <cell r="E285" t="str">
            <v>[项目特征]
1.预制构件规格、型号：60厚混凝土盖板，内配Ф8钢筋双向@200钢筋网
2.混凝土强度等级:C30</v>
          </cell>
          <cell r="F285" t="str">
            <v>[工程内容]
1.模板制作、安装、拆除、堆放、运输及清理模内杂物、刷隔离剂等
2.混凝土制作、运输、浇筑、振捣、养护
3.钢筋制作、运输、安装
4.构件运输、安装
5.接头灌缝、养护
6.其他完成本项所需的一切工作</v>
          </cell>
          <cell r="G285" t="str">
            <v>m3</v>
          </cell>
          <cell r="H285" t="str">
            <v>1.00</v>
          </cell>
          <cell r="I285">
            <v>1209.86</v>
          </cell>
        </row>
        <row r="286">
          <cell r="C286" t="str">
            <v>补2022021614252477003</v>
          </cell>
          <cell r="D286" t="str">
            <v>预制钢筋混凝土板</v>
          </cell>
          <cell r="E286" t="str">
            <v>[项目特征]
1.预制构件规格、型号：60厚混凝土盖板，内配Ф8钢筋双向@200钢筋网
2.混凝土强度等级:C30</v>
          </cell>
          <cell r="F286" t="str">
            <v>[工程内容]
1.模板制作、安装、拆除、堆放、运输及清理模内杂物、刷隔离剂等
2.混凝土制作、运输、浇筑、振捣、养护
3.钢筋制作、运输、安装
4.构件运输、安装
5.接头灌缝、养护
6.其他完成本项所需的一切工作</v>
          </cell>
          <cell r="G286" t="str">
            <v>m3</v>
          </cell>
        </row>
        <row r="287">
          <cell r="C287" t="str">
            <v>补2022021616591795001</v>
          </cell>
          <cell r="D287" t="str">
            <v>预制钢筋混凝土板</v>
          </cell>
          <cell r="E287" t="str">
            <v>[项目特征]
1.预制构件规格、型号：80厚混凝土盖板，内配Ф8钢筋双向@200钢筋网
2.混凝土强度等级:C30</v>
          </cell>
          <cell r="F287" t="str">
            <v>[工程内容]
1.模板制作、安装、拆除、堆放、运输及清理模内杂物、刷隔离剂等
2.混凝土制作、运输、浇筑、振捣、养护
3.钢筋制作、运输、安装
4.构件运输、安装
5.接头灌缝、养护
6.其他完成本项所需的一切工作</v>
          </cell>
          <cell r="G287" t="str">
            <v>m3</v>
          </cell>
          <cell r="H287" t="str">
            <v>1.00</v>
          </cell>
          <cell r="I287">
            <v>1148.1</v>
          </cell>
        </row>
        <row r="288">
          <cell r="C288" t="str">
            <v>补2022021616591795001</v>
          </cell>
          <cell r="D288" t="str">
            <v>预制钢筋混凝土板</v>
          </cell>
          <cell r="E288" t="str">
            <v>[项目特征]
1.预制构件规格、型号：80厚混凝土盖板，内配Ф8钢筋双向@200钢筋网
2.混凝土强度等级:C30</v>
          </cell>
          <cell r="F288" t="str">
            <v>[工程内容]
1.模板制作、安装、拆除、堆放、运输及清理模内杂物、刷隔离剂等
2.混凝土制作、运输、浇筑、振捣、养护
3.钢筋制作、运输、安装
4.构件运输、安装
5.接头灌缝、养护
6.其他完成本项所需的一切工作</v>
          </cell>
          <cell r="G288" t="str">
            <v>m3</v>
          </cell>
        </row>
        <row r="289">
          <cell r="C289" t="str">
            <v>01010300100020001</v>
          </cell>
          <cell r="D289" t="str">
            <v>素混凝土回填 C15</v>
          </cell>
          <cell r="E289" t="str">
            <v>[项目特征]
1.混凝土种类:素混凝土
2.混凝土强度等级:C15</v>
          </cell>
          <cell r="F289" t="str">
            <v>[工作内容]
1.混凝土制作、运输、浇筑、振捣、养护
2.其他完成本项所需的一切工作</v>
          </cell>
          <cell r="G289" t="str">
            <v>m3</v>
          </cell>
          <cell r="H289" t="str">
            <v>1.00</v>
          </cell>
          <cell r="I289">
            <v>338.28</v>
          </cell>
        </row>
        <row r="290">
          <cell r="C290" t="str">
            <v>01010300100020001</v>
          </cell>
          <cell r="D290" t="str">
            <v>素混凝土回填 C15</v>
          </cell>
          <cell r="E290" t="str">
            <v>[项目特征]
1.混凝土种类:素混凝土
2.混凝土强度等级:C15</v>
          </cell>
          <cell r="F290" t="str">
            <v>[工作内容]
1.混凝土制作、运输、浇筑、振捣、养护
2.其他完成本项所需的一切工作</v>
          </cell>
          <cell r="G290" t="str">
            <v>m3</v>
          </cell>
        </row>
        <row r="291">
          <cell r="C291" t="str">
            <v>01010300100021001</v>
          </cell>
          <cell r="D291" t="str">
            <v>素混凝土回填 C20</v>
          </cell>
          <cell r="E291" t="str">
            <v>[项目特征]
1.混凝土种类:素混凝土
2.混凝土强度等级:C20</v>
          </cell>
          <cell r="F291" t="str">
            <v>[工作内容]
1.混凝土制作、运输、浇筑、振捣、养护
2.其他完成本项所需的一切工作</v>
          </cell>
          <cell r="G291" t="str">
            <v>m3</v>
          </cell>
          <cell r="H291" t="str">
            <v>1.00</v>
          </cell>
          <cell r="I291">
            <v>348.03</v>
          </cell>
        </row>
        <row r="292">
          <cell r="C292" t="str">
            <v>01010300100021001</v>
          </cell>
          <cell r="D292" t="str">
            <v>素混凝土回填 C20</v>
          </cell>
          <cell r="E292" t="str">
            <v>[项目特征]
1.混凝土种类:素混凝土
2.混凝土强度等级:C20</v>
          </cell>
          <cell r="F292" t="str">
            <v>[工作内容]
1.混凝土制作、运输、浇筑、振捣、养护
2.其他完成本项所需的一切工作</v>
          </cell>
          <cell r="G292" t="str">
            <v>m3</v>
          </cell>
        </row>
        <row r="293">
          <cell r="C293" t="str">
            <v>01010300100026003</v>
          </cell>
          <cell r="D293" t="str">
            <v>陶粒混凝土回填 CL10</v>
          </cell>
          <cell r="E293" t="str">
            <v>[项目特征]
1.混凝土种类:陶粒混凝土
2.混凝土强度等级:CL10</v>
          </cell>
          <cell r="F293" t="str">
            <v>[工作内容]
1.混凝土制作、运输、浇筑、振捣、养护
2.其他完成本项所需的一切工作</v>
          </cell>
          <cell r="G293" t="str">
            <v>m3</v>
          </cell>
          <cell r="H293" t="str">
            <v>1.00</v>
          </cell>
          <cell r="I293">
            <v>388.22</v>
          </cell>
        </row>
        <row r="294">
          <cell r="C294" t="str">
            <v>01010300100026003</v>
          </cell>
          <cell r="D294" t="str">
            <v>陶粒混凝土回填 CL10</v>
          </cell>
          <cell r="E294" t="str">
            <v>[项目特征]
1.混凝土种类:陶粒混凝土
2.混凝土强度等级:CL10</v>
          </cell>
          <cell r="F294" t="str">
            <v>[工作内容]
1.混凝土制作、运输、浇筑、振捣、养护
2.其他完成本项所需的一切工作</v>
          </cell>
          <cell r="G294" t="str">
            <v>m3</v>
          </cell>
        </row>
        <row r="295">
          <cell r="C295" t="str">
            <v>01010300100027001</v>
          </cell>
          <cell r="D295" t="str">
            <v>陶粒混凝土回填 CL15</v>
          </cell>
          <cell r="E295" t="str">
            <v>[项目特征]
1.混凝土种类:陶粒混凝土
2.混凝土强度等级:CL15</v>
          </cell>
          <cell r="F295" t="str">
            <v>[工作内容]
1.混凝土制作、运输、浇筑、振捣、养护
2.其他完成本项所需的一切工作</v>
          </cell>
          <cell r="G295" t="str">
            <v>m3</v>
          </cell>
          <cell r="H295" t="str">
            <v>1.00</v>
          </cell>
          <cell r="I295">
            <v>407.67</v>
          </cell>
        </row>
        <row r="296">
          <cell r="C296" t="str">
            <v>01010300100027001</v>
          </cell>
          <cell r="D296" t="str">
            <v>陶粒混凝土回填 CL15</v>
          </cell>
          <cell r="E296" t="str">
            <v>[项目特征]
1.混凝土种类:陶粒混凝土
2.混凝土强度等级:CL15</v>
          </cell>
          <cell r="F296" t="str">
            <v>[工作内容]
1.混凝土制作、运输、浇筑、振捣、养护
2.其他完成本项所需的一切工作</v>
          </cell>
          <cell r="G296" t="str">
            <v>m3</v>
          </cell>
        </row>
        <row r="297">
          <cell r="C297" t="str">
            <v>01010300100028001</v>
          </cell>
          <cell r="D297" t="str">
            <v>陶粒混凝土回填 CL20</v>
          </cell>
          <cell r="E297" t="str">
            <v>[项目特征]
1.混凝土种类:陶粒混凝土
2.混凝土强度等级:CL20</v>
          </cell>
          <cell r="F297" t="str">
            <v>[工作内容]
1.混凝土制作、运输、浇筑、振捣、养护
2.其他完成本项所需的一切工作</v>
          </cell>
          <cell r="G297" t="str">
            <v>m3</v>
          </cell>
          <cell r="H297" t="str">
            <v>1.00</v>
          </cell>
          <cell r="I297">
            <v>427.12</v>
          </cell>
        </row>
        <row r="298">
          <cell r="C298" t="str">
            <v>01010300100028001</v>
          </cell>
          <cell r="D298" t="str">
            <v>陶粒混凝土回填 CL20</v>
          </cell>
          <cell r="E298" t="str">
            <v>[项目特征]
1.混凝土种类:陶粒混凝土
2.混凝土强度等级:CL20</v>
          </cell>
          <cell r="F298" t="str">
            <v>[工作内容]
1.混凝土制作、运输、浇筑、振捣、养护
2.其他完成本项所需的一切工作</v>
          </cell>
          <cell r="G298" t="str">
            <v>m3</v>
          </cell>
        </row>
        <row r="299">
          <cell r="C299" t="str">
            <v>01010300100029001</v>
          </cell>
          <cell r="D299" t="str">
            <v>泡沫混凝土回填</v>
          </cell>
          <cell r="E299" t="str">
            <v>[项目特征]
1.混凝土种类:泡沫混凝土
2.混凝土强度等级:C0.5</v>
          </cell>
          <cell r="F299" t="str">
            <v>[工作内容]
1.混凝土制作、运输、浇筑、振捣、养护
2.其他完成本项所需的一切工作</v>
          </cell>
          <cell r="G299" t="str">
            <v>m3</v>
          </cell>
          <cell r="H299" t="str">
            <v>1.00</v>
          </cell>
          <cell r="I299">
            <v>347.36</v>
          </cell>
        </row>
        <row r="300">
          <cell r="C300" t="str">
            <v>01010300100029001</v>
          </cell>
          <cell r="D300" t="str">
            <v>泡沫混凝土回填</v>
          </cell>
          <cell r="E300" t="str">
            <v>[项目特征]
1.混凝土种类:泡沫混凝土
2.混凝土强度等级:C0.5</v>
          </cell>
          <cell r="F300" t="str">
            <v>[工作内容]
1.混凝土制作、运输、浇筑、振捣、养护
2.其他完成本项所需的一切工作</v>
          </cell>
          <cell r="G300" t="str">
            <v>m3</v>
          </cell>
        </row>
        <row r="301">
          <cell r="C301" t="str">
            <v>01010300100030001</v>
          </cell>
          <cell r="D301" t="str">
            <v>轻质混凝土回填</v>
          </cell>
          <cell r="E301" t="str">
            <v>[项目特征]
1.混凝土种类:轻质混凝土
2.混凝土强度等级:综合考虑</v>
          </cell>
          <cell r="F301" t="str">
            <v>[工作内容]
1.混凝土制作、运输、浇筑、振捣、养护
2.其他完成本项所需的一切工作</v>
          </cell>
          <cell r="G301" t="str">
            <v>m3</v>
          </cell>
          <cell r="H301" t="str">
            <v>1.00</v>
          </cell>
          <cell r="I301">
            <v>347.36</v>
          </cell>
        </row>
        <row r="302">
          <cell r="C302" t="str">
            <v>01010300100030001</v>
          </cell>
          <cell r="D302" t="str">
            <v>轻质混凝土回填</v>
          </cell>
          <cell r="E302" t="str">
            <v>[项目特征]
1.混凝土种类:轻质混凝土
2.混凝土强度等级:综合考虑</v>
          </cell>
          <cell r="F302" t="str">
            <v>[工作内容]
1.混凝土制作、运输、浇筑、振捣、养护
2.其他完成本项所需的一切工作</v>
          </cell>
          <cell r="G302" t="str">
            <v>m3</v>
          </cell>
        </row>
        <row r="303">
          <cell r="C303" t="str">
            <v>01050700100017001</v>
          </cell>
          <cell r="D303" t="str">
            <v>坡道</v>
          </cell>
          <cell r="E303" t="str">
            <v>[项目特征]
1.参考图集:11ZJ901-3/19
2.垫层材料种类、厚度:100厚3:7灰土
3.混凝土强度等级:100厚C15混凝土                      
4.结合层种类、厚度：素水泥浆结合层一道（内掺建筑胶)
5.面层厚度、砂浆配合比:28厚1:2水泥砂浆抹面，做出80宽8深锯齿形防滑线     
6.变形缝填塞材料种类：缝宽20mm，缝内填建筑嵌缝膏，背衬聚苯乙烯泡沫衬条</v>
          </cell>
          <cell r="F303" t="str">
            <v>[工作内容]
1.地基夯实
2.垫层铺设
3.混凝土制作、运输、浇筑、振捣、养护
4.抹面层
5.变形缝填塞
6.图集、规范规定的其它工作
7.其他完成本项所需的一切工作</v>
          </cell>
          <cell r="G303" t="str">
            <v>m2</v>
          </cell>
          <cell r="H303" t="str">
            <v>1.00</v>
          </cell>
          <cell r="I303">
            <v>104.67</v>
          </cell>
        </row>
        <row r="304">
          <cell r="C304" t="str">
            <v>01050700100017001</v>
          </cell>
          <cell r="D304" t="str">
            <v>坡道</v>
          </cell>
          <cell r="E304" t="str">
            <v>[项目特征]
1.参考图集:11ZJ901-3/19
2.垫层材料种类、厚度:100厚3:7灰土
3.混凝土强度等级:100厚C15混凝土                      
4.结合层种类、厚度：素水泥浆结合层一道（内掺建筑胶)
5.面层厚度、砂浆配合比:28厚1:2水泥砂浆抹面，做出80宽8深锯齿形防滑线     
6.变形缝填塞材料种类：缝宽20mm，缝内填建筑嵌缝膏，背衬聚苯乙烯泡沫衬条</v>
          </cell>
          <cell r="F304" t="str">
            <v>[工作内容]
1.地基夯实
2.垫层铺设
3.混凝土制作、运输、浇筑、振捣、养护
4.抹面层
5.变形缝填塞
6.图集、规范规定的其它工作
7.其他完成本项所需的一切工作</v>
          </cell>
          <cell r="G304" t="str">
            <v>m2</v>
          </cell>
        </row>
        <row r="305">
          <cell r="C305" t="str">
            <v>01050700100017001</v>
          </cell>
          <cell r="D305" t="str">
            <v>坡道</v>
          </cell>
          <cell r="E305" t="str">
            <v>[项目特征]
1.参考图集:11ZJ901-3/19
2.垫层材料种类、厚度:100厚3:7灰土
3.混凝土强度等级:100厚C15混凝土                      
4.结合层种类、厚度：素水泥浆结合层一道（内掺建筑胶)
5.面层厚度、砂浆配合比:28厚1:2水泥砂浆抹面，做出80宽8深锯齿形防滑线     
6.变形缝填塞材料种类：缝宽20mm，缝内填建筑嵌缝膏，背衬聚苯乙烯泡沫衬条</v>
          </cell>
          <cell r="F305" t="str">
            <v>[工作内容]
1.地基夯实
2.垫层铺设
3.混凝土制作、运输、浇筑、振捣、养护
4.抹面层
5.变形缝填塞
6.图集、规范规定的其它工作
7.其他完成本项所需的一切工作</v>
          </cell>
          <cell r="G305" t="str">
            <v>m2</v>
          </cell>
        </row>
        <row r="306">
          <cell r="C306" t="str">
            <v>01050700100017001</v>
          </cell>
          <cell r="D306" t="str">
            <v>坡道</v>
          </cell>
          <cell r="E306" t="str">
            <v>[项目特征]
1.参考图集:11ZJ901-3/19
2.垫层材料种类、厚度:100厚3:7灰土
3.混凝土强度等级:100厚C15混凝土                      
4.结合层种类、厚度：素水泥浆结合层一道（内掺建筑胶)
5.面层厚度、砂浆配合比:28厚1:2水泥砂浆抹面，做出80宽8深锯齿形防滑线     
6.变形缝填塞材料种类：缝宽20mm，缝内填建筑嵌缝膏，背衬聚苯乙烯泡沫衬条</v>
          </cell>
          <cell r="F306" t="str">
            <v>[工作内容]
1.地基夯实
2.垫层铺设
3.混凝土制作、运输、浇筑、振捣、养护
4.抹面层
5.变形缝填塞
6.图集、规范规定的其它工作
7.其他完成本项所需的一切工作</v>
          </cell>
          <cell r="G306" t="str">
            <v>m2</v>
          </cell>
        </row>
        <row r="307">
          <cell r="C307" t="str">
            <v>01050700100017001</v>
          </cell>
          <cell r="D307" t="str">
            <v>坡道</v>
          </cell>
          <cell r="E307" t="str">
            <v>[项目特征]
1.参考图集:11ZJ901-3/19
2.垫层材料种类、厚度:100厚3:7灰土
3.混凝土强度等级:100厚C15混凝土                      
4.结合层种类、厚度：素水泥浆结合层一道（内掺建筑胶)
5.面层厚度、砂浆配合比:28厚1:2水泥砂浆抹面，做出80宽8深锯齿形防滑线     
6.变形缝填塞材料种类：缝宽20mm，缝内填建筑嵌缝膏，背衬聚苯乙烯泡沫衬条</v>
          </cell>
          <cell r="F307" t="str">
            <v>[工作内容]
1.地基夯实
2.垫层铺设
3.混凝土制作、运输、浇筑、振捣、养护
4.抹面层
5.变形缝填塞
6.图集、规范规定的其它工作
7.其他完成本项所需的一切工作</v>
          </cell>
          <cell r="G307" t="str">
            <v>m2</v>
          </cell>
        </row>
        <row r="308">
          <cell r="C308" t="str">
            <v>01050700100024001</v>
          </cell>
          <cell r="D308" t="str">
            <v>坡道</v>
          </cell>
          <cell r="E308" t="str">
            <v>[项目特征]
1.垫层材料种类、厚度:100厚C15混凝土垫层
2.面层厚度、强度等级：60厚C15细石混凝土
3.钢筋种类、规格：配Φ6@150抗裂钢筋</v>
          </cell>
          <cell r="F308" t="str">
            <v>[工作内容]
1.地基夯实
2.垫层铺设
3.混凝土制作、运输、浇筑、振捣、养护
4.钢筋制作、安装
5.其他完成本项所需的一切工作</v>
          </cell>
          <cell r="G308" t="str">
            <v>m2</v>
          </cell>
          <cell r="H308" t="str">
            <v>1.00</v>
          </cell>
          <cell r="I308">
            <v>83.59</v>
          </cell>
        </row>
        <row r="309">
          <cell r="C309" t="str">
            <v>01050700100024001</v>
          </cell>
          <cell r="D309" t="str">
            <v>坡道</v>
          </cell>
          <cell r="E309" t="str">
            <v>[项目特征]
1.垫层材料种类、厚度:100厚C15混凝土垫层
2.面层厚度、强度等级：60厚C15细石混凝土
3.钢筋种类、规格：配Φ6@150抗裂钢筋</v>
          </cell>
          <cell r="F309" t="str">
            <v>[工作内容]
1.地基夯实
2.垫层铺设
3.混凝土制作、运输、浇筑、振捣、养护
4.钢筋制作、安装
5.其他完成本项所需的一切工作</v>
          </cell>
          <cell r="G309" t="str">
            <v>m2</v>
          </cell>
        </row>
        <row r="310">
          <cell r="C310" t="str">
            <v>01050700100024001</v>
          </cell>
          <cell r="D310" t="str">
            <v>坡道</v>
          </cell>
          <cell r="E310" t="str">
            <v>[项目特征]
1.垫层材料种类、厚度:100厚C15混凝土垫层
2.面层厚度、强度等级：60厚C15细石混凝土
3.钢筋种类、规格：配Φ6@150抗裂钢筋</v>
          </cell>
          <cell r="F310" t="str">
            <v>[工作内容]
1.地基夯实
2.垫层铺设
3.混凝土制作、运输、浇筑、振捣、养护
4.钢筋制作、安装
5.其他完成本项所需的一切工作</v>
          </cell>
          <cell r="G310" t="str">
            <v>m2</v>
          </cell>
        </row>
        <row r="311">
          <cell r="C311" t="str">
            <v>01050700100024001</v>
          </cell>
          <cell r="D311" t="str">
            <v>坡道</v>
          </cell>
          <cell r="E311" t="str">
            <v>[项目特征]
1.垫层材料种类、厚度:100厚C15混凝土垫层
2.面层厚度、强度等级：60厚C15细石混凝土
3.钢筋种类、规格：配Φ6@150抗裂钢筋</v>
          </cell>
          <cell r="F311" t="str">
            <v>[工作内容]
1.地基夯实
2.垫层铺设
3.混凝土制作、运输、浇筑、振捣、养护
4.钢筋制作、安装
5.其他完成本项所需的一切工作</v>
          </cell>
          <cell r="G311" t="str">
            <v>m2</v>
          </cell>
        </row>
        <row r="312">
          <cell r="C312" t="str">
            <v>01050700100019001</v>
          </cell>
          <cell r="D312" t="str">
            <v>散水</v>
          </cell>
          <cell r="E312" t="str">
            <v>[项目特征]
1.基层：素土夯实
2.垫层材料种类、厚度:60厚中砂
3.面层:60厚C15混凝土
4.变形缝填塞材料：沥青胶泥嵌缝</v>
          </cell>
          <cell r="F312" t="str">
            <v>[工作内容]
1.地基夯实
2.铺设垫层
3.混凝土制作、运输、浇筑、振捣、养护
4.面层铺设
5.变形缝填塞
6.其他完成本项所需的一切工作</v>
          </cell>
          <cell r="G312" t="str">
            <v>m2</v>
          </cell>
          <cell r="H312" t="str">
            <v>1.00</v>
          </cell>
          <cell r="I312">
            <v>63.91</v>
          </cell>
        </row>
        <row r="313">
          <cell r="C313" t="str">
            <v>01050700100019001</v>
          </cell>
          <cell r="D313" t="str">
            <v>散水</v>
          </cell>
          <cell r="E313" t="str">
            <v>[项目特征]
1.基层：素土夯实
2.垫层材料种类、厚度:60厚中砂
3.面层:60厚C15混凝土
4.变形缝填塞材料：沥青胶泥嵌缝</v>
          </cell>
          <cell r="F313" t="str">
            <v>[工作内容]
1.地基夯实
2.铺设垫层
3.混凝土制作、运输、浇筑、振捣、养护
4.面层铺设
5.变形缝填塞
6.其他完成本项所需的一切工作</v>
          </cell>
          <cell r="G313" t="str">
            <v>m2</v>
          </cell>
        </row>
        <row r="314">
          <cell r="C314" t="str">
            <v>01050700100019001</v>
          </cell>
          <cell r="D314" t="str">
            <v>散水</v>
          </cell>
          <cell r="E314" t="str">
            <v>[项目特征]
1.基层：素土夯实
2.垫层材料种类、厚度:60厚中砂
3.面层:60厚C15混凝土
4.变形缝填塞材料：沥青胶泥嵌缝</v>
          </cell>
          <cell r="F314" t="str">
            <v>[工作内容]
1.地基夯实
2.铺设垫层
3.混凝土制作、运输、浇筑、振捣、养护
4.面层铺设
5.变形缝填塞
6.其他完成本项所需的一切工作</v>
          </cell>
          <cell r="G314" t="str">
            <v>m2</v>
          </cell>
        </row>
        <row r="315">
          <cell r="C315" t="str">
            <v>补2022030315403618001</v>
          </cell>
          <cell r="D315" t="str">
            <v>散水</v>
          </cell>
          <cell r="E315" t="str">
            <v>[项目特征]
1.图集:详见中南标11ZJ901-7/5
2.基层：素土夯实
3.垫层材料种类、厚度:100厚1：3:6石灰、碎石（砖）三合土
4.面层:60厚C20混凝土面层，撒1:1水泥砂子压实赶光
5.变形缝填塞材料：建筑嵌缝油膏填缝，勒脚与散水交界处设通长变形缝，纵向每20~30米做一道伸缩缝</v>
          </cell>
          <cell r="F315" t="str">
            <v>[工作内容]
1.地基夯实
2.铺设垫层
3.混凝土制作、运输、浇筑、振捣、养护
4.面层铺设
5.变形缝填塞
6.图集、规范规定的其它工作
7.其他完成本项所需的一切工作</v>
          </cell>
          <cell r="G315" t="str">
            <v>m2</v>
          </cell>
          <cell r="H315" t="str">
            <v>1.00</v>
          </cell>
          <cell r="I315">
            <v>90.71</v>
          </cell>
        </row>
        <row r="316">
          <cell r="C316" t="str">
            <v>补2022030315403618001</v>
          </cell>
          <cell r="D316" t="str">
            <v>散水</v>
          </cell>
          <cell r="E316" t="str">
            <v>[项目特征]
1.图集:详见中南标11ZJ901-7/5
2.基层：素土夯实
3.垫层材料种类、厚度:100厚1：3:6石灰、碎石（砖）三合土
4.面层:60厚C20混凝土面层，撒1:1水泥砂子压实赶光
5.变形缝填塞材料：建筑嵌缝油膏填缝，勒脚与散水交界处设通长变形缝，纵向每20~30米做一道伸缩缝</v>
          </cell>
          <cell r="F316" t="str">
            <v>[工作内容]
1.地基夯实
2.铺设垫层
3.混凝土制作、运输、浇筑、振捣、养护
4.面层铺设
5.变形缝填塞
6.图集、规范规定的其它工作
7.其他完成本项所需的一切工作</v>
          </cell>
          <cell r="G316" t="str">
            <v>m2</v>
          </cell>
        </row>
        <row r="317">
          <cell r="C317" t="str">
            <v>补2022030315403618001</v>
          </cell>
          <cell r="D317" t="str">
            <v>散水</v>
          </cell>
          <cell r="E317" t="str">
            <v>[项目特征]
1.图集:详见中南标11ZJ901-7/5
2.基层：素土夯实
3.垫层材料种类、厚度:100厚1：3:6石灰、碎石（砖）三合土
4.面层:60厚C20混凝土面层，撒1:1水泥砂子压实赶光
5.变形缝填塞材料：建筑嵌缝油膏填缝，勒脚与散水交界处设通长变形缝，纵向每20~30米做一道伸缩缝</v>
          </cell>
          <cell r="F317" t="str">
            <v>[工作内容]
1.地基夯实
2.铺设垫层
3.混凝土制作、运输、浇筑、振捣、养护
4.面层铺设
5.变形缝填塞
6.图集、规范规定的其它工作
7.其他完成本项所需的一切工作</v>
          </cell>
          <cell r="G317" t="str">
            <v>m2</v>
          </cell>
        </row>
        <row r="318">
          <cell r="C318" t="str">
            <v>补2022030315403618001</v>
          </cell>
          <cell r="D318" t="str">
            <v>散水</v>
          </cell>
          <cell r="E318" t="str">
            <v>[项目特征]
1.图集:详见中南标11ZJ901-7/5
2.基层：素土夯实
3.垫层材料种类、厚度:100厚1：3:6石灰、碎石（砖）三合土
4.面层:60厚C20混凝土面层，撒1:1水泥砂子压实赶光
5.变形缝填塞材料：建筑嵌缝油膏填缝，勒脚与散水交界处设通长变形缝，纵向每20~30米做一道伸缩缝</v>
          </cell>
          <cell r="F318" t="str">
            <v>[工作内容]
1.地基夯实
2.铺设垫层
3.混凝土制作、运输、浇筑、振捣、养护
4.面层铺设
5.变形缝填塞
6.图集、规范规定的其它工作
7.其他完成本项所需的一切工作</v>
          </cell>
          <cell r="G318" t="str">
            <v>m2</v>
          </cell>
        </row>
        <row r="319">
          <cell r="C319" t="str">
            <v>补2022030315403618001</v>
          </cell>
          <cell r="D319" t="str">
            <v>散水</v>
          </cell>
          <cell r="E319" t="str">
            <v>[项目特征]
1.图集:详见中南标11ZJ901-7/5
2.基层：素土夯实
3.垫层材料种类、厚度:100厚1：3:6石灰、碎石（砖）三合土
4.面层:60厚C20混凝土面层，撒1:1水泥砂子压实赶光
5.变形缝填塞材料：建筑嵌缝油膏填缝，勒脚与散水交界处设通长变形缝，纵向每20~30米做一道伸缩缝</v>
          </cell>
          <cell r="F319" t="str">
            <v>[工作内容]
1.地基夯实
2.铺设垫层
3.混凝土制作、运输、浇筑、振捣、养护
4.面层铺设
5.变形缝填塞
6.图集、规范规定的其它工作
7.其他完成本项所需的一切工作</v>
          </cell>
          <cell r="G319" t="str">
            <v>m2</v>
          </cell>
        </row>
        <row r="320">
          <cell r="C320" t="str">
            <v>01050700400007001</v>
          </cell>
          <cell r="D320" t="str">
            <v>台阶</v>
          </cell>
          <cell r="E320" t="str">
            <v>[项目特征]
1.踏步高、宽:综合考虑
2.钢筋混凝土强度等级、种类：80厚C20细石混凝土，配Ф6@150双向抗裂钢筋
3.垫层材料种类、厚度：100厚C15混凝土垫层
4.素土夯实</v>
          </cell>
          <cell r="F320" t="str">
            <v>[工作内容]
1.基层处理
2.垫层铺设
3.混凝土制作、运输、浇筑、振捣、养护
4.钢筋制作、安装
5.其他完成本项所需的一切工作</v>
          </cell>
          <cell r="G320" t="str">
            <v>m2</v>
          </cell>
          <cell r="H320" t="str">
            <v>1.00</v>
          </cell>
          <cell r="I320">
            <v>91.21</v>
          </cell>
        </row>
        <row r="321">
          <cell r="C321" t="str">
            <v>01050700400007001</v>
          </cell>
          <cell r="D321" t="str">
            <v>台阶</v>
          </cell>
          <cell r="E321" t="str">
            <v>[项目特征]
1.踏步高、宽:综合考虑
2.钢筋混凝土强度等级、种类：80厚C20细石混凝土，配Ф6@150双向抗裂钢筋
3.垫层材料种类、厚度：100厚C15混凝土垫层
4.素土夯实</v>
          </cell>
          <cell r="F321" t="str">
            <v>[工作内容]
1.基层处理
2.垫层铺设
3.混凝土制作、运输、浇筑、振捣、养护
4.钢筋制作、安装
5.其他完成本项所需的一切工作</v>
          </cell>
          <cell r="G321" t="str">
            <v>m2</v>
          </cell>
        </row>
        <row r="322">
          <cell r="C322" t="str">
            <v>01050700400007001</v>
          </cell>
          <cell r="D322" t="str">
            <v>台阶</v>
          </cell>
          <cell r="E322" t="str">
            <v>[项目特征]
1.踏步高、宽:综合考虑
2.钢筋混凝土强度等级、种类：80厚C20细石混凝土，配Ф6@150双向抗裂钢筋
3.垫层材料种类、厚度：100厚C15混凝土垫层
4.素土夯实</v>
          </cell>
          <cell r="F322" t="str">
            <v>[工作内容]
1.基层处理
2.垫层铺设
3.混凝土制作、运输、浇筑、振捣、养护
4.钢筋制作、安装
5.其他完成本项所需的一切工作</v>
          </cell>
          <cell r="G322" t="str">
            <v>m2</v>
          </cell>
        </row>
        <row r="323">
          <cell r="C323" t="str">
            <v>01050700400007001</v>
          </cell>
          <cell r="D323" t="str">
            <v>台阶</v>
          </cell>
          <cell r="E323" t="str">
            <v>[项目特征]
1.踏步高、宽:综合考虑
2.钢筋混凝土强度等级、种类：80厚C20细石混凝土，配Ф6@150双向抗裂钢筋
3.垫层材料种类、厚度：100厚C15混凝土垫层
4.素土夯实</v>
          </cell>
          <cell r="F323" t="str">
            <v>[工作内容]
1.基层处理
2.垫层铺设
3.混凝土制作、运输、浇筑、振捣、养护
4.钢筋制作、安装
5.其他完成本项所需的一切工作</v>
          </cell>
          <cell r="G323" t="str">
            <v>m2</v>
          </cell>
        </row>
        <row r="324">
          <cell r="C324" t="str">
            <v>01050700400001001</v>
          </cell>
          <cell r="D324" t="str">
            <v>台阶</v>
          </cell>
          <cell r="E324" t="str">
            <v>[项目特征]
1.参考图集:11ZJ901
2.踏步高、宽:综合考虑
3.混凝土厚度、种类、强度等级:100厚C15商品混凝土
4.垫层材料种类、厚度:100厚1:3:6石灰:砂:碎石三合土</v>
          </cell>
          <cell r="F324" t="str">
            <v>[工作内容]
1.基层处理
2.垫层铺设
3.混凝土制作、运输、浇筑、振捣、养护
4.图集、规范规定的其它工作
5.其他完成本项所需的一切工作</v>
          </cell>
          <cell r="G324" t="str">
            <v>m2</v>
          </cell>
          <cell r="H324" t="str">
            <v>1.00</v>
          </cell>
          <cell r="I324">
            <v>103.29</v>
          </cell>
        </row>
        <row r="325">
          <cell r="C325" t="str">
            <v>01050700400001001</v>
          </cell>
          <cell r="D325" t="str">
            <v>台阶</v>
          </cell>
          <cell r="E325" t="str">
            <v>[项目特征]
1.参考图集:11ZJ901
2.踏步高、宽:综合考虑
3.混凝土厚度、种类、强度等级:100厚C15商品混凝土
4.垫层材料种类、厚度:100厚1:3:6石灰:砂:碎石三合土</v>
          </cell>
          <cell r="F325" t="str">
            <v>[工作内容]
1.基层处理
2.垫层铺设
3.混凝土制作、运输、浇筑、振捣、养护
4.图集、规范规定的其它工作
5.其他完成本项所需的一切工作</v>
          </cell>
          <cell r="G325" t="str">
            <v>m2</v>
          </cell>
        </row>
        <row r="326">
          <cell r="C326" t="str">
            <v>01050700400001001</v>
          </cell>
          <cell r="D326" t="str">
            <v>台阶</v>
          </cell>
          <cell r="E326" t="str">
            <v>[项目特征]
1.参考图集:11ZJ901
2.踏步高、宽:综合考虑
3.混凝土厚度、种类、强度等级:100厚C15商品混凝土
4.垫层材料种类、厚度:100厚1:3:6石灰:砂:碎石三合土</v>
          </cell>
          <cell r="F326" t="str">
            <v>[工作内容]
1.基层处理
2.垫层铺设
3.混凝土制作、运输、浇筑、振捣、养护
4.图集、规范规定的其它工作
5.其他完成本项所需的一切工作</v>
          </cell>
          <cell r="G326" t="str">
            <v>m2</v>
          </cell>
        </row>
        <row r="327">
          <cell r="C327" t="str">
            <v>01050700400001001</v>
          </cell>
          <cell r="D327" t="str">
            <v>台阶</v>
          </cell>
          <cell r="E327" t="str">
            <v>[项目特征]
1.参考图集:11ZJ901
2.踏步高、宽:综合考虑
3.混凝土厚度、种类、强度等级:100厚C15商品混凝土
4.垫层材料种类、厚度:100厚1:3:6石灰:砂:碎石三合土</v>
          </cell>
          <cell r="F327" t="str">
            <v>[工作内容]
1.基层处理
2.垫层铺设
3.混凝土制作、运输、浇筑、振捣、养护
4.图集、规范规定的其它工作
5.其他完成本项所需的一切工作</v>
          </cell>
          <cell r="G327" t="str">
            <v>m2</v>
          </cell>
        </row>
        <row r="328">
          <cell r="C328" t="str">
            <v>01050700400001001</v>
          </cell>
          <cell r="D328" t="str">
            <v>台阶</v>
          </cell>
          <cell r="E328" t="str">
            <v>[项目特征]
1.参考图集:11ZJ901
2.踏步高、宽:综合考虑
3.混凝土厚度、种类、强度等级:100厚C15商品混凝土
4.垫层材料种类、厚度:100厚1:3:6石灰:砂:碎石三合土</v>
          </cell>
          <cell r="F328" t="str">
            <v>[工作内容]
1.基层处理
2.垫层铺设
3.混凝土制作、运输、浇筑、振捣、养护
4.图集、规范规定的其它工作
5.其他完成本项所需的一切工作</v>
          </cell>
          <cell r="G328" t="str">
            <v>m2</v>
          </cell>
        </row>
        <row r="329">
          <cell r="C329" t="str">
            <v>01050700100012001</v>
          </cell>
          <cell r="D329" t="str">
            <v>无障碍坡道</v>
          </cell>
          <cell r="E329" t="str">
            <v>[项目特征]
1.垫层材料种类、厚度：300厚3:7灰土分两步夯实，宽出面层300
2.混凝土强度等级、厚度:100厚C15商品混凝土</v>
          </cell>
          <cell r="F329" t="str">
            <v>[工作内容]
1.基层处理
2.垫层铺设
3.混凝土制作、运输、浇筑、振捣、养护
4.图集、规范规定的其它工作
5.其他完成本项所需的一切工作</v>
          </cell>
          <cell r="G329" t="str">
            <v>m2</v>
          </cell>
          <cell r="H329" t="str">
            <v>1.00</v>
          </cell>
          <cell r="I329">
            <v>104.97</v>
          </cell>
        </row>
        <row r="330">
          <cell r="C330" t="str">
            <v>01050700100012001</v>
          </cell>
          <cell r="D330" t="str">
            <v>无障碍坡道</v>
          </cell>
          <cell r="E330" t="str">
            <v>[项目特征]
1.垫层材料种类、厚度：300厚3:7灰土分两步夯实，宽出面层300
2.混凝土强度等级、厚度:100厚C15商品混凝土</v>
          </cell>
          <cell r="F330" t="str">
            <v>[工作内容]
1.基层处理
2.垫层铺设
3.混凝土制作、运输、浇筑、振捣、养护
4.图集、规范规定的其它工作
5.其他完成本项所需的一切工作</v>
          </cell>
          <cell r="G330" t="str">
            <v>m2</v>
          </cell>
        </row>
        <row r="331">
          <cell r="C331" t="str">
            <v>01050700100012001</v>
          </cell>
          <cell r="D331" t="str">
            <v>无障碍坡道</v>
          </cell>
          <cell r="E331" t="str">
            <v>[项目特征]
1.垫层材料种类、厚度：300厚3:7灰土分两步夯实，宽出面层300
2.混凝土强度等级、厚度:100厚C15商品混凝土</v>
          </cell>
          <cell r="F331" t="str">
            <v>[工作内容]
1.基层处理
2.垫层铺设
3.混凝土制作、运输、浇筑、振捣、养护
4.图集、规范规定的其它工作
5.其他完成本项所需的一切工作</v>
          </cell>
          <cell r="G331" t="str">
            <v>m2</v>
          </cell>
        </row>
        <row r="332">
          <cell r="C332" t="str">
            <v>01050700100012001</v>
          </cell>
          <cell r="D332" t="str">
            <v>无障碍坡道</v>
          </cell>
          <cell r="E332" t="str">
            <v>[项目特征]
1.垫层材料种类、厚度：300厚3:7灰土分两步夯实，宽出面层300
2.混凝土强度等级、厚度:100厚C15商品混凝土</v>
          </cell>
          <cell r="F332" t="str">
            <v>[工作内容]
1.基层处理
2.垫层铺设
3.混凝土制作、运输、浇筑、振捣、养护
4.图集、规范规定的其它工作
5.其他完成本项所需的一切工作</v>
          </cell>
          <cell r="G332" t="str">
            <v>m2</v>
          </cell>
        </row>
        <row r="333">
          <cell r="C333" t="str">
            <v>0604</v>
          </cell>
          <cell r="D333" t="str">
            <v>钢筋工程</v>
          </cell>
        </row>
        <row r="334">
          <cell r="C334" t="str">
            <v>01051500100002002</v>
          </cell>
          <cell r="D334" t="str">
            <v>现浇混凝土钢筋  Ф10内Ⅰ级钢</v>
          </cell>
          <cell r="E334" t="str">
            <v>[项目特征]
1.钢筋种类、规格:现浇构件 圆钢Ф10内Ⅰ级钢</v>
          </cell>
          <cell r="F334" t="str">
            <v>[工作内容]
1.钢筋制安
2.钢筋运输
3.焊接、绑扎
4.其他完成本项所需的一切工作</v>
          </cell>
          <cell r="G334" t="str">
            <v>t</v>
          </cell>
          <cell r="H334" t="str">
            <v>1.000</v>
          </cell>
          <cell r="I334">
            <v>4348.25</v>
          </cell>
        </row>
        <row r="335">
          <cell r="C335" t="str">
            <v>01051500100002002</v>
          </cell>
          <cell r="D335" t="str">
            <v>现浇混凝土钢筋  Ф10内Ⅰ级钢</v>
          </cell>
          <cell r="E335" t="str">
            <v>[项目特征]
1.钢筋种类、规格:现浇构件 圆钢Ф10内Ⅰ级钢</v>
          </cell>
          <cell r="F335" t="str">
            <v>[工作内容]
1.钢筋制安
2.钢筋运输
3.焊接、绑扎
4.其他完成本项所需的一切工作</v>
          </cell>
          <cell r="G335" t="str">
            <v>t</v>
          </cell>
        </row>
        <row r="336">
          <cell r="C336" t="str">
            <v>01051500100003002</v>
          </cell>
          <cell r="D336" t="str">
            <v>现浇混凝土钢筋 Ф25内Ⅰ级钢</v>
          </cell>
          <cell r="E336" t="str">
            <v>[项目特征]
1.钢筋种类、规格:现浇构件 圆钢Ф25内Ⅰ级钢</v>
          </cell>
          <cell r="F336" t="str">
            <v>[工作内容]
1.钢筋制安
2.钢筋运输
3.焊接、绑扎
4.其他完成本项所需的一切工作</v>
          </cell>
          <cell r="G336" t="str">
            <v>t</v>
          </cell>
          <cell r="H336" t="str">
            <v>1.000</v>
          </cell>
          <cell r="I336">
            <v>4400.92</v>
          </cell>
        </row>
        <row r="337">
          <cell r="C337" t="str">
            <v>01051500100003002</v>
          </cell>
          <cell r="D337" t="str">
            <v>现浇混凝土钢筋 Ф25内Ⅰ级钢</v>
          </cell>
          <cell r="E337" t="str">
            <v>[项目特征]
1.钢筋种类、规格:现浇构件 圆钢Ф25内Ⅰ级钢</v>
          </cell>
          <cell r="F337" t="str">
            <v>[工作内容]
1.钢筋制安
2.钢筋运输
3.焊接、绑扎
4.其他完成本项所需的一切工作</v>
          </cell>
          <cell r="G337" t="str">
            <v>t</v>
          </cell>
        </row>
        <row r="338">
          <cell r="C338" t="str">
            <v>01051500100004002</v>
          </cell>
          <cell r="D338" t="str">
            <v>现浇混凝土钢筋 Ф25外Ⅰ级钢</v>
          </cell>
          <cell r="E338" t="str">
            <v>[项目特征]
1.钢筋种类、规格:现浇构件 圆钢Ф25外Ⅰ级钢</v>
          </cell>
          <cell r="F338" t="str">
            <v>[工作内容]
1.钢筋制安
2.钢筋运输
3.焊接、绑扎
4.其他完成本项所需的一切工作</v>
          </cell>
          <cell r="G338" t="str">
            <v>t</v>
          </cell>
          <cell r="H338" t="str">
            <v>1.000</v>
          </cell>
          <cell r="I338">
            <v>4400.92</v>
          </cell>
        </row>
        <row r="339">
          <cell r="C339" t="str">
            <v>01051500100004002</v>
          </cell>
          <cell r="D339" t="str">
            <v>现浇混凝土钢筋 Ф25外Ⅰ级钢</v>
          </cell>
          <cell r="E339" t="str">
            <v>[项目特征]
1.钢筋种类、规格:现浇构件 圆钢Ф25外Ⅰ级钢</v>
          </cell>
          <cell r="F339" t="str">
            <v>[工作内容]
1.钢筋制安
2.钢筋运输
3.焊接、绑扎
4.其他完成本项所需的一切工作</v>
          </cell>
          <cell r="G339" t="str">
            <v>t</v>
          </cell>
        </row>
        <row r="340">
          <cell r="C340" t="str">
            <v>01051500100008002</v>
          </cell>
          <cell r="D340" t="str">
            <v>现浇混凝土钢筋 Ф10内 Ⅲ级钢</v>
          </cell>
          <cell r="E340" t="str">
            <v>[项目特征]
1.钢筋种类、规格:现浇构件 螺纹钢Ф10内 Ⅲ级钢
2.其他:满足设计规范要求，综合考虑带“E”钢筋相关费用</v>
          </cell>
          <cell r="F340" t="str">
            <v>[工作内容]
1.钢筋制安
2.钢筋运输
3.焊接、绑扎
4.其他完成本项所需的一切工作</v>
          </cell>
          <cell r="G340" t="str">
            <v>t</v>
          </cell>
          <cell r="H340" t="str">
            <v>1.000</v>
          </cell>
          <cell r="I340">
            <v>4375.84</v>
          </cell>
        </row>
        <row r="341">
          <cell r="C341" t="str">
            <v>01051500100008002</v>
          </cell>
          <cell r="D341" t="str">
            <v>现浇混凝土钢筋 Ф10内 Ⅲ级钢</v>
          </cell>
          <cell r="E341" t="str">
            <v>[项目特征]
1.钢筋种类、规格:现浇构件 螺纹钢Ф10内 Ⅲ级钢
2.其他:满足设计规范要求，综合考虑带“E”钢筋相关费用</v>
          </cell>
          <cell r="F341" t="str">
            <v>[工作内容]
1.钢筋制安
2.钢筋运输
3.焊接、绑扎
4.其他完成本项所需的一切工作</v>
          </cell>
          <cell r="G341" t="str">
            <v>t</v>
          </cell>
        </row>
        <row r="342">
          <cell r="C342" t="str">
            <v>01051500100009002</v>
          </cell>
          <cell r="D342" t="str">
            <v>现浇混凝土钢筋 Ф25内 Ⅲ级钢</v>
          </cell>
          <cell r="E342" t="str">
            <v>[项目特征]
1.钢筋种类、规格:现浇构件 螺纹钢Ф25内 Ⅲ级钢
2.其他:满足设计规范要求，综合考虑带“E”钢筋相关费用</v>
          </cell>
          <cell r="F342" t="str">
            <v>[工作内容]
1.钢筋制安
2.钢筋运输
3.焊接、绑扎
4.其他完成本项所需的一切工作</v>
          </cell>
          <cell r="G342" t="str">
            <v>t</v>
          </cell>
          <cell r="H342" t="str">
            <v>1.000</v>
          </cell>
          <cell r="I342">
            <v>4183.92</v>
          </cell>
        </row>
        <row r="343">
          <cell r="C343" t="str">
            <v>01051500100009002</v>
          </cell>
          <cell r="D343" t="str">
            <v>现浇混凝土钢筋 Ф25内 Ⅲ级钢</v>
          </cell>
          <cell r="E343" t="str">
            <v>[项目特征]
1.钢筋种类、规格:现浇构件 螺纹钢Ф25内 Ⅲ级钢
2.其他:满足设计规范要求，综合考虑带“E”钢筋相关费用</v>
          </cell>
          <cell r="F343" t="str">
            <v>[工作内容]
1.钢筋制安
2.钢筋运输
3.焊接、绑扎
4.其他完成本项所需的一切工作</v>
          </cell>
          <cell r="G343" t="str">
            <v>t</v>
          </cell>
        </row>
        <row r="344">
          <cell r="C344" t="str">
            <v>01051500100010002</v>
          </cell>
          <cell r="D344" t="str">
            <v>现浇混凝土钢筋 Ф25外 Ⅲ级钢</v>
          </cell>
          <cell r="E344" t="str">
            <v>[项目特征]
1.钢筋种类、规格:现浇构件 螺纹钢Ф25外 Ⅲ级钢
2.其他:满足设计规范要求，综合考虑带“E”钢筋相关费用</v>
          </cell>
          <cell r="F344" t="str">
            <v>[工作内容]
1.钢筋制安
2.钢筋运输
3.焊接、绑扎
4.其他完成本项所需的一切工作</v>
          </cell>
          <cell r="G344" t="str">
            <v>t</v>
          </cell>
          <cell r="H344" t="str">
            <v>1.000</v>
          </cell>
          <cell r="I344">
            <v>4320</v>
          </cell>
        </row>
        <row r="345">
          <cell r="C345" t="str">
            <v>01051500100010002</v>
          </cell>
          <cell r="D345" t="str">
            <v>现浇混凝土钢筋 Ф25外 Ⅲ级钢</v>
          </cell>
          <cell r="E345" t="str">
            <v>[项目特征]
1.钢筋种类、规格:现浇构件 螺纹钢Ф25外 Ⅲ级钢
2.其他:满足设计规范要求，综合考虑带“E”钢筋相关费用</v>
          </cell>
          <cell r="F345" t="str">
            <v>[工作内容]
1.钢筋制安
2.钢筋运输
3.焊接、绑扎
4.其他完成本项所需的一切工作</v>
          </cell>
          <cell r="G345" t="str">
            <v>t</v>
          </cell>
        </row>
        <row r="346">
          <cell r="C346" t="str">
            <v>01051600300001002</v>
          </cell>
          <cell r="D346" t="str">
            <v>机械连接</v>
          </cell>
          <cell r="E346" t="str">
            <v>[项目特征]
1.连接方式:直螺纹套筒
2.接头种类:直螺纹套筒接头
3.接头规格:Φ32以内</v>
          </cell>
          <cell r="F346" t="str">
            <v>[工作内容]
1.接头制安、运输
2.其他完成本项所需的一切工作</v>
          </cell>
          <cell r="G346" t="str">
            <v>个</v>
          </cell>
          <cell r="H346" t="str">
            <v>1</v>
          </cell>
          <cell r="I346">
            <v>7.51</v>
          </cell>
        </row>
        <row r="347">
          <cell r="C347" t="str">
            <v>01051600300001002</v>
          </cell>
          <cell r="D347" t="str">
            <v>机械连接</v>
          </cell>
          <cell r="E347" t="str">
            <v>[项目特征]
1.连接方式:直螺纹套筒
2.接头种类:直螺纹套筒接头
3.接头规格:Φ32以内</v>
          </cell>
          <cell r="F347" t="str">
            <v>[工作内容]
1.接头制安、运输
2.其他完成本项所需的一切工作</v>
          </cell>
          <cell r="G347" t="str">
            <v>个</v>
          </cell>
        </row>
        <row r="348">
          <cell r="C348" t="str">
            <v>01051600300002004</v>
          </cell>
          <cell r="D348" t="str">
            <v>机械连接</v>
          </cell>
          <cell r="E348" t="str">
            <v>[项目特征]
1.连接方式:直螺纹套筒
2.接头种类:直螺纹套筒接头
3.接头规格:Φ45以内</v>
          </cell>
          <cell r="F348" t="str">
            <v>[工作内容]
1.接头制安、运输
2.其他完成本项所需的一切工作</v>
          </cell>
          <cell r="G348" t="str">
            <v>个</v>
          </cell>
          <cell r="H348" t="str">
            <v>1</v>
          </cell>
          <cell r="I348">
            <v>12.67</v>
          </cell>
        </row>
        <row r="349">
          <cell r="C349" t="str">
            <v>01051600300002004</v>
          </cell>
          <cell r="D349" t="str">
            <v>机械连接</v>
          </cell>
          <cell r="E349" t="str">
            <v>[项目特征]
1.连接方式:直螺纹套筒
2.接头种类:直螺纹套筒接头
3.接头规格:Φ45以内</v>
          </cell>
          <cell r="F349" t="str">
            <v>[工作内容]
1.接头制安、运输
2.其他完成本项所需的一切工作</v>
          </cell>
          <cell r="G349" t="str">
            <v>个</v>
          </cell>
        </row>
        <row r="350">
          <cell r="C350" t="str">
            <v>01051600300003001</v>
          </cell>
          <cell r="D350" t="str">
            <v>电渣压力焊接头</v>
          </cell>
          <cell r="E350" t="str">
            <v>[项目特征]
1.连接方式:电渣压力焊
2.接头种类:电渣压力焊接头
3.接头规格:Φ28以内</v>
          </cell>
          <cell r="F350" t="str">
            <v>[工作内容]
1.安装埋设、焊接固定
2.磨光、固定安装
3.清理
4.其他完成本项所需的一切工作</v>
          </cell>
          <cell r="G350" t="str">
            <v>个</v>
          </cell>
          <cell r="H350" t="str">
            <v>1</v>
          </cell>
          <cell r="I350">
            <v>4.21</v>
          </cell>
        </row>
        <row r="351">
          <cell r="C351" t="str">
            <v>补2022021816025173005</v>
          </cell>
          <cell r="D351" t="str">
            <v>植筋 直径φ6</v>
          </cell>
          <cell r="E351" t="str">
            <v>[项目特征]
1.植筋胶种类:综合考虑
2.材料规格:直径φ6
3.植入深度:15d以内
4.植筋胶品种:综合考虑</v>
          </cell>
          <cell r="F351" t="str">
            <v>[工作内容]
1.定位、钻孔、清孔
2.安装、定位、植筋
3.养护
4.其他完成本项所需的一切工作</v>
          </cell>
          <cell r="G351" t="str">
            <v>根</v>
          </cell>
          <cell r="H351" t="str">
            <v>1.00</v>
          </cell>
          <cell r="I351">
            <v>4.5</v>
          </cell>
        </row>
        <row r="352">
          <cell r="C352" t="str">
            <v>补2022021816025173005</v>
          </cell>
          <cell r="D352" t="str">
            <v>植筋 直径φ6</v>
          </cell>
          <cell r="E352" t="str">
            <v>[项目特征]
1.植筋胶种类:综合考虑
2.材料规格:直径φ6
3.植入深度:15d以内
4.植筋胶品种:综合考虑</v>
          </cell>
          <cell r="F352" t="str">
            <v>[工作内容]
1.定位、钻孔、清孔
2.安装、定位、植筋
3.养护
4.其他完成本项所需的一切工作</v>
          </cell>
          <cell r="G352" t="str">
            <v>根</v>
          </cell>
        </row>
        <row r="353">
          <cell r="C353" t="str">
            <v>补2022021816035649003</v>
          </cell>
          <cell r="D353" t="str">
            <v>植筋 直径φ8</v>
          </cell>
          <cell r="E353" t="str">
            <v>[项目特征]
1.植筋胶种类:综合考虑
2.材料规格:直径φ8
3.植入深度:15d以内
4.植筋胶品种:综合考虑</v>
          </cell>
          <cell r="F353" t="str">
            <v>[工作内容]
1.定位、钻孔、清孔
2.安装、定位、植筋
3.养护
4.其他完成本项所需的一切工作</v>
          </cell>
          <cell r="G353" t="str">
            <v>根</v>
          </cell>
          <cell r="H353" t="str">
            <v>1.00</v>
          </cell>
          <cell r="I353">
            <v>4.69</v>
          </cell>
        </row>
        <row r="354">
          <cell r="C354" t="str">
            <v>补2022021816035649003</v>
          </cell>
          <cell r="D354" t="str">
            <v>植筋 直径φ8</v>
          </cell>
          <cell r="E354" t="str">
            <v>[项目特征]
1.植筋胶种类:综合考虑
2.材料规格:直径φ8
3.植入深度:15d以内
4.植筋胶品种:综合考虑</v>
          </cell>
          <cell r="F354" t="str">
            <v>[工作内容]
1.定位、钻孔、清孔
2.安装、定位、植筋
3.养护
4.其他完成本项所需的一切工作</v>
          </cell>
          <cell r="G354" t="str">
            <v>根</v>
          </cell>
        </row>
        <row r="355">
          <cell r="C355" t="str">
            <v>补2022021818093546003</v>
          </cell>
          <cell r="D355" t="str">
            <v>植筋 直径φ10</v>
          </cell>
          <cell r="E355" t="str">
            <v>[项目特征]
1.植筋胶种类:综合考虑
2.材料规格:直径φ10
3.植入深度:15d以内
4.植筋胶品种:综合考虑</v>
          </cell>
          <cell r="F355" t="str">
            <v>[工作内容]
1.定位、钻孔、清孔
2.安装、定位、植筋
3.养护
4.其他完成本项所需的一切工作</v>
          </cell>
          <cell r="G355" t="str">
            <v>根</v>
          </cell>
          <cell r="H355" t="str">
            <v>1.00</v>
          </cell>
          <cell r="I355">
            <v>9.37</v>
          </cell>
        </row>
        <row r="356">
          <cell r="C356" t="str">
            <v>补2022021818093546003</v>
          </cell>
          <cell r="D356" t="str">
            <v>植筋 直径φ10</v>
          </cell>
          <cell r="E356" t="str">
            <v>[项目特征]
1.植筋胶种类:综合考虑
2.材料规格:直径φ10
3.植入深度:15d以内
4.植筋胶品种:综合考虑</v>
          </cell>
          <cell r="F356" t="str">
            <v>[工作内容]
1.定位、钻孔、清孔
2.安装、定位、植筋
3.养护
4.其他完成本项所需的一切工作</v>
          </cell>
          <cell r="G356" t="str">
            <v>根</v>
          </cell>
        </row>
        <row r="357">
          <cell r="C357" t="str">
            <v>补2022021818100445003</v>
          </cell>
          <cell r="D357" t="str">
            <v>植筋 直径φ12</v>
          </cell>
          <cell r="E357" t="str">
            <v>[项目特征]
1.植筋胶种类:综合考虑
2.材料规格:直径φ12
3.植入深度:15d以内
4.植筋胶品种:综合考虑</v>
          </cell>
          <cell r="F357" t="str">
            <v>[工作内容]
1.定位、钻孔、清孔
2.安装、定位、植筋
3.养护
4.其他完成本项所需的一切工作</v>
          </cell>
          <cell r="G357" t="str">
            <v>根</v>
          </cell>
          <cell r="H357" t="str">
            <v>1.00</v>
          </cell>
          <cell r="I357">
            <v>9.63</v>
          </cell>
        </row>
        <row r="358">
          <cell r="C358" t="str">
            <v>补2022021818100445003</v>
          </cell>
          <cell r="D358" t="str">
            <v>植筋 直径φ12</v>
          </cell>
          <cell r="E358" t="str">
            <v>[项目特征]
1.植筋胶种类:综合考虑
2.材料规格:直径φ12
3.植入深度:15d以内
4.植筋胶品种:综合考虑</v>
          </cell>
          <cell r="F358" t="str">
            <v>[工作内容]
1.定位、钻孔、清孔
2.安装、定位、植筋
3.养护
4.其他完成本项所需的一切工作</v>
          </cell>
          <cell r="G358" t="str">
            <v>根</v>
          </cell>
        </row>
        <row r="359">
          <cell r="C359" t="str">
            <v>补2022021818101874003</v>
          </cell>
          <cell r="D359" t="str">
            <v>植筋 直径φ14</v>
          </cell>
          <cell r="E359" t="str">
            <v>[项目特征]
1.植筋胶种类:综合考虑
2.材料规格:直径φ14
3.植入深度:15d以内
4.植筋胶品种:综合考虑</v>
          </cell>
          <cell r="F359" t="str">
            <v>[工作内容]
1.定位、钻孔、清孔
2.安装、定位、植筋
3.养护
4.其他完成本项所需的一切工作</v>
          </cell>
          <cell r="G359" t="str">
            <v>根</v>
          </cell>
          <cell r="H359" t="str">
            <v>1.00</v>
          </cell>
          <cell r="I359">
            <v>14.98</v>
          </cell>
        </row>
        <row r="360">
          <cell r="C360" t="str">
            <v>补2022021818101874003</v>
          </cell>
          <cell r="D360" t="str">
            <v>植筋 直径φ14</v>
          </cell>
          <cell r="E360" t="str">
            <v>[项目特征]
1.植筋胶种类:综合考虑
2.材料规格:直径φ14
3.植入深度:15d以内
4.植筋胶品种:综合考虑</v>
          </cell>
          <cell r="F360" t="str">
            <v>[工作内容]
1.定位、钻孔、清孔
2.安装、定位、植筋
3.养护
4.其他完成本项所需的一切工作</v>
          </cell>
          <cell r="G360" t="str">
            <v>根</v>
          </cell>
        </row>
        <row r="361">
          <cell r="C361" t="str">
            <v>补2022021818102861003</v>
          </cell>
          <cell r="D361" t="str">
            <v>植筋 直径φ16</v>
          </cell>
          <cell r="E361" t="str">
            <v>[项目特征]
1.植筋胶种类:综合考虑
2.材料规格:直径φ16
3.植入深度:15d以内
4.植筋胶品种:综合考虑</v>
          </cell>
          <cell r="F361" t="str">
            <v>[工作内容]
1.定位、钻孔、清孔
2.安装、定位、植筋
3.养护
4.其他完成本项所需的一切工作</v>
          </cell>
          <cell r="G361" t="str">
            <v>根</v>
          </cell>
          <cell r="H361" t="str">
            <v>1.00</v>
          </cell>
          <cell r="I361">
            <v>15.31</v>
          </cell>
        </row>
        <row r="362">
          <cell r="C362" t="str">
            <v>补2022021818102861003</v>
          </cell>
          <cell r="D362" t="str">
            <v>植筋 直径φ16</v>
          </cell>
          <cell r="E362" t="str">
            <v>[项目特征]
1.植筋胶种类:综合考虑
2.材料规格:直径φ16
3.植入深度:15d以内
4.植筋胶品种:综合考虑</v>
          </cell>
          <cell r="F362" t="str">
            <v>[工作内容]
1.定位、钻孔、清孔
2.安装、定位、植筋
3.养护
4.其他完成本项所需的一切工作</v>
          </cell>
          <cell r="G362" t="str">
            <v>根</v>
          </cell>
        </row>
        <row r="363">
          <cell r="C363" t="str">
            <v>补2022021818103733003</v>
          </cell>
          <cell r="D363" t="str">
            <v>植筋 直径φ18</v>
          </cell>
          <cell r="E363" t="str">
            <v>[项目特征]
1.植筋胶种类:综合考虑
2.材料规格:直径φ18
3.植入深度:15d以内
4.植筋胶品种:综合考虑</v>
          </cell>
          <cell r="F363" t="str">
            <v>[工作内容]
1.定位、钻孔、清孔
2.安装、定位、植筋
3.养护
4.其他完成本项所需的一切工作</v>
          </cell>
          <cell r="G363" t="str">
            <v>根</v>
          </cell>
          <cell r="H363" t="str">
            <v>1.00</v>
          </cell>
          <cell r="I363">
            <v>23.72</v>
          </cell>
        </row>
        <row r="364">
          <cell r="C364" t="str">
            <v>补2022021818103733003</v>
          </cell>
          <cell r="D364" t="str">
            <v>植筋 直径φ18</v>
          </cell>
          <cell r="E364" t="str">
            <v>[项目特征]
1.植筋胶种类:综合考虑
2.材料规格:直径φ18
3.植入深度:15d以内
4.植筋胶品种:综合考虑</v>
          </cell>
          <cell r="F364" t="str">
            <v>[工作内容]
1.定位、钻孔、清孔
2.安装、定位、植筋
3.养护
4.其他完成本项所需的一切工作</v>
          </cell>
          <cell r="G364" t="str">
            <v>根</v>
          </cell>
        </row>
        <row r="365">
          <cell r="C365" t="str">
            <v>补2022021818104665003</v>
          </cell>
          <cell r="D365" t="str">
            <v>植筋 直径φ20</v>
          </cell>
          <cell r="E365" t="str">
            <v>[项目特征]
1.植筋胶种类:综合考虑
2.材料规格:直径φ20
3.植入深度:15d以内
4.植筋胶品种:综合考虑</v>
          </cell>
          <cell r="F365" t="str">
            <v>[工作内容]
1.定位、钻孔、清孔
2.安装、定位、植筋
3.养护
4.其他完成本项所需的一切工作</v>
          </cell>
          <cell r="G365" t="str">
            <v>根</v>
          </cell>
          <cell r="H365" t="str">
            <v>1.00</v>
          </cell>
          <cell r="I365">
            <v>24.88</v>
          </cell>
        </row>
        <row r="366">
          <cell r="C366" t="str">
            <v>补2022021818104665003</v>
          </cell>
          <cell r="D366" t="str">
            <v>植筋 直径φ20</v>
          </cell>
          <cell r="E366" t="str">
            <v>[项目特征]
1.植筋胶种类:综合考虑
2.材料规格:直径φ20
3.植入深度:15d以内
4.植筋胶品种:综合考虑</v>
          </cell>
          <cell r="F366" t="str">
            <v>[工作内容]
1.定位、钻孔、清孔
2.安装、定位、植筋
3.养护
4.其他完成本项所需的一切工作</v>
          </cell>
          <cell r="G366" t="str">
            <v>根</v>
          </cell>
        </row>
        <row r="367">
          <cell r="C367" t="str">
            <v>补2022021818105942003</v>
          </cell>
          <cell r="D367" t="str">
            <v>植筋 直径φ22</v>
          </cell>
          <cell r="E367" t="str">
            <v>[项目特征]
1.植筋胶种类:综合考虑
2.材料规格:直径φ22
3.植入深度:15d以内
4.植筋胶品种:综合考虑</v>
          </cell>
          <cell r="F367" t="str">
            <v>[工作内容]
1.定位、钻孔、清孔
2.安装、定位、植筋
3.养护
4.其他完成本项所需的一切工作</v>
          </cell>
          <cell r="G367" t="str">
            <v>根</v>
          </cell>
          <cell r="H367" t="str">
            <v>1.00</v>
          </cell>
          <cell r="I367">
            <v>28.55</v>
          </cell>
        </row>
        <row r="368">
          <cell r="C368" t="str">
            <v>补2022021818105942003</v>
          </cell>
          <cell r="D368" t="str">
            <v>植筋 直径φ22</v>
          </cell>
          <cell r="E368" t="str">
            <v>[项目特征]
1.植筋胶种类:综合考虑
2.材料规格:直径φ22
3.植入深度:15d以内
4.植筋胶品种:综合考虑</v>
          </cell>
          <cell r="F368" t="str">
            <v>[工作内容]
1.定位、钻孔、清孔
2.安装、定位、植筋
3.养护
4.其他完成本项所需的一切工作</v>
          </cell>
          <cell r="G368" t="str">
            <v>根</v>
          </cell>
        </row>
        <row r="369">
          <cell r="C369" t="str">
            <v>补2022021818110991003</v>
          </cell>
          <cell r="D369" t="str">
            <v>植筋 直径φ25</v>
          </cell>
          <cell r="E369" t="str">
            <v>[项目特征]
1.植筋胶种类:综合考虑
2.材料规格:直径φ25
3.植入深度:15d以内
4.植筋胶品种:综合考虑</v>
          </cell>
          <cell r="F369" t="str">
            <v>[工作内容]
1.定位、钻孔、清孔
2.安装、定位、植筋
3.养护
4.其他完成本项所需的一切工作</v>
          </cell>
          <cell r="G369" t="str">
            <v>根</v>
          </cell>
          <cell r="H369" t="str">
            <v>1.00</v>
          </cell>
          <cell r="I369">
            <v>32.03</v>
          </cell>
        </row>
        <row r="370">
          <cell r="C370" t="str">
            <v>补2022021818110991003</v>
          </cell>
          <cell r="D370" t="str">
            <v>植筋 直径φ25</v>
          </cell>
          <cell r="E370" t="str">
            <v>[项目特征]
1.植筋胶种类:综合考虑
2.材料规格:直径φ25
3.植入深度:15d以内
4.植筋胶品种:综合考虑</v>
          </cell>
          <cell r="F370" t="str">
            <v>[工作内容]
1.定位、钻孔、清孔
2.安装、定位、植筋
3.养护
4.其他完成本项所需的一切工作</v>
          </cell>
          <cell r="G370" t="str">
            <v>根</v>
          </cell>
        </row>
        <row r="371">
          <cell r="C371" t="str">
            <v>补2022021818111903003</v>
          </cell>
          <cell r="D371" t="str">
            <v>植筋 直径φ28</v>
          </cell>
          <cell r="E371" t="str">
            <v>[项目特征]
1.植筋胶种类:综合考虑
2.材料规格:直径φ28
3.植入深度:15d以内
4.植筋胶品种:综合考虑</v>
          </cell>
          <cell r="F371" t="str">
            <v>[工作内容]
1.定位、钻孔、清孔
2.安装、定位、植筋
3.养护
4.其他完成本项所需的一切工作</v>
          </cell>
          <cell r="G371" t="str">
            <v>根</v>
          </cell>
          <cell r="H371" t="str">
            <v>1.00</v>
          </cell>
          <cell r="I371">
            <v>40.2</v>
          </cell>
        </row>
        <row r="372">
          <cell r="C372" t="str">
            <v>补2022021818111903003</v>
          </cell>
          <cell r="D372" t="str">
            <v>植筋 直径φ28</v>
          </cell>
          <cell r="E372" t="str">
            <v>[项目特征]
1.植筋胶种类:综合考虑
2.材料规格:直径φ28
3.植入深度:15d以内
4.植筋胶品种:综合考虑</v>
          </cell>
          <cell r="F372" t="str">
            <v>[工作内容]
1.定位、钻孔、清孔
2.安装、定位、植筋
3.养护
4.其他完成本项所需的一切工作</v>
          </cell>
          <cell r="G372" t="str">
            <v>根</v>
          </cell>
        </row>
        <row r="373">
          <cell r="C373" t="str">
            <v>补2022021818113002003</v>
          </cell>
          <cell r="D373" t="str">
            <v>植筋 直径φ32</v>
          </cell>
          <cell r="E373" t="str">
            <v>[项目特征]
1.植筋胶种类:综合考虑
2.材料规格:直径φ32
3.植入深度:15d以内
4.植筋胶品种:综合考虑</v>
          </cell>
          <cell r="F373" t="str">
            <v>[工作内容]
1.定位、钻孔、清孔
2.安装、定位、植筋
3.养护
4.其他完成本项所需的一切工作</v>
          </cell>
          <cell r="G373" t="str">
            <v>根</v>
          </cell>
          <cell r="H373" t="str">
            <v>1.00</v>
          </cell>
          <cell r="I373">
            <v>44.17</v>
          </cell>
        </row>
        <row r="374">
          <cell r="C374" t="str">
            <v>补2022021818113002003</v>
          </cell>
          <cell r="D374" t="str">
            <v>植筋 直径φ32</v>
          </cell>
          <cell r="E374" t="str">
            <v>[项目特征]
1.植筋胶种类:综合考虑
2.材料规格:直径φ32
3.植入深度:15d以内
4.植筋胶品种:综合考虑</v>
          </cell>
          <cell r="F374" t="str">
            <v>[工作内容]
1.定位、钻孔、清孔
2.安装、定位、植筋
3.养护
4.其他完成本项所需的一切工作</v>
          </cell>
          <cell r="G374" t="str">
            <v>根</v>
          </cell>
        </row>
        <row r="375">
          <cell r="C375" t="str">
            <v>补2022021816025173006</v>
          </cell>
          <cell r="D375" t="str">
            <v>植筋 直径φ6</v>
          </cell>
          <cell r="E375" t="str">
            <v>[项目特征]
1.植筋胶种类:综合考虑
2.材料规格:直径φ6
3.植入深度:不小于25d
4.植筋胶品种:综合考虑</v>
          </cell>
          <cell r="F375" t="str">
            <v>[工作内容]
1.定位、钻孔、清孔
2.安装、定位、植筋
3.养护
4.其他完成本项所需的一切工作</v>
          </cell>
          <cell r="G375" t="str">
            <v>根</v>
          </cell>
          <cell r="H375" t="str">
            <v>1.00</v>
          </cell>
          <cell r="I375">
            <v>4.57</v>
          </cell>
        </row>
        <row r="376">
          <cell r="C376" t="str">
            <v>补2022021816025173006</v>
          </cell>
          <cell r="D376" t="str">
            <v>植筋 直径φ6</v>
          </cell>
          <cell r="E376" t="str">
            <v>[项目特征]
1.植筋胶种类:综合考虑
2.材料规格:直径φ6
3.植入深度:不小于25d
4.植筋胶品种:综合考虑</v>
          </cell>
          <cell r="F376" t="str">
            <v>[工作内容]
1.定位、钻孔、清孔
2.安装、定位、植筋
3.养护
4.其他完成本项所需的一切工作</v>
          </cell>
          <cell r="G376" t="str">
            <v>根</v>
          </cell>
        </row>
        <row r="377">
          <cell r="C377" t="str">
            <v>补2022030815031070001</v>
          </cell>
          <cell r="D377" t="str">
            <v>植筋 直径φ8</v>
          </cell>
          <cell r="E377" t="str">
            <v>[项目特征]
1.植筋胶种类:综合考虑
2.材料规格:直径φ8
3.植入深度:不小于25d
4.植筋胶品种:综合考虑</v>
          </cell>
          <cell r="F377" t="str">
            <v>[工作内容]
1.定位、钻孔、清孔
2.安装、定位、植筋
3.养护
4.其他完成本项所需的一切工作</v>
          </cell>
          <cell r="G377" t="str">
            <v>根</v>
          </cell>
          <cell r="H377" t="str">
            <v>1.00</v>
          </cell>
          <cell r="I377">
            <v>4.82</v>
          </cell>
        </row>
        <row r="378">
          <cell r="C378" t="str">
            <v>补2022030815031070001</v>
          </cell>
          <cell r="D378" t="str">
            <v>植筋 直径φ8</v>
          </cell>
          <cell r="E378" t="str">
            <v>[项目特征]
1.植筋胶种类:综合考虑
2.材料规格:直径φ8
3.植入深度:不小于25d
4.植筋胶品种:综合考虑</v>
          </cell>
          <cell r="F378" t="str">
            <v>[工作内容]
1.定位、钻孔、清孔
2.安装、定位、植筋
3.养护
4.其他完成本项所需的一切工作</v>
          </cell>
          <cell r="G378" t="str">
            <v>根</v>
          </cell>
        </row>
        <row r="379">
          <cell r="C379" t="str">
            <v>补2022030815053407001</v>
          </cell>
          <cell r="D379" t="str">
            <v>植筋 直径φ10</v>
          </cell>
          <cell r="E379" t="str">
            <v>[项目特征]
1.植筋胶种类:综合考虑
2.材料规格:直径φ10
3.植入深度:不小于25d
4.植筋胶品种:综合考虑</v>
          </cell>
          <cell r="F379" t="str">
            <v>[工作内容]
1.定位、钻孔、清孔
2.安装、定位、植筋
3.养护
4.其他完成本项所需的一切工作</v>
          </cell>
          <cell r="G379" t="str">
            <v>根</v>
          </cell>
          <cell r="H379" t="str">
            <v>1.00</v>
          </cell>
          <cell r="I379">
            <v>9.57</v>
          </cell>
        </row>
        <row r="380">
          <cell r="C380" t="str">
            <v>补2022030815053407001</v>
          </cell>
          <cell r="D380" t="str">
            <v>植筋 直径φ10</v>
          </cell>
          <cell r="E380" t="str">
            <v>[项目特征]
1.植筋胶种类:综合考虑
2.材料规格:直径φ10
3.植入深度:不小于25d
4.植筋胶品种:综合考虑</v>
          </cell>
          <cell r="F380" t="str">
            <v>[工作内容]
1.定位、钻孔、清孔
2.安装、定位、植筋
3.养护
4.其他完成本项所需的一切工作</v>
          </cell>
          <cell r="G380" t="str">
            <v>根</v>
          </cell>
        </row>
        <row r="381">
          <cell r="C381" t="str">
            <v>补2022030815062669001</v>
          </cell>
          <cell r="D381" t="str">
            <v>植筋 直径φ12</v>
          </cell>
          <cell r="E381" t="str">
            <v>[项目特征]
1.植筋胶种类:综合考虑
2.材料规格:直径φ12
3.植入深度:不小于25d
4.植筋胶品种:综合考虑</v>
          </cell>
          <cell r="F381" t="str">
            <v>[工作内容]
1.定位、钻孔、清孔
2.安装、定位、植筋
3.养护
4.其他完成本项所需的一切工作</v>
          </cell>
          <cell r="G381" t="str">
            <v>根</v>
          </cell>
          <cell r="H381" t="str">
            <v>1.00</v>
          </cell>
          <cell r="I381">
            <v>9.92</v>
          </cell>
        </row>
        <row r="382">
          <cell r="C382" t="str">
            <v>补2022030815062669001</v>
          </cell>
          <cell r="D382" t="str">
            <v>植筋 直径φ12</v>
          </cell>
          <cell r="E382" t="str">
            <v>[项目特征]
1.植筋胶种类:综合考虑
2.材料规格:直径φ12
3.植入深度:不小于25d
4.植筋胶品种:综合考虑</v>
          </cell>
          <cell r="F382" t="str">
            <v>[工作内容]
1.定位、钻孔、清孔
2.安装、定位、植筋
3.养护
4.其他完成本项所需的一切工作</v>
          </cell>
          <cell r="G382" t="str">
            <v>根</v>
          </cell>
        </row>
        <row r="383">
          <cell r="C383" t="str">
            <v>补2022030815071335001</v>
          </cell>
          <cell r="D383" t="str">
            <v>植筋 直径φ14</v>
          </cell>
          <cell r="E383" t="str">
            <v>[项目特征]
1.植筋胶种类:综合考虑
2.材料规格:直径φ14
3.植入深度:不小于25d
4.植筋胶品种:综合考虑</v>
          </cell>
          <cell r="F383" t="str">
            <v>[工作内容]
1.定位、钻孔、清孔
2.安装、定位、植筋
3.养护
4.其他完成本项所需的一切工作</v>
          </cell>
          <cell r="G383" t="str">
            <v>根</v>
          </cell>
          <cell r="H383" t="str">
            <v>1.00</v>
          </cell>
          <cell r="I383">
            <v>15.36</v>
          </cell>
        </row>
        <row r="384">
          <cell r="C384" t="str">
            <v>补2022030815071335001</v>
          </cell>
          <cell r="D384" t="str">
            <v>植筋 直径φ14</v>
          </cell>
          <cell r="E384" t="str">
            <v>[项目特征]
1.植筋胶种类:综合考虑
2.材料规格:直径φ14
3.植入深度:不小于25d
4.植筋胶品种:综合考虑</v>
          </cell>
          <cell r="F384" t="str">
            <v>[工作内容]
1.定位、钻孔、清孔
2.安装、定位、植筋
3.养护
4.其他完成本项所需的一切工作</v>
          </cell>
          <cell r="G384" t="str">
            <v>根</v>
          </cell>
        </row>
        <row r="385">
          <cell r="C385" t="str">
            <v>补2022030815080351001</v>
          </cell>
          <cell r="D385" t="str">
            <v>植筋 直径φ16</v>
          </cell>
          <cell r="E385" t="str">
            <v>[项目特征]
1.植筋胶种类:综合考虑
2.材料规格:直径φ16
3.植入深度:不小于25d
4.植筋胶品种:综合考虑</v>
          </cell>
          <cell r="F385" t="str">
            <v>[工作内容]
1.定位、钻孔、清孔
2.安装、定位、植筋
3.养护
4.其他完成本项所需的一切工作</v>
          </cell>
          <cell r="G385" t="str">
            <v>根</v>
          </cell>
          <cell r="H385" t="str">
            <v>1.00</v>
          </cell>
          <cell r="I385">
            <v>15.8</v>
          </cell>
        </row>
        <row r="386">
          <cell r="C386" t="str">
            <v>补2022030815080351001</v>
          </cell>
          <cell r="D386" t="str">
            <v>植筋 直径φ16</v>
          </cell>
          <cell r="E386" t="str">
            <v>[项目特征]
1.植筋胶种类:综合考虑
2.材料规格:直径φ16
3.植入深度:不小于25d
4.植筋胶品种:综合考虑</v>
          </cell>
          <cell r="F386" t="str">
            <v>[工作内容]
1.定位、钻孔、清孔
2.安装、定位、植筋
3.养护
4.其他完成本项所需的一切工作</v>
          </cell>
          <cell r="G386" t="str">
            <v>根</v>
          </cell>
        </row>
        <row r="387">
          <cell r="C387" t="str">
            <v>补2022030815085405001</v>
          </cell>
          <cell r="D387" t="str">
            <v>植筋 直径φ18</v>
          </cell>
          <cell r="E387" t="str">
            <v>[项目特征]
1.植筋胶种类:综合考虑
2.材料规格:直径φ18
3.植入深度:不小于25d
4.植筋胶品种:综合考虑</v>
          </cell>
          <cell r="F387" t="str">
            <v>[工作内容]
1.定位、钻孔、清孔
2.安装、定位、植筋
3.养护
4.其他完成本项所需的一切工作</v>
          </cell>
          <cell r="G387" t="str">
            <v>根</v>
          </cell>
          <cell r="H387" t="str">
            <v>1.00</v>
          </cell>
          <cell r="I387">
            <v>24.33</v>
          </cell>
        </row>
        <row r="388">
          <cell r="C388" t="str">
            <v>补2022030815085405001</v>
          </cell>
          <cell r="D388" t="str">
            <v>植筋 直径φ18</v>
          </cell>
          <cell r="E388" t="str">
            <v>[项目特征]
1.植筋胶种类:综合考虑
2.材料规格:直径φ18
3.植入深度:不小于25d
4.植筋胶品种:综合考虑</v>
          </cell>
          <cell r="F388" t="str">
            <v>[工作内容]
1.定位、钻孔、清孔
2.安装、定位、植筋
3.养护
4.其他完成本项所需的一切工作</v>
          </cell>
          <cell r="G388" t="str">
            <v>根</v>
          </cell>
        </row>
        <row r="389">
          <cell r="C389" t="str">
            <v>补2022030815093860001</v>
          </cell>
          <cell r="D389" t="str">
            <v>植筋 直径φ20</v>
          </cell>
          <cell r="E389" t="str">
            <v>[项目特征]
1.植筋胶种类:综合考虑
2.材料规格:直径φ20
3.植入深度:不小于25d
4.植筋胶品种:综合考虑</v>
          </cell>
          <cell r="F389" t="str">
            <v>[工作内容]
1.定位、钻孔、清孔
2.安装、定位、植筋
3.养护
4.其他完成本项所需的一切工作</v>
          </cell>
          <cell r="G389" t="str">
            <v>根</v>
          </cell>
          <cell r="H389" t="str">
            <v>1.00</v>
          </cell>
          <cell r="I389">
            <v>25.82</v>
          </cell>
        </row>
        <row r="390">
          <cell r="C390" t="str">
            <v>补2022030815093860001</v>
          </cell>
          <cell r="D390" t="str">
            <v>植筋 直径φ20</v>
          </cell>
          <cell r="E390" t="str">
            <v>[项目特征]
1.植筋胶种类:综合考虑
2.材料规格:直径φ20
3.植入深度:不小于25d
4.植筋胶品种:综合考虑</v>
          </cell>
          <cell r="F390" t="str">
            <v>[工作内容]
1.定位、钻孔、清孔
2.安装、定位、植筋
3.养护
4.其他完成本项所需的一切工作</v>
          </cell>
          <cell r="G390" t="str">
            <v>根</v>
          </cell>
        </row>
        <row r="391">
          <cell r="C391" t="str">
            <v>补2022030815102245001</v>
          </cell>
          <cell r="D391" t="str">
            <v>植筋 直径φ22</v>
          </cell>
          <cell r="E391" t="str">
            <v>[项目特征]
1.植筋胶种类:综合考虑
2.材料规格:直径φ22
3.植入深度:不小于25d
4.植筋胶品种:综合考虑</v>
          </cell>
          <cell r="F391" t="str">
            <v>[工作内容]
1.定位、钻孔、清孔
2.安装、定位、植筋
3.养护
4.其他完成本项所需的一切工作</v>
          </cell>
          <cell r="G391" t="str">
            <v>根</v>
          </cell>
          <cell r="H391" t="str">
            <v>1.00</v>
          </cell>
          <cell r="I391">
            <v>29.94</v>
          </cell>
        </row>
        <row r="392">
          <cell r="C392" t="str">
            <v>补2022030815102245001</v>
          </cell>
          <cell r="D392" t="str">
            <v>植筋 直径φ22</v>
          </cell>
          <cell r="E392" t="str">
            <v>[项目特征]
1.植筋胶种类:综合考虑
2.材料规格:直径φ22
3.植入深度:不小于25d
4.植筋胶品种:综合考虑</v>
          </cell>
          <cell r="F392" t="str">
            <v>[工作内容]
1.定位、钻孔、清孔
2.安装、定位、植筋
3.养护
4.其他完成本项所需的一切工作</v>
          </cell>
          <cell r="G392" t="str">
            <v>根</v>
          </cell>
        </row>
        <row r="393">
          <cell r="C393" t="str">
            <v>补2022030815110497001</v>
          </cell>
          <cell r="D393" t="str">
            <v>植筋 直径φ25</v>
          </cell>
          <cell r="E393" t="str">
            <v>[项目特征]
1.植筋胶种类:综合考虑
2.材料规格:直径φ25
3.植入深度:不小于25d
4.植筋胶品种:综合考虑</v>
          </cell>
          <cell r="F393" t="str">
            <v>[工作内容]
1.定位、钻孔、清孔
2.安装、定位、植筋
3.养护
4.其他完成本项所需的一切工作</v>
          </cell>
          <cell r="G393" t="str">
            <v>根</v>
          </cell>
          <cell r="H393" t="str">
            <v>1.00</v>
          </cell>
          <cell r="I393">
            <v>34.13</v>
          </cell>
        </row>
        <row r="394">
          <cell r="C394" t="str">
            <v>补2022030815110497001</v>
          </cell>
          <cell r="D394" t="str">
            <v>植筋 直径φ25</v>
          </cell>
          <cell r="E394" t="str">
            <v>[项目特征]
1.植筋胶种类:综合考虑
2.材料规格:直径φ25
3.植入深度:不小于25d
4.植筋胶品种:综合考虑</v>
          </cell>
          <cell r="F394" t="str">
            <v>[工作内容]
1.定位、钻孔、清孔
2.安装、定位、植筋
3.养护
4.其他完成本项所需的一切工作</v>
          </cell>
          <cell r="G394" t="str">
            <v>根</v>
          </cell>
        </row>
        <row r="395">
          <cell r="C395" t="str">
            <v>补2022021911251884003</v>
          </cell>
          <cell r="D395" t="str">
            <v>植筋 直径φ28</v>
          </cell>
          <cell r="E395" t="str">
            <v>[项目特征]
1.植筋胶种类:综合考虑
2.材料规格:直径φ28
3.植入深度:不小于25d
4.植筋胶品种:综合考虑</v>
          </cell>
          <cell r="F395" t="str">
            <v>[工作内容]
1.定位、钻孔、清孔
2.安装、定位、植筋
3.养护
4.其他完成本项所需的一切工作</v>
          </cell>
          <cell r="G395" t="str">
            <v>根</v>
          </cell>
          <cell r="H395" t="str">
            <v>1.00</v>
          </cell>
          <cell r="I395">
            <v>43.73</v>
          </cell>
        </row>
        <row r="396">
          <cell r="C396" t="str">
            <v>补2022021911251884003</v>
          </cell>
          <cell r="D396" t="str">
            <v>植筋 直径φ28</v>
          </cell>
          <cell r="E396" t="str">
            <v>[项目特征]
1.植筋胶种类:综合考虑
2.材料规格:直径φ28
3.植入深度:不小于25d
4.植筋胶品种:综合考虑</v>
          </cell>
          <cell r="F396" t="str">
            <v>[工作内容]
1.定位、钻孔、清孔
2.安装、定位、植筋
3.养护
4.其他完成本项所需的一切工作</v>
          </cell>
          <cell r="G396" t="str">
            <v>根</v>
          </cell>
        </row>
        <row r="397">
          <cell r="C397" t="str">
            <v>补2022021911264456003</v>
          </cell>
          <cell r="D397" t="str">
            <v>植筋 直径φ32</v>
          </cell>
          <cell r="E397" t="str">
            <v>[项目特征]
1.植筋胶种类:综合考虑
2.材料规格:直径φ32
3.植入深度:不小于25d
4.植筋胶品种:综合考虑</v>
          </cell>
          <cell r="F397" t="str">
            <v>[工作内容]
1.定位、钻孔、清孔
2.安装、定位、植筋
3.养护
4.其他完成本项所需的一切工作</v>
          </cell>
          <cell r="G397" t="str">
            <v>根</v>
          </cell>
          <cell r="H397" t="str">
            <v>1.00</v>
          </cell>
          <cell r="I397">
            <v>48.75</v>
          </cell>
        </row>
        <row r="398">
          <cell r="C398" t="str">
            <v>补2022021911264456003</v>
          </cell>
          <cell r="D398" t="str">
            <v>植筋 直径φ32</v>
          </cell>
          <cell r="E398" t="str">
            <v>[项目特征]
1.植筋胶种类:综合考虑
2.材料规格:直径φ32
3.植入深度:不小于25d
4.植筋胶品种:综合考虑</v>
          </cell>
          <cell r="F398" t="str">
            <v>[工作内容]
1.定位、钻孔、清孔
2.安装、定位、植筋
3.养护
4.其他完成本项所需的一切工作</v>
          </cell>
          <cell r="G398" t="str">
            <v>根</v>
          </cell>
        </row>
        <row r="399">
          <cell r="C399" t="str">
            <v>07</v>
          </cell>
          <cell r="D399" t="str">
            <v>金属结构工程</v>
          </cell>
        </row>
        <row r="400">
          <cell r="C400" t="str">
            <v>01051600200001001</v>
          </cell>
          <cell r="D400" t="str">
            <v>预埋铁件</v>
          </cell>
          <cell r="E400" t="str">
            <v>[项目特征]
1.钢材种类、规格:综合考虑
2.铁件尺寸:综合考虑
3.油漆品种、刷漆遍数:满足设计及施工规范</v>
          </cell>
          <cell r="F400" t="str">
            <v>[工作内容]
1.制作、运输、安装
2.除锈、刷油漆
3.其它完成本项所需的一切工作</v>
          </cell>
          <cell r="G400" t="str">
            <v>t</v>
          </cell>
          <cell r="H400" t="str">
            <v>1.000</v>
          </cell>
          <cell r="I400">
            <v>9270.81</v>
          </cell>
        </row>
        <row r="401">
          <cell r="C401" t="str">
            <v>01051600200001001</v>
          </cell>
          <cell r="D401" t="str">
            <v>预埋铁件</v>
          </cell>
          <cell r="E401" t="str">
            <v>[项目特征]
1.钢材种类、规格:综合考虑
2.铁件尺寸:综合考虑
3.油漆品种、刷漆遍数:满足设计及施工规范</v>
          </cell>
          <cell r="F401" t="str">
            <v>[工作内容]
1.制作、运输、安装
2.除锈、刷油漆
3.其它完成本项所需的一切工作</v>
          </cell>
          <cell r="G401" t="str">
            <v>t</v>
          </cell>
        </row>
        <row r="402">
          <cell r="C402" t="str">
            <v>01051600200001001</v>
          </cell>
          <cell r="D402" t="str">
            <v>预埋铁件</v>
          </cell>
          <cell r="E402" t="str">
            <v>[项目特征]
1.钢材种类、规格:综合考虑
2.铁件尺寸:综合考虑
3.油漆品种、刷漆遍数:满足设计及施工规范</v>
          </cell>
          <cell r="F402" t="str">
            <v>[工作内容]
1.制作、运输、安装
2.除锈、刷油漆
3.其它完成本项所需的一切工作</v>
          </cell>
          <cell r="G402" t="str">
            <v>t</v>
          </cell>
        </row>
        <row r="403">
          <cell r="C403" t="str">
            <v>补2022030912002599001</v>
          </cell>
          <cell r="D403" t="str">
            <v>钢柱</v>
          </cell>
          <cell r="E403" t="str">
            <v>[项目特征]
1.钢材品种、规格:综合考虑,包括安装所需的所有栓钉
2.螺栓种类:除柱脚高强螺栓外,其余所有螺栓均在综合单价中综合考虑
3.除锈方式及等级:除锈采用喷砂除锈,构件除锈等级为Sa2
4.探伤要求:符合设计规范要求
5.焊缝检测:符合设计规范要求
6.钢结构现场吊装:综合考虑</v>
          </cell>
          <cell r="F403" t="str">
            <v>[工作内容]
1.制作
2.运输
3.安装、拼装
4.探伤、除锈
5.焊缝检测
6.补刷油漆
7.其它完成本项所需的一切工作</v>
          </cell>
          <cell r="G403" t="str">
            <v>t</v>
          </cell>
          <cell r="H403" t="str">
            <v>1.000</v>
          </cell>
          <cell r="I403">
            <v>8386.01</v>
          </cell>
        </row>
        <row r="404">
          <cell r="C404" t="str">
            <v>补2022030912002599001</v>
          </cell>
          <cell r="D404" t="str">
            <v>钢柱</v>
          </cell>
          <cell r="E404" t="str">
            <v>[项目特征]
1.钢材品种、规格:综合考虑,包括安装所需的所有栓钉
2.螺栓种类:除柱脚高强螺栓外,其余所有螺栓均在综合单价中综合考虑
3.除锈方式及等级:除锈采用喷砂除锈,构件除锈等级为Sa2
4.探伤要求:符合设计规范要求
5.焊缝检测:符合设计规范要求
6.钢结构现场吊装:综合考虑</v>
          </cell>
          <cell r="F404" t="str">
            <v>[工作内容]
1.制作
2.运输
3.安装、拼装
4.探伤、除锈
5.焊缝检测
6.补刷油漆
7.其它完成本项所需的一切工作</v>
          </cell>
          <cell r="G404" t="str">
            <v>t</v>
          </cell>
        </row>
        <row r="405">
          <cell r="C405" t="str">
            <v>补2022030912002599001</v>
          </cell>
          <cell r="D405" t="str">
            <v>钢柱</v>
          </cell>
          <cell r="E405" t="str">
            <v>[项目特征]
1.钢材品种、规格:综合考虑,包括安装所需的所有栓钉
2.螺栓种类:除柱脚高强螺栓外,其余所有螺栓均在综合单价中综合考虑
3.除锈方式及等级:除锈采用喷砂除锈,构件除锈等级为Sa2
4.探伤要求:符合设计规范要求
5.焊缝检测:符合设计规范要求
6.钢结构现场吊装:综合考虑</v>
          </cell>
          <cell r="F405" t="str">
            <v>[工作内容]
1.制作
2.运输
3.安装、拼装
4.探伤、除锈
5.焊缝检测
6.补刷油漆
7.其它完成本项所需的一切工作</v>
          </cell>
          <cell r="G405" t="str">
            <v>t</v>
          </cell>
        </row>
        <row r="406">
          <cell r="C406" t="str">
            <v>补2022030912040386001</v>
          </cell>
          <cell r="D406" t="str">
            <v>钢管柱</v>
          </cell>
          <cell r="E406" t="str">
            <v>[项目特征]
1.钢材品种、规格:综合考虑
2.螺栓种类:除柱脚高强螺栓外,其余所有螺栓均在综合单价中综合考虑
3.除锈方式及等级:除锈采用喷砂除锈,构件除锈等级为Sa2
4.探伤要求:符合设计规范要求
5.焊缝检测:符合设计规范要求
6.钢结构现场吊装:综合考虑</v>
          </cell>
          <cell r="F406" t="str">
            <v>[工作内容]
1.制作
2.运输
3.安装、拼装
4.探伤、除锈
5.焊缝检测
7.补刷油漆
8.其它完成本项所需的一切工作</v>
          </cell>
          <cell r="G406" t="str">
            <v>t</v>
          </cell>
          <cell r="H406" t="str">
            <v>1.000</v>
          </cell>
          <cell r="I406">
            <v>8386.01</v>
          </cell>
        </row>
        <row r="407">
          <cell r="C407" t="str">
            <v>补2022030912040386001</v>
          </cell>
          <cell r="D407" t="str">
            <v>钢管柱</v>
          </cell>
          <cell r="E407" t="str">
            <v>[项目特征]
1.钢材品种、规格:综合考虑
2.螺栓种类:除柱脚高强螺栓外,其余所有螺栓均在综合单价中综合考虑
3.除锈方式及等级:除锈采用喷砂除锈,构件除锈等级为Sa2
4.探伤要求:符合设计规范要求
5.焊缝检测:符合设计规范要求
6.钢结构现场吊装:综合考虑</v>
          </cell>
          <cell r="F407" t="str">
            <v>[工作内容]
1.制作
2.运输
3.安装、拼装
4.探伤、除锈
5.焊缝检测
7.补刷油漆
8.其它完成本项所需的一切工作</v>
          </cell>
          <cell r="G407" t="str">
            <v>t</v>
          </cell>
        </row>
        <row r="408">
          <cell r="C408" t="str">
            <v>补2022030912040386001</v>
          </cell>
          <cell r="D408" t="str">
            <v>钢管柱</v>
          </cell>
          <cell r="E408" t="str">
            <v>[项目特征]
1.钢材品种、规格:综合考虑
2.螺栓种类:除柱脚高强螺栓外,其余所有螺栓均在综合单价中综合考虑
3.除锈方式及等级:除锈采用喷砂除锈,构件除锈等级为Sa2
4.探伤要求:符合设计规范要求
5.焊缝检测:符合设计规范要求
6.钢结构现场吊装:综合考虑</v>
          </cell>
          <cell r="F408" t="str">
            <v>[工作内容]
1.制作
2.运输
3.安装、拼装
4.探伤、除锈
5.焊缝检测
7.补刷油漆
8.其它完成本项所需的一切工作</v>
          </cell>
          <cell r="G408" t="str">
            <v>t</v>
          </cell>
        </row>
        <row r="409">
          <cell r="C409" t="str">
            <v>01051600100001001</v>
          </cell>
          <cell r="D409" t="str">
            <v>柱脚高强螺栓</v>
          </cell>
          <cell r="E409" t="str">
            <v>[项目特征]
1.螺栓种类:柱脚高强螺栓
2.规格:综合考虑</v>
          </cell>
          <cell r="F409" t="str">
            <v>[工作内容]
1.螺栓制作、运输、安装
2.其他完成本项所需的一切工作</v>
          </cell>
          <cell r="G409" t="str">
            <v>套</v>
          </cell>
          <cell r="H409" t="str">
            <v>1</v>
          </cell>
          <cell r="I409">
            <v>18.23</v>
          </cell>
        </row>
        <row r="410">
          <cell r="C410" t="str">
            <v>01051600100001001</v>
          </cell>
          <cell r="D410" t="str">
            <v>柱脚高强螺栓</v>
          </cell>
          <cell r="E410" t="str">
            <v>[项目特征]
1.螺栓种类:柱脚高强螺栓
2.规格:综合考虑</v>
          </cell>
          <cell r="F410" t="str">
            <v>[工作内容]
1.螺栓制作、运输、安装
2.其他完成本项所需的一切工作</v>
          </cell>
          <cell r="G410" t="str">
            <v>套</v>
          </cell>
        </row>
        <row r="411">
          <cell r="C411" t="str">
            <v>补2022030912093439001</v>
          </cell>
          <cell r="D411" t="str">
            <v>钢梁</v>
          </cell>
          <cell r="E411" t="str">
            <v>[项目特征]
1.钢材品种、规格:综合考虑
2.螺栓种类:除柱脚高强螺栓外,其余所有螺栓均在综合单价中综合考虑
3.除锈方式及等级:除锈采用喷砂除锈,构件除锈等级为Sa2
4.探伤要求:符合设计规范要求
5.焊缝检测:符合设计规范要求
6.钢结构现场吊装:综合考虑</v>
          </cell>
          <cell r="F411" t="str">
            <v>[工作内容]
1.制作
2.运输
3.安装、拼装
4.探伤、除锈
5.焊缝检测
6.补刷油漆
7.其它完成本项所需的一切工作</v>
          </cell>
          <cell r="G411" t="str">
            <v>t</v>
          </cell>
          <cell r="H411" t="str">
            <v>1.000</v>
          </cell>
          <cell r="I411">
            <v>8386.01</v>
          </cell>
        </row>
        <row r="412">
          <cell r="C412" t="str">
            <v>补2022030912093439001</v>
          </cell>
          <cell r="D412" t="str">
            <v>钢梁</v>
          </cell>
          <cell r="E412" t="str">
            <v>[项目特征]
1.钢材品种、规格:综合考虑
2.螺栓种类:除柱脚高强螺栓外,其余所有螺栓均在综合单价中综合考虑
3.除锈方式及等级:除锈采用喷砂除锈,构件除锈等级为Sa2
4.探伤要求:符合设计规范要求
5.焊缝检测:符合设计规范要求
6.钢结构现场吊装:综合考虑</v>
          </cell>
          <cell r="F412" t="str">
            <v>[工作内容]
1.制作
2.运输
3.安装、拼装
4.探伤、除锈
5.焊缝检测
6.补刷油漆
7.其它完成本项所需的一切工作</v>
          </cell>
          <cell r="G412" t="str">
            <v>t</v>
          </cell>
        </row>
        <row r="413">
          <cell r="C413" t="str">
            <v>补2022030912093439001</v>
          </cell>
          <cell r="D413" t="str">
            <v>钢梁</v>
          </cell>
          <cell r="E413" t="str">
            <v>[项目特征]
1.钢材品种、规格:综合考虑
2.螺栓种类:除柱脚高强螺栓外,其余所有螺栓均在综合单价中综合考虑
3.除锈方式及等级:除锈采用喷砂除锈,构件除锈等级为Sa2
4.探伤要求:符合设计规范要求
5.焊缝检测:符合设计规范要求
6.钢结构现场吊装:综合考虑</v>
          </cell>
          <cell r="F413" t="str">
            <v>[工作内容]
1.制作
2.运输
3.安装、拼装
4.探伤、除锈
5.焊缝检测
6.补刷油漆
7.其它完成本项所需的一切工作</v>
          </cell>
          <cell r="G413" t="str">
            <v>t</v>
          </cell>
        </row>
        <row r="414">
          <cell r="C414" t="str">
            <v>补2022030912102042001</v>
          </cell>
          <cell r="D414" t="str">
            <v>压型钢板楼板</v>
          </cell>
          <cell r="E414" t="str">
            <v>[项目特征]
1.钢材品种、规格:综合考虑，20厚花纹钢板
2.螺栓种类:除柱脚高强螺栓外,其余所有螺栓均在综合单价中综合考虑
3.钢结构现场吊装:综合考虑</v>
          </cell>
          <cell r="F414" t="str">
            <v>[工作内容]
1.制作
2.运输
3.安装、拼装
4.补刷油漆
5.其它完成本项所需的一切工作</v>
          </cell>
          <cell r="G414" t="str">
            <v>m2</v>
          </cell>
          <cell r="H414" t="str">
            <v>1.00</v>
          </cell>
          <cell r="I414">
            <v>677.05</v>
          </cell>
        </row>
        <row r="415">
          <cell r="C415" t="str">
            <v>补2022030912102042001</v>
          </cell>
          <cell r="D415" t="str">
            <v>压型钢板楼板</v>
          </cell>
          <cell r="E415" t="str">
            <v>[项目特征]
1.钢材品种、规格:综合考虑，20厚花纹钢板
2.螺栓种类:除柱脚高强螺栓外,其余所有螺栓均在综合单价中综合考虑
3.钢结构现场吊装:综合考虑</v>
          </cell>
          <cell r="F415" t="str">
            <v>[工作内容]
1.制作
2.运输
3.安装、拼装
4.补刷油漆
5.其它完成本项所需的一切工作</v>
          </cell>
          <cell r="G415" t="str">
            <v>m2</v>
          </cell>
        </row>
        <row r="416">
          <cell r="C416" t="str">
            <v>01060500100001003</v>
          </cell>
          <cell r="D416" t="str">
            <v>钢筋桁架楼承板</v>
          </cell>
          <cell r="E416" t="str">
            <v>[项目特征]
1.钢材品种、规格:镀锌钢板，厚度0.5mm，综合考虑，包括连接件、预埋件及所需的一切金属配件
2.钢筋规格:综合考虑
3.螺栓种类:除柱脚高强螺栓外,其余所有螺栓均在综合单价中综合考虑
4.除锈方式及等级:除锈采用喷砂除锈,构件除锈等级为Sa2
5.探伤要求:符合设计规范要求
6.焊缝检测:符合设计规范要求
7.钢结构现场吊装:综合考虑</v>
          </cell>
          <cell r="F416" t="str">
            <v>[工作内容]
1.制作
2.运输
3.安装、拼装
4.探伤、除锈
5.焊缝检测
6.补刷油漆
7.其它完成本项所需的一切工作</v>
          </cell>
          <cell r="G416" t="str">
            <v>m2</v>
          </cell>
          <cell r="H416" t="str">
            <v>1.00</v>
          </cell>
          <cell r="I416">
            <v>139.26</v>
          </cell>
        </row>
        <row r="417">
          <cell r="C417" t="str">
            <v>01060500100001003</v>
          </cell>
          <cell r="D417" t="str">
            <v>钢筋桁架楼承板</v>
          </cell>
          <cell r="E417" t="str">
            <v>[项目特征]
1.钢材品种、规格:镀锌钢板，厚度0.5mm，综合考虑，包括连接件、预埋件及所需的一切金属配件
2.钢筋规格:综合考虑
3.螺栓种类:除柱脚高强螺栓外,其余所有螺栓均在综合单价中综合考虑
4.除锈方式及等级:除锈采用喷砂除锈,构件除锈等级为Sa2
5.探伤要求:符合设计规范要求
6.焊缝检测:符合设计规范要求
7.钢结构现场吊装:综合考虑</v>
          </cell>
          <cell r="F417" t="str">
            <v>[工作内容]
1.制作
2.运输
3.安装、拼装
4.探伤、除锈
5.焊缝检测
6.补刷油漆
7.其它完成本项所需的一切工作</v>
          </cell>
          <cell r="G417" t="str">
            <v>m2</v>
          </cell>
        </row>
        <row r="418">
          <cell r="C418" t="str">
            <v>01060500100007001</v>
          </cell>
          <cell r="D418" t="str">
            <v>钢筋桁架楼承板</v>
          </cell>
          <cell r="E418" t="str">
            <v>[项目特征]
1.楼板规格:TB3-90,板厚120mm
2.钢板厚度:综合考虑，满足设计要求 
3.上弦钢筋:HRB400钢筋，直径10mm 
4.腹杆钢筋:HRB400钢筋，直径8mm 
5.下弦钢筋:HRB400钢筋，直径10mm  
6.探伤要求:符合设计规范要求
7.焊缝检测:符合设计规范要求
8.除锈方式及等级:除锈采用喷砂除锈,构件除锈等级为Sa2
9.钢结构现场吊装:综合考虑</v>
          </cell>
          <cell r="F418" t="str">
            <v>[工作内容]
1.制作
2.运输
3.安装、拼装
4.探伤、除锈
5.焊缝检测
6.补刷油漆
7.其它完成本项所需的一切工作</v>
          </cell>
          <cell r="G418" t="str">
            <v>m2</v>
          </cell>
          <cell r="H418" t="str">
            <v>1.00</v>
          </cell>
          <cell r="I418">
            <v>139.26</v>
          </cell>
        </row>
        <row r="419">
          <cell r="C419" t="str">
            <v>01060500100007001</v>
          </cell>
          <cell r="D419" t="str">
            <v>钢筋桁架楼承板</v>
          </cell>
          <cell r="E419" t="str">
            <v>[项目特征]
1.楼板规格:TB3-90,板厚120mm
2.钢板厚度:综合考虑，满足设计要求 
3.上弦钢筋:HRB400钢筋，直径10mm 
4.腹杆钢筋:HRB400钢筋，直径8mm 
5.下弦钢筋:HRB400钢筋，直径10mm  
6.探伤要求:符合设计规范要求
7.焊缝检测:符合设计规范要求
8.除锈方式及等级:除锈采用喷砂除锈,构件除锈等级为Sa2
9.钢结构现场吊装:综合考虑</v>
          </cell>
          <cell r="F419" t="str">
            <v>[工作内容]
1.制作
2.运输
3.安装、拼装
4.探伤、除锈
5.焊缝检测
6.补刷油漆
7.其它完成本项所需的一切工作</v>
          </cell>
          <cell r="G419" t="str">
            <v>m2</v>
          </cell>
        </row>
        <row r="420">
          <cell r="C420" t="str">
            <v>补2022022810142228001</v>
          </cell>
          <cell r="D420" t="str">
            <v>钢筋桁架楼承板</v>
          </cell>
          <cell r="E420" t="str">
            <v>[项目特征]
1.楼板规格:TB2-120,板厚120mm
2.钢板厚度:综合考虑，满足设计要求 
3.上弦钢筋:HRB400钢筋，直径10mm 
4.腹杆钢筋:HRB400钢筋，直径4.5mm 
5.下弦钢筋:HRB400钢筋，直径8mm  
6.探伤要求:符合设计规范要求
7.焊缝检测:符合设计规范要求
8.除锈方式及等级:除锈采用喷砂除锈,构件除锈等级为Sa2
9.钢结构现场吊装:综合考虑</v>
          </cell>
          <cell r="F420" t="str">
            <v>[工作内容]
1.制作
2.运输
3.安装、拼装
4.探伤、除锈
5.焊缝检测
6.补刷油漆
7.其它完成本项所需的一切工作</v>
          </cell>
          <cell r="G420" t="str">
            <v>m2</v>
          </cell>
          <cell r="H420" t="str">
            <v>1.00</v>
          </cell>
          <cell r="I420">
            <v>134.35</v>
          </cell>
        </row>
        <row r="421">
          <cell r="C421" t="str">
            <v>补2022022810142228001</v>
          </cell>
          <cell r="D421" t="str">
            <v>钢筋桁架楼承板</v>
          </cell>
          <cell r="E421" t="str">
            <v>[项目特征]
1.楼板规格:TB2-120,板厚120mm
2.钢板厚度:综合考虑，满足设计要求 
3.上弦钢筋:HRB400钢筋，直径10mm 
4.腹杆钢筋:HRB400钢筋，直径4.5mm 
5.下弦钢筋:HRB400钢筋，直径8mm  
6.探伤要求:符合设计规范要求
7.焊缝检测:符合设计规范要求
8.除锈方式及等级:除锈采用喷砂除锈,构件除锈等级为Sa2
9.钢结构现场吊装:综合考虑</v>
          </cell>
          <cell r="F421" t="str">
            <v>[工作内容]
1.制作
2.运输
3.安装、拼装
4.探伤、除锈
5.焊缝检测
6.补刷油漆
7.其它完成本项所需的一切工作</v>
          </cell>
          <cell r="G421" t="str">
            <v>m2</v>
          </cell>
        </row>
        <row r="422">
          <cell r="C422" t="str">
            <v>补2022030912114091001</v>
          </cell>
          <cell r="D422" t="str">
            <v>钢楼梯</v>
          </cell>
          <cell r="E422" t="str">
            <v>[项目特征]
1.钢材品种、规格:综合考虑
2.螺栓种类:除柱脚高强螺栓外,其余所有螺栓均在综合单价中综合考虑
3.除锈方式及等级:除锈采用手工除锈,构件除锈等级为ST2
4.探伤要求:符合设计规范要求
5.焊缝检测:符合设计规范要求
6.钢结构现场吊装:综合考虑</v>
          </cell>
          <cell r="F422" t="str">
            <v>[工作内容]
1.制作
2.运输
3.安装
4.除锈
5.探伤
6.补刷油漆
7.其他完成本项所需的一切工作</v>
          </cell>
          <cell r="G422" t="str">
            <v>t</v>
          </cell>
          <cell r="H422" t="str">
            <v>1.000</v>
          </cell>
          <cell r="I422">
            <v>8386.01</v>
          </cell>
        </row>
        <row r="423">
          <cell r="C423" t="str">
            <v>补2022030912114091001</v>
          </cell>
          <cell r="D423" t="str">
            <v>钢楼梯</v>
          </cell>
          <cell r="E423" t="str">
            <v>[项目特征]
1.钢材品种、规格:综合考虑
2.螺栓种类:除柱脚高强螺栓外,其余所有螺栓均在综合单价中综合考虑
3.除锈方式及等级:除锈采用手工除锈,构件除锈等级为ST2
4.探伤要求:符合设计规范要求
5.焊缝检测:符合设计规范要求
6.钢结构现场吊装:综合考虑</v>
          </cell>
          <cell r="F423" t="str">
            <v>[工作内容]
1.制作
2.运输
3.安装
4.除锈
5.探伤
6.补刷油漆
7.其他完成本项所需的一切工作</v>
          </cell>
          <cell r="G423" t="str">
            <v>t</v>
          </cell>
        </row>
        <row r="424">
          <cell r="C424" t="str">
            <v>补2022030912114091001</v>
          </cell>
          <cell r="D424" t="str">
            <v>钢楼梯</v>
          </cell>
          <cell r="E424" t="str">
            <v>[项目特征]
1.钢材品种、规格:综合考虑
2.螺栓种类:除柱脚高强螺栓外,其余所有螺栓均在综合单价中综合考虑
3.除锈方式及等级:除锈采用手工除锈,构件除锈等级为ST2
4.探伤要求:符合设计规范要求
5.焊缝检测:符合设计规范要求
6.钢结构现场吊装:综合考虑</v>
          </cell>
          <cell r="F424" t="str">
            <v>[工作内容]
1.制作
2.运输
3.安装
4.除锈
5.探伤
6.补刷油漆
7.其他完成本项所需的一切工作</v>
          </cell>
          <cell r="G424" t="str">
            <v>t</v>
          </cell>
        </row>
        <row r="425">
          <cell r="C425" t="str">
            <v>补2022030912142037001</v>
          </cell>
          <cell r="D425" t="str">
            <v>钢坡道</v>
          </cell>
          <cell r="E425" t="str">
            <v>[项目特征]
1.钢材品种、规格:综合考虑
2.钢坡道形式:单个钢结构坡道构件自重不应大于50kg，拼装时各构件应紧密放置，并采取相应措施，以免行车产生晃动
3.除锈方式及等级:除锈采用喷砂除锈,构件除锈等级为Sa2
4.探伤要求:符合设计规范要求
5.焊缝检测:符合设计规范要求</v>
          </cell>
          <cell r="F425" t="str">
            <v>[工作内容]
1.制作
2.运输
3.安装、拼装
4.探伤、除锈
5.焊缝检测
6.补刷油漆
7.其它完成本项所需的一切工作</v>
          </cell>
          <cell r="G425" t="str">
            <v>t</v>
          </cell>
          <cell r="H425" t="str">
            <v>1.000</v>
          </cell>
          <cell r="I425">
            <v>8386.01</v>
          </cell>
        </row>
        <row r="426">
          <cell r="C426" t="str">
            <v>补2022030912142037001</v>
          </cell>
          <cell r="D426" t="str">
            <v>钢坡道</v>
          </cell>
          <cell r="E426" t="str">
            <v>[项目特征]
1.钢材品种、规格:综合考虑
2.钢坡道形式:单个钢结构坡道构件自重不应大于50kg，拼装时各构件应紧密放置，并采取相应措施，以免行车产生晃动
3.除锈方式及等级:除锈采用喷砂除锈,构件除锈等级为Sa2
4.探伤要求:符合设计规范要求
5.焊缝检测:符合设计规范要求</v>
          </cell>
          <cell r="F426" t="str">
            <v>[工作内容]
1.制作
2.运输
3.安装、拼装
4.探伤、除锈
5.焊缝检测
6.补刷油漆
7.其它完成本项所需的一切工作</v>
          </cell>
          <cell r="G426" t="str">
            <v>t</v>
          </cell>
        </row>
        <row r="427">
          <cell r="C427" t="str">
            <v>补2022030912142037001</v>
          </cell>
          <cell r="D427" t="str">
            <v>钢坡道</v>
          </cell>
          <cell r="E427" t="str">
            <v>[项目特征]
1.钢材品种、规格:综合考虑
2.钢坡道形式:单个钢结构坡道构件自重不应大于50kg，拼装时各构件应紧密放置，并采取相应措施，以免行车产生晃动
3.除锈方式及等级:除锈采用喷砂除锈,构件除锈等级为Sa2
4.探伤要求:符合设计规范要求
5.焊缝检测:符合设计规范要求</v>
          </cell>
          <cell r="F427" t="str">
            <v>[工作内容]
1.制作
2.运输
3.安装、拼装
4.探伤、除锈
5.焊缝检测
6.补刷油漆
7.其它完成本项所需的一切工作</v>
          </cell>
          <cell r="G427" t="str">
            <v>t</v>
          </cell>
        </row>
        <row r="428">
          <cell r="C428" t="str">
            <v>01060600700001001</v>
          </cell>
          <cell r="D428" t="str">
            <v>钢结构坡道</v>
          </cell>
          <cell r="E428" t="str">
            <v>[项目特征]
1.位置:地下室出入口高低差位置
2.钢材品种、规格:钢结构坡道
3.除锈方式及等级:除锈采用喷砂除锈,构件除锈等级为Sa2
4.探伤要求:符合设计规范要求
5.焊缝检测:符合设计规范要求</v>
          </cell>
          <cell r="F428" t="str">
            <v>[工作内容]
1.制作
2.运输
3.安装、拼装
4.探伤、除锈
5.焊缝检测
6.补刷油漆
7.其它完成本项所需的一切工作</v>
          </cell>
          <cell r="G428" t="str">
            <v>t</v>
          </cell>
          <cell r="H428" t="str">
            <v>1.000</v>
          </cell>
          <cell r="I428">
            <v>8386.01</v>
          </cell>
        </row>
        <row r="429">
          <cell r="C429" t="str">
            <v>01060600700001001</v>
          </cell>
          <cell r="D429" t="str">
            <v>钢结构坡道</v>
          </cell>
          <cell r="E429" t="str">
            <v>[项目特征]
1.位置:地下室出入口高低差位置
2.钢材品种、规格:钢结构坡道
3.除锈方式及等级:除锈采用喷砂除锈,构件除锈等级为Sa2
4.探伤要求:符合设计规范要求
5.焊缝检测:符合设计规范要求</v>
          </cell>
          <cell r="F429" t="str">
            <v>[工作内容]
1.制作
2.运输
3.安装、拼装
4.探伤、除锈
5.焊缝检测
6.补刷油漆
7.其它完成本项所需的一切工作</v>
          </cell>
          <cell r="G429" t="str">
            <v>t</v>
          </cell>
        </row>
        <row r="430">
          <cell r="C430" t="str">
            <v>01060600700001001</v>
          </cell>
          <cell r="D430" t="str">
            <v>钢结构坡道</v>
          </cell>
          <cell r="E430" t="str">
            <v>[项目特征]
1.位置:地下室出入口高低差位置
2.钢材品种、规格:钢结构坡道
3.除锈方式及等级:除锈采用喷砂除锈,构件除锈等级为Sa2
4.探伤要求:符合设计规范要求
5.焊缝检测:符合设计规范要求</v>
          </cell>
          <cell r="F430" t="str">
            <v>[工作内容]
1.制作
2.运输
3.安装、拼装
4.探伤、除锈
5.焊缝检测
6.补刷油漆
7.其它完成本项所需的一切工作</v>
          </cell>
          <cell r="G430" t="str">
            <v>t</v>
          </cell>
        </row>
        <row r="431">
          <cell r="C431" t="str">
            <v>01060600800002004</v>
          </cell>
          <cell r="D431" t="str">
            <v>钢爬梯</v>
          </cell>
          <cell r="E431" t="str">
            <v>[项目特征]
1.钢梯类型:爬式
2.钢材种类、规格:综合考虑
3.油漆品种、刷漆遍数:满足设计和规范要求综合考虑
4.除锈方式及等级:综合考虑
5.探伤要求:符合设计规范要求
6.焊缝检测:符合设计规范要求</v>
          </cell>
          <cell r="F431" t="str">
            <v>[工作内容]
1.制作
2.拼装、安装
3.探伤
4.除锈、刷油漆
5.运输
6.其它完成本项所需的一切工作</v>
          </cell>
          <cell r="G431" t="str">
            <v>t</v>
          </cell>
          <cell r="H431" t="str">
            <v>1.000</v>
          </cell>
          <cell r="I431">
            <v>8582.37</v>
          </cell>
        </row>
        <row r="432">
          <cell r="C432" t="str">
            <v>01060600800002004</v>
          </cell>
          <cell r="D432" t="str">
            <v>钢爬梯</v>
          </cell>
          <cell r="E432" t="str">
            <v>[项目特征]
1.钢梯类型:爬式
2.钢材种类、规格:综合考虑
3.油漆品种、刷漆遍数:满足设计和规范要求综合考虑
4.除锈方式及等级:综合考虑
5.探伤要求:符合设计规范要求
6.焊缝检测:符合设计规范要求</v>
          </cell>
          <cell r="F432" t="str">
            <v>[工作内容]
1.制作
2.拼装、安装
3.探伤
4.除锈、刷油漆
5.运输
6.其它完成本项所需的一切工作</v>
          </cell>
          <cell r="G432" t="str">
            <v>t</v>
          </cell>
        </row>
        <row r="433">
          <cell r="C433" t="str">
            <v>01060600800002004</v>
          </cell>
          <cell r="D433" t="str">
            <v>钢爬梯</v>
          </cell>
          <cell r="E433" t="str">
            <v>[项目特征]
1.钢梯类型:爬式
2.钢材种类、规格:综合考虑
3.油漆品种、刷漆遍数:满足设计和规范要求综合考虑
4.除锈方式及等级:综合考虑
5.探伤要求:符合设计规范要求
6.焊缝检测:符合设计规范要求</v>
          </cell>
          <cell r="F433" t="str">
            <v>[工作内容]
1.制作
2.拼装、安装
3.探伤
4.除锈、刷油漆
5.运输
6.其它完成本项所需的一切工作</v>
          </cell>
          <cell r="G433" t="str">
            <v>t</v>
          </cell>
        </row>
        <row r="434">
          <cell r="C434" t="str">
            <v>01060600800001002</v>
          </cell>
          <cell r="D434" t="str">
            <v>不锈钢爬梯</v>
          </cell>
          <cell r="E434" t="str">
            <v>[项目特征]
1.不锈钢钢材品种、规格:综合考虑
2.不锈钢钢梯形式:爬式
3.参考图集:综合考虑</v>
          </cell>
          <cell r="F434" t="str">
            <v>[工作内容]
1.制作、运输、安装
2.其它完成本项所需的一切工作</v>
          </cell>
          <cell r="G434" t="str">
            <v>t</v>
          </cell>
          <cell r="H434" t="str">
            <v>1.000</v>
          </cell>
          <cell r="I434">
            <v>21547.13</v>
          </cell>
        </row>
        <row r="435">
          <cell r="C435" t="str">
            <v>01060600800001002</v>
          </cell>
          <cell r="D435" t="str">
            <v>不锈钢爬梯</v>
          </cell>
          <cell r="E435" t="str">
            <v>[项目特征]
1.不锈钢钢材品种、规格:综合考虑
2.不锈钢钢梯形式:爬式
3.参考图集:综合考虑</v>
          </cell>
          <cell r="F435" t="str">
            <v>[工作内容]
1.制作、运输、安装
2.其它完成本项所需的一切工作</v>
          </cell>
          <cell r="G435" t="str">
            <v>t</v>
          </cell>
        </row>
        <row r="436">
          <cell r="C436" t="str">
            <v>01060600800001002</v>
          </cell>
          <cell r="D436" t="str">
            <v>不锈钢爬梯</v>
          </cell>
          <cell r="E436" t="str">
            <v>[项目特征]
1.不锈钢钢材品种、规格:综合考虑
2.不锈钢钢梯形式:爬式
3.参考图集:综合考虑</v>
          </cell>
          <cell r="F436" t="str">
            <v>[工作内容]
1.制作、运输、安装
2.其它完成本项所需的一切工作</v>
          </cell>
          <cell r="G436" t="str">
            <v>t</v>
          </cell>
        </row>
        <row r="437">
          <cell r="C437" t="str">
            <v>01060601100009001</v>
          </cell>
          <cell r="D437" t="str">
            <v>成品钢格板（可行车）</v>
          </cell>
          <cell r="E437" t="str">
            <v>[项目特征]
1.材料品种、规格:成品钢格板，规格满足设计和规范要求
2.厚度:综合考虑
3.盖板护角材料品种、规格:综合考虑</v>
          </cell>
          <cell r="F437" t="str">
            <v>[工作内容]
1.制作
2.安装
3.运输
4.其他完成本项所需的一切工作</v>
          </cell>
          <cell r="G437" t="str">
            <v>m2</v>
          </cell>
          <cell r="H437" t="str">
            <v>1.00</v>
          </cell>
          <cell r="I437">
            <v>371.97</v>
          </cell>
        </row>
        <row r="438">
          <cell r="C438" t="str">
            <v>01060601100009001</v>
          </cell>
          <cell r="D438" t="str">
            <v>成品钢格板（可行车）</v>
          </cell>
          <cell r="E438" t="str">
            <v>[项目特征]
1.材料品种、规格:成品钢格板，规格满足设计和规范要求
2.厚度:综合考虑
3.盖板护角材料品种、规格:综合考虑</v>
          </cell>
          <cell r="F438" t="str">
            <v>[工作内容]
1.制作
2.安装
3.运输
4.其他完成本项所需的一切工作</v>
          </cell>
          <cell r="G438" t="str">
            <v>m2</v>
          </cell>
        </row>
        <row r="439">
          <cell r="C439" t="str">
            <v>01060601300007001</v>
          </cell>
          <cell r="D439" t="str">
            <v>成品钢盖板</v>
          </cell>
          <cell r="E439" t="str">
            <v>[项目特征]
1.材料品种、规格:成品钢盖板，规格满足设计和规范要求
2.厚度:综合考虑
3.盖板护角材料品种、规格:综合考虑</v>
          </cell>
          <cell r="F439" t="str">
            <v>[工作内容]
1.制作
2.安装
3.运输
4.其他完成本项所需的一切工作</v>
          </cell>
          <cell r="G439" t="str">
            <v>m2</v>
          </cell>
          <cell r="H439" t="str">
            <v>1.00</v>
          </cell>
          <cell r="I439">
            <v>356.56</v>
          </cell>
        </row>
        <row r="440">
          <cell r="C440" t="str">
            <v>01060601300007001</v>
          </cell>
          <cell r="D440" t="str">
            <v>成品钢盖板</v>
          </cell>
          <cell r="E440" t="str">
            <v>[项目特征]
1.材料品种、规格:成品钢盖板，规格满足设计和规范要求
2.厚度:综合考虑
3.盖板护角材料品种、规格:综合考虑</v>
          </cell>
          <cell r="F440" t="str">
            <v>[工作内容]
1.制作
2.安装
3.运输
4.其他完成本项所需的一切工作</v>
          </cell>
          <cell r="G440" t="str">
            <v>m2</v>
          </cell>
        </row>
        <row r="441">
          <cell r="C441" t="str">
            <v>01060601100002001</v>
          </cell>
          <cell r="D441" t="str">
            <v>热浸锌钢格板（可行车）</v>
          </cell>
          <cell r="E441" t="str">
            <v>[项目特征]
1.材料品种、规格:可行车热浸锌钢格板
2.规格:综合考虑
3.盖板护角材料品种、规格:综合考虑</v>
          </cell>
          <cell r="F441" t="str">
            <v>[工作内容]
1.制作、运输
2.安装、校正
3.预埋铁件
4.其他完成本项所需的一切工作</v>
          </cell>
          <cell r="G441" t="str">
            <v>m2</v>
          </cell>
          <cell r="H441" t="str">
            <v>1.00</v>
          </cell>
          <cell r="I441">
            <v>314.19</v>
          </cell>
        </row>
        <row r="442">
          <cell r="C442" t="str">
            <v>01060601100002001</v>
          </cell>
          <cell r="D442" t="str">
            <v>热浸锌钢格板（可行车）</v>
          </cell>
          <cell r="E442" t="str">
            <v>[项目特征]
1.材料品种、规格:可行车热浸锌钢格板
2.规格:综合考虑
3.盖板护角材料品种、规格:综合考虑</v>
          </cell>
          <cell r="F442" t="str">
            <v>[工作内容]
1.制作、运输
2.安装、校正
3.预埋铁件
4.其他完成本项所需的一切工作</v>
          </cell>
          <cell r="G442" t="str">
            <v>m2</v>
          </cell>
        </row>
        <row r="443">
          <cell r="C443" t="str">
            <v>01060601100018002</v>
          </cell>
          <cell r="D443" t="str">
            <v>热浸锌钢格板</v>
          </cell>
          <cell r="E443" t="str">
            <v>[项目特征]
1.材料品种、规格:热浸锌钢格板
2.规格:综合考虑
3.盖板护角材料品种、规格:综合考虑</v>
          </cell>
          <cell r="F443" t="str">
            <v>[工作内容]
1.制作、运输
2.安装、校正
3.预埋铁件
4.其他完成本项所需的一切工作</v>
          </cell>
          <cell r="G443" t="str">
            <v>m2</v>
          </cell>
          <cell r="H443" t="str">
            <v>1.00</v>
          </cell>
          <cell r="I443">
            <v>270.85</v>
          </cell>
        </row>
        <row r="444">
          <cell r="C444" t="str">
            <v>01060601100018002</v>
          </cell>
          <cell r="D444" t="str">
            <v>热浸锌钢格板</v>
          </cell>
          <cell r="E444" t="str">
            <v>[项目特征]
1.材料品种、规格:热浸锌钢格板
2.规格:综合考虑
3.盖板护角材料品种、规格:综合考虑</v>
          </cell>
          <cell r="F444" t="str">
            <v>[工作内容]
1.制作、运输
2.安装、校正
3.预埋铁件
4.其他完成本项所需的一切工作</v>
          </cell>
          <cell r="G444" t="str">
            <v>m2</v>
          </cell>
        </row>
        <row r="445">
          <cell r="C445" t="str">
            <v>01060601300008001</v>
          </cell>
          <cell r="D445" t="str">
            <v>不锈钢盖板</v>
          </cell>
          <cell r="E445" t="str">
            <v>[项目特征]
1.材料品种、规格:不锈钢盖板，规格满足设计和规范要求
2.厚度:综合考虑
3.盖板护角材料品种、规格:综合考虑</v>
          </cell>
          <cell r="F445" t="str">
            <v>[工作内容]
1.制作
2.安装
3.运输
4.其他完成本项所需的一切工作</v>
          </cell>
          <cell r="G445" t="str">
            <v>m2</v>
          </cell>
          <cell r="H445" t="str">
            <v>1.00</v>
          </cell>
          <cell r="I445">
            <v>473.08</v>
          </cell>
        </row>
        <row r="446">
          <cell r="C446" t="str">
            <v>01060601300008001</v>
          </cell>
          <cell r="D446" t="str">
            <v>不锈钢盖板</v>
          </cell>
          <cell r="E446" t="str">
            <v>[项目特征]
1.材料品种、规格:不锈钢盖板，规格满足设计和规范要求
2.厚度:综合考虑
3.盖板护角材料品种、规格:综合考虑</v>
          </cell>
          <cell r="F446" t="str">
            <v>[工作内容]
1.制作
2.安装
3.运输
4.其他完成本项所需的一切工作</v>
          </cell>
          <cell r="G446" t="str">
            <v>m2</v>
          </cell>
        </row>
        <row r="447">
          <cell r="C447" t="str">
            <v>01060601100012001</v>
          </cell>
          <cell r="D447" t="str">
            <v>铸铁篦子盖板</v>
          </cell>
          <cell r="E447" t="str">
            <v>[项目特征]
1.材料品种、规格:铸铁篦子盖板 ，规格满足设计和规范要求
2.厚度:50厚
3.盖板护角材料品种、规格:橡胶垫片及其他辅材，零星钢构件固定安装</v>
          </cell>
          <cell r="F447" t="str">
            <v>[工作内容]
1.制作
2.安装
3.运输
4.其他完成本项所需的一切工作</v>
          </cell>
          <cell r="G447" t="str">
            <v>m2</v>
          </cell>
          <cell r="H447" t="str">
            <v>1.00</v>
          </cell>
          <cell r="I447">
            <v>596.66</v>
          </cell>
        </row>
        <row r="448">
          <cell r="C448" t="str">
            <v>01060601100012001</v>
          </cell>
          <cell r="D448" t="str">
            <v>铸铁篦子盖板</v>
          </cell>
          <cell r="E448" t="str">
            <v>[项目特征]
1.材料品种、规格:铸铁篦子盖板 ，规格满足设计和规范要求
2.厚度:50厚
3.盖板护角材料品种、规格:橡胶垫片及其他辅材，零星钢构件固定安装</v>
          </cell>
          <cell r="F448" t="str">
            <v>[工作内容]
1.制作
2.安装
3.运输
4.其他完成本项所需的一切工作</v>
          </cell>
          <cell r="G448" t="str">
            <v>m2</v>
          </cell>
        </row>
        <row r="449">
          <cell r="C449" t="str">
            <v>01060601100020001</v>
          </cell>
          <cell r="D449" t="str">
            <v>铸铁篦子盖板</v>
          </cell>
          <cell r="E449" t="str">
            <v>[项目特征]
1.材料品种、规格:铸铁篦子盖板 ，规格满足设计和规范要求
2.厚度:40厚
3.盖板护角材料品种、规格:橡胶垫片及其他辅材，零星钢构件固定安装</v>
          </cell>
          <cell r="F449" t="str">
            <v>[工作内容]
1.制作
2.安装
3.运输
4.其他完成本项所需的一切工作</v>
          </cell>
          <cell r="G449" t="str">
            <v>m2</v>
          </cell>
          <cell r="H449" t="str">
            <v>1.00</v>
          </cell>
          <cell r="I449">
            <v>468.26</v>
          </cell>
        </row>
        <row r="450">
          <cell r="C450" t="str">
            <v>01060601100020001</v>
          </cell>
          <cell r="D450" t="str">
            <v>铸铁篦子盖板</v>
          </cell>
          <cell r="E450" t="str">
            <v>[项目特征]
1.材料品种、规格:铸铁篦子盖板 ，规格满足设计和规范要求
2.厚度:40厚
3.盖板护角材料品种、规格:橡胶垫片及其他辅材，零星钢构件固定安装</v>
          </cell>
          <cell r="F450" t="str">
            <v>[工作内容]
1.制作
2.安装
3.运输
4.其他完成本项所需的一切工作</v>
          </cell>
          <cell r="G450" t="str">
            <v>m2</v>
          </cell>
        </row>
        <row r="451">
          <cell r="C451" t="str">
            <v>08</v>
          </cell>
          <cell r="D451" t="str">
            <v>门窗工程</v>
          </cell>
        </row>
        <row r="452">
          <cell r="C452" t="str">
            <v>01080100400001001</v>
          </cell>
          <cell r="D452" t="str">
            <v>木质防火门安装</v>
          </cell>
          <cell r="E452" t="str">
            <v>[项目特征]
1.门类型:木质防火门安装（含门套以及门线条拼装）
2.门材质:综合考虑
3.洞口尺寸:综合考虑</v>
          </cell>
          <cell r="F452" t="str">
            <v>[工作内容]
1.门及门套运输、安装
2.闭门器及五金运输、安装
3.门框塞缝、灌浆、收边
4.其他完成本项所需的一切工作</v>
          </cell>
          <cell r="G452" t="str">
            <v>m2</v>
          </cell>
          <cell r="H452" t="str">
            <v>1.00</v>
          </cell>
          <cell r="I452">
            <v>66.22</v>
          </cell>
        </row>
        <row r="453">
          <cell r="C453" t="str">
            <v>01080100400001001</v>
          </cell>
          <cell r="D453" t="str">
            <v>木质防火门安装</v>
          </cell>
          <cell r="E453" t="str">
            <v>[项目特征]
1.门类型:木质防火门安装（含门套以及门线条拼装）
2.门材质:综合考虑
3.洞口尺寸:综合考虑</v>
          </cell>
          <cell r="F453" t="str">
            <v>[工作内容]
1.门及门套运输、安装
2.闭门器及五金运输、安装
3.门框塞缝、灌浆、收边
4.其他完成本项所需的一切工作</v>
          </cell>
          <cell r="G453" t="str">
            <v>m2</v>
          </cell>
        </row>
        <row r="454">
          <cell r="C454" t="str">
            <v>01080200300001001</v>
          </cell>
          <cell r="D454" t="str">
            <v>钢制防火门安装</v>
          </cell>
          <cell r="E454" t="str">
            <v>[项目特征]
1.门类型:成品钢制防火门
2.门材质:综合考虑
3.洞口尺寸:综合考虑</v>
          </cell>
          <cell r="F454" t="str">
            <v>[工作内容]
1.门运输、门及门套安装
2.门洞塞缝、灌浆
3.闭门器及特殊五金安装
4.其他完成本项所需的一切工作</v>
          </cell>
          <cell r="G454" t="str">
            <v>m2</v>
          </cell>
          <cell r="H454" t="str">
            <v>1.00</v>
          </cell>
          <cell r="I454">
            <v>66.22</v>
          </cell>
        </row>
        <row r="455">
          <cell r="C455" t="str">
            <v>01080200300001001</v>
          </cell>
          <cell r="D455" t="str">
            <v>钢制防火门安装</v>
          </cell>
          <cell r="E455" t="str">
            <v>[项目特征]
1.门类型:成品钢制防火门
2.门材质:综合考虑
3.洞口尺寸:综合考虑</v>
          </cell>
          <cell r="F455" t="str">
            <v>[工作内容]
1.门运输、门及门套安装
2.门洞塞缝、灌浆
3.闭门器及特殊五金安装
4.其他完成本项所需的一切工作</v>
          </cell>
          <cell r="G455" t="str">
            <v>m2</v>
          </cell>
        </row>
        <row r="456">
          <cell r="C456" t="str">
            <v>01080100100001001</v>
          </cell>
          <cell r="D456" t="str">
            <v>木门安装</v>
          </cell>
          <cell r="E456" t="str">
            <v>[项目特征]
1.门类型:木门
2.门材质:综合考虑
3.洞口尺寸:综合考虑</v>
          </cell>
          <cell r="F456" t="str">
            <v>[工作内容]
1.门运输、门及门套安装
2.门洞塞缝、灌浆
3.特殊五金安装
4.其他完成本项所需的一切工作</v>
          </cell>
          <cell r="G456" t="str">
            <v>m2</v>
          </cell>
          <cell r="H456" t="str">
            <v>1.00</v>
          </cell>
          <cell r="I456">
            <v>66.22</v>
          </cell>
        </row>
        <row r="457">
          <cell r="C457" t="str">
            <v>01080100100001001</v>
          </cell>
          <cell r="D457" t="str">
            <v>木门安装</v>
          </cell>
          <cell r="E457" t="str">
            <v>[项目特征]
1.门类型:木门
2.门材质:综合考虑
3.洞口尺寸:综合考虑</v>
          </cell>
          <cell r="F457" t="str">
            <v>[工作内容]
1.门运输、门及门套安装
2.门洞塞缝、灌浆
3.特殊五金安装
4.其他完成本项所需的一切工作</v>
          </cell>
          <cell r="G457" t="str">
            <v>m2</v>
          </cell>
        </row>
        <row r="458">
          <cell r="C458" t="str">
            <v>补2022030111002344001</v>
          </cell>
          <cell r="D458" t="str">
            <v>钢制门安装</v>
          </cell>
          <cell r="E458" t="str">
            <v>[项目特征]
1.门类型:钢制门
2.门材质:综合考虑
3.洞口尺寸:综合考虑</v>
          </cell>
          <cell r="F458" t="str">
            <v>[工作内容]
1.门运输、门及门套安装
2.门洞塞缝、灌浆
3.特殊五金安装
4.其他完成本项所需的一切工作</v>
          </cell>
          <cell r="G458" t="str">
            <v>m2</v>
          </cell>
          <cell r="H458" t="str">
            <v>1.00</v>
          </cell>
          <cell r="I458">
            <v>66.22</v>
          </cell>
        </row>
        <row r="459">
          <cell r="C459" t="str">
            <v>补2022030111002344001</v>
          </cell>
          <cell r="D459" t="str">
            <v>钢制门安装</v>
          </cell>
          <cell r="E459" t="str">
            <v>[项目特征]
1.门类型:钢制门
2.门材质:综合考虑
3.洞口尺寸:综合考虑</v>
          </cell>
          <cell r="F459" t="str">
            <v>[工作内容]
1.门运输、门及门套安装
2.门洞塞缝、灌浆
3.特殊五金安装
4.其他完成本项所需的一切工作</v>
          </cell>
          <cell r="G459" t="str">
            <v>m2</v>
          </cell>
        </row>
        <row r="460">
          <cell r="C460" t="str">
            <v>补2022030111022577001</v>
          </cell>
          <cell r="D460" t="str">
            <v>钢木门安装</v>
          </cell>
          <cell r="E460" t="str">
            <v>[项目特征]
1.门类型:钢木门
2.门材质:综合考虑
3.洞口尺寸:综合考虑</v>
          </cell>
          <cell r="F460" t="str">
            <v>[工作内容]
1.门运输、门及门套安装
2.门洞塞缝、灌浆
3.特殊五金安装
4.其他完成本项所需的一切工作</v>
          </cell>
          <cell r="G460" t="str">
            <v>m2</v>
          </cell>
          <cell r="H460" t="str">
            <v>1.00</v>
          </cell>
          <cell r="I460">
            <v>66.22</v>
          </cell>
        </row>
        <row r="461">
          <cell r="C461" t="str">
            <v>补2022030111022577001</v>
          </cell>
          <cell r="D461" t="str">
            <v>钢木门安装</v>
          </cell>
          <cell r="E461" t="str">
            <v>[项目特征]
1.门类型:钢木门
2.门材质:综合考虑
3.洞口尺寸:综合考虑</v>
          </cell>
          <cell r="F461" t="str">
            <v>[工作内容]
1.门运输、门及门套安装
2.门洞塞缝、灌浆
3.特殊五金安装
4.其他完成本项所需的一切工作</v>
          </cell>
          <cell r="G461" t="str">
            <v>m2</v>
          </cell>
        </row>
        <row r="462">
          <cell r="C462" t="str">
            <v>补2022030310323724001</v>
          </cell>
          <cell r="D462" t="str">
            <v>门头板安装</v>
          </cell>
          <cell r="E462" t="str">
            <v>[项目特征]
1.板厚度:综合考虑
2.板材质:综合考虑</v>
          </cell>
          <cell r="F462" t="str">
            <v>[工作内容]
1.门头板运输、安装
2.其他完成本项所需的一切工作</v>
          </cell>
          <cell r="G462" t="str">
            <v>m2</v>
          </cell>
          <cell r="H462" t="str">
            <v>1.00</v>
          </cell>
          <cell r="I462">
            <v>66.22</v>
          </cell>
        </row>
        <row r="463">
          <cell r="C463" t="str">
            <v>补2022030310323724001</v>
          </cell>
          <cell r="D463" t="str">
            <v>门头板安装</v>
          </cell>
          <cell r="E463" t="str">
            <v>[项目特征]
1.板厚度:综合考虑
2.板材质:综合考虑</v>
          </cell>
          <cell r="F463" t="str">
            <v>[工作内容]
1.门头板运输、安装
2.其他完成本项所需的一切工作</v>
          </cell>
          <cell r="G463" t="str">
            <v>m2</v>
          </cell>
        </row>
        <row r="464">
          <cell r="C464" t="str">
            <v>09</v>
          </cell>
          <cell r="D464" t="str">
            <v>屋面及防水工程</v>
          </cell>
        </row>
        <row r="465">
          <cell r="C465" t="str">
            <v>0901</v>
          </cell>
          <cell r="D465" t="str">
            <v>地下室顶板防水</v>
          </cell>
        </row>
        <row r="466">
          <cell r="C466" t="str">
            <v>01020100200003001</v>
          </cell>
          <cell r="D466" t="str">
            <v>隔离层（土工布）</v>
          </cell>
          <cell r="E466" t="str">
            <v>[项目特征]
1.材料品种、规格：空铺土工布隔离层(200g/㎡)</v>
          </cell>
          <cell r="F466" t="str">
            <v>[工作内容]
1.基层清理
2.铺设、固定
3.运输
4.其他完成本项所需的一切工作</v>
          </cell>
          <cell r="G466" t="str">
            <v>m2</v>
          </cell>
          <cell r="H466" t="str">
            <v>1.00</v>
          </cell>
          <cell r="I466">
            <v>4.58</v>
          </cell>
        </row>
        <row r="467">
          <cell r="C467" t="str">
            <v>01020100200003001</v>
          </cell>
          <cell r="D467" t="str">
            <v>隔离层（土工布）</v>
          </cell>
          <cell r="E467" t="str">
            <v>[项目特征]
1.材料品种、规格：空铺土工布隔离层(200g/㎡)</v>
          </cell>
          <cell r="F467" t="str">
            <v>[工作内容]
1.基层清理
2.铺设、固定
3.运输
4.其他完成本项所需的一切工作</v>
          </cell>
          <cell r="G467" t="str">
            <v>m2</v>
          </cell>
        </row>
        <row r="468">
          <cell r="C468" t="str">
            <v>04020100900005001</v>
          </cell>
          <cell r="D468" t="str">
            <v>排水板</v>
          </cell>
          <cell r="E468" t="str">
            <v>[项目特征]
1.疏水层材料品种、规格：H25塑料蓄排水板（抗压强度≥500KN/m2，单位重量≥1.75KG/m2）</v>
          </cell>
          <cell r="F468" t="str">
            <v>[工作内容]
1.基层清理
2.铺设疏水层
3.其他完成本项所需的一切工作</v>
          </cell>
          <cell r="G468" t="str">
            <v>m2</v>
          </cell>
          <cell r="H468" t="str">
            <v>1.00</v>
          </cell>
          <cell r="I468">
            <v>23.31</v>
          </cell>
        </row>
        <row r="469">
          <cell r="C469" t="str">
            <v>04020100900005001</v>
          </cell>
          <cell r="D469" t="str">
            <v>排水板</v>
          </cell>
          <cell r="E469" t="str">
            <v>[项目特征]
1.疏水层材料品种、规格：H25塑料蓄排水板（抗压强度≥500KN/m2，单位重量≥1.75KG/m2）</v>
          </cell>
          <cell r="F469" t="str">
            <v>[工作内容]
1.基层清理
2.铺设疏水层
3.其他完成本项所需的一切工作</v>
          </cell>
          <cell r="G469" t="str">
            <v>m2</v>
          </cell>
        </row>
        <row r="470">
          <cell r="C470" t="str">
            <v>补2023040711375592001</v>
          </cell>
          <cell r="D470" t="str">
            <v>屋面刚性层</v>
          </cell>
          <cell r="E470" t="str">
            <v>[项目特征]
1.刚性层厚度：70mm
2.混凝土种类、强度等级： C20细石混凝土保护层
3.嵌缝材料：4m*4m分仓设缩缝，用切割机切缝深15mm，缝宽20-30mm，密封胶嵌缝，随捣随压实抹平
4.钢筋规格、型号：配Φ6@200双向钢筋</v>
          </cell>
          <cell r="F470" t="str">
            <v>[工作内容]
1.基层清理
2.钢筋制作、运输、安装
3.混凝土制作、运输、铺筑、养护
4.设缩缝及填缝
5.其他完成本项所需的一切工作</v>
          </cell>
          <cell r="G470" t="str">
            <v>m2</v>
          </cell>
          <cell r="H470" t="str">
            <v>1.00</v>
          </cell>
          <cell r="I470">
            <v>51.25</v>
          </cell>
        </row>
        <row r="471">
          <cell r="C471" t="str">
            <v>补2023040711375592001</v>
          </cell>
          <cell r="D471" t="str">
            <v>屋面刚性层</v>
          </cell>
          <cell r="E471" t="str">
            <v>[项目特征]
1.刚性层厚度：70mm
2.混凝土种类、强度等级： C20细石混凝土保护层
3.嵌缝材料：4m*4m分仓设缩缝，用切割机切缝深15mm，缝宽20-30mm，密封胶嵌缝，随捣随压实抹平
4.钢筋规格、型号：配Φ6@200双向钢筋</v>
          </cell>
          <cell r="F471" t="str">
            <v>[工作内容]
1.基层清理
2.钢筋制作、运输、安装
3.混凝土制作、运输、铺筑、养护
4.设缩缝及填缝
5.其他完成本项所需的一切工作</v>
          </cell>
          <cell r="G471" t="str">
            <v>m2</v>
          </cell>
        </row>
        <row r="472">
          <cell r="C472" t="str">
            <v>补2023040711375592001</v>
          </cell>
          <cell r="D472" t="str">
            <v>屋面刚性层</v>
          </cell>
          <cell r="E472" t="str">
            <v>[项目特征]
1.刚性层厚度：70mm
2.混凝土种类、强度等级： C20细石混凝土保护层
3.嵌缝材料：4m*4m分仓设缩缝，用切割机切缝深15mm，缝宽20-30mm，密封胶嵌缝，随捣随压实抹平
4.钢筋规格、型号：配Φ6@200双向钢筋</v>
          </cell>
          <cell r="F472" t="str">
            <v>[工作内容]
1.基层清理
2.钢筋制作、运输、安装
3.混凝土制作、运输、铺筑、养护
4.设缩缝及填缝
5.其他完成本项所需的一切工作</v>
          </cell>
          <cell r="G472" t="str">
            <v>m2</v>
          </cell>
        </row>
        <row r="473">
          <cell r="C473" t="str">
            <v>补2022022816162384002</v>
          </cell>
          <cell r="D473" t="str">
            <v>屋面刚性层</v>
          </cell>
          <cell r="E473" t="str">
            <v>[项目特征]
1.刚性层厚度：50mm（最薄处），坡度综合考虑
2.混凝土种类、强度等级：细石混凝土 C20</v>
          </cell>
          <cell r="F473" t="str">
            <v>[工作内容]
1.基层清理
2.混凝土制作、运输、铺筑、养护
3.其他完成本项所需的一切工作</v>
          </cell>
          <cell r="G473" t="str">
            <v>m2</v>
          </cell>
          <cell r="H473" t="str">
            <v>1.00</v>
          </cell>
          <cell r="I473">
            <v>38.12</v>
          </cell>
        </row>
        <row r="474">
          <cell r="C474" t="str">
            <v>补2022022816162384002</v>
          </cell>
          <cell r="D474" t="str">
            <v>屋面刚性层</v>
          </cell>
          <cell r="E474" t="str">
            <v>[项目特征]
1.刚性层厚度：50mm（最薄处），坡度综合考虑
2.混凝土种类、强度等级：细石混凝土 C20</v>
          </cell>
          <cell r="F474" t="str">
            <v>[工作内容]
1.基层清理
2.混凝土制作、运输、铺筑、养护
3.其他完成本项所需的一切工作</v>
          </cell>
          <cell r="G474" t="str">
            <v>m2</v>
          </cell>
        </row>
        <row r="475">
          <cell r="C475" t="str">
            <v>01100300100002001</v>
          </cell>
          <cell r="D475" t="str">
            <v>隔离层</v>
          </cell>
          <cell r="E475" t="str">
            <v>[项目特征]
1.隔离层材料品种：聚酯无纺布隔离层(200g/m2)</v>
          </cell>
          <cell r="F475" t="str">
            <v>[工作内容]
1.基层清理
2.隔离层铺设
3.其他完成本项所需的一切工作</v>
          </cell>
          <cell r="G475" t="str">
            <v>m2</v>
          </cell>
          <cell r="H475" t="str">
            <v>1.00</v>
          </cell>
          <cell r="I475">
            <v>4.84</v>
          </cell>
        </row>
        <row r="476">
          <cell r="C476" t="str">
            <v>01100300100002001</v>
          </cell>
          <cell r="D476" t="str">
            <v>隔离层</v>
          </cell>
          <cell r="E476" t="str">
            <v>[项目特征]
1.隔离层材料品种：聚酯无纺布隔离层(200g/m2)</v>
          </cell>
          <cell r="F476" t="str">
            <v>[工作内容]
1.基层清理
2.隔离层铺设
3.其他完成本项所需的一切工作</v>
          </cell>
          <cell r="G476" t="str">
            <v>m2</v>
          </cell>
        </row>
        <row r="477">
          <cell r="C477" t="str">
            <v>01090200100003001</v>
          </cell>
          <cell r="D477" t="str">
            <v>屋面卷材防水</v>
          </cell>
          <cell r="E477" t="str">
            <v>[项目特征]
1.卷材品种、规格、厚度：3厚自粘聚合物改性沥青防水卷材（聚酯胎）</v>
          </cell>
          <cell r="F477" t="str">
            <v>[工作内容]
1.基层清理
2.刷粘接剂
3.铺防水卷材
4.接缝、嵌缝
5.其他完成本项所需的一切工作</v>
          </cell>
          <cell r="G477" t="str">
            <v>m2</v>
          </cell>
          <cell r="H477" t="str">
            <v>1.00</v>
          </cell>
          <cell r="I477">
            <v>12.04</v>
          </cell>
        </row>
        <row r="478">
          <cell r="C478" t="str">
            <v>01090200100003001</v>
          </cell>
          <cell r="D478" t="str">
            <v>屋面卷材防水</v>
          </cell>
          <cell r="E478" t="str">
            <v>[项目特征]
1.卷材品种、规格、厚度：3厚自粘聚合物改性沥青防水卷材（聚酯胎）</v>
          </cell>
          <cell r="F478" t="str">
            <v>[工作内容]
1.基层清理
2.刷粘接剂
3.铺防水卷材
4.接缝、嵌缝
5.其他完成本项所需的一切工作</v>
          </cell>
          <cell r="G478" t="str">
            <v>m2</v>
          </cell>
        </row>
        <row r="479">
          <cell r="C479" t="str">
            <v>补2023040711393510001</v>
          </cell>
          <cell r="D479" t="str">
            <v>屋面卷材防水</v>
          </cell>
          <cell r="E479" t="str">
            <v>[项目特征]
1.卷材品种、规格、厚度：4厚弹性体改性沥青耐根穿刺防水卷材（聚酯胎）</v>
          </cell>
          <cell r="F479" t="str">
            <v>[工作内容]
1.基层清理
2.刷粘接剂
3.铺防水卷材
4.接缝、嵌缝
5.其他完成本项所需的一切工作</v>
          </cell>
          <cell r="G479" t="str">
            <v>m2</v>
          </cell>
          <cell r="H479" t="str">
            <v>1.00</v>
          </cell>
          <cell r="I479">
            <v>12.04</v>
          </cell>
        </row>
        <row r="480">
          <cell r="C480" t="str">
            <v>补2023040711393510001</v>
          </cell>
          <cell r="D480" t="str">
            <v>屋面卷材防水</v>
          </cell>
          <cell r="E480" t="str">
            <v>[项目特征]
1.卷材品种、规格、厚度：4厚弹性体改性沥青耐根穿刺防水卷材（聚酯胎）</v>
          </cell>
          <cell r="F480" t="str">
            <v>[工作内容]
1.基层清理
2.刷粘接剂
3.铺防水卷材
4.接缝、嵌缝
5.其他完成本项所需的一切工作</v>
          </cell>
          <cell r="G480" t="str">
            <v>m2</v>
          </cell>
        </row>
        <row r="481">
          <cell r="C481" t="str">
            <v>补2023052317001712001</v>
          </cell>
          <cell r="D481" t="str">
            <v>屋面涂膜防水</v>
          </cell>
          <cell r="E481" t="str">
            <v>[项目特征]
1.防水膜品种：非固化橡胶沥青防水涂料
2.涂膜厚度：2厚</v>
          </cell>
          <cell r="F481" t="str">
            <v>[工作内容] 
1.基层处理
2.刷基层处理剂
3.铺布、分层涂刷防水层
4.其他完成本项所需的一切工作</v>
          </cell>
          <cell r="G481" t="str">
            <v>m2</v>
          </cell>
          <cell r="H481" t="str">
            <v>1.00</v>
          </cell>
          <cell r="I481">
            <v>10.84</v>
          </cell>
        </row>
        <row r="482">
          <cell r="C482" t="str">
            <v>补2023052317001712001</v>
          </cell>
          <cell r="D482" t="str">
            <v>屋面涂膜防水</v>
          </cell>
          <cell r="E482" t="str">
            <v>[项目特征]
1.防水膜品种：非固化橡胶沥青防水涂料
2.涂膜厚度：2厚</v>
          </cell>
          <cell r="F482" t="str">
            <v>[工作内容] 
1.基层处理
2.刷基层处理剂
3.铺布、分层涂刷防水层
4.其他完成本项所需的一切工作</v>
          </cell>
          <cell r="G482" t="str">
            <v>m2</v>
          </cell>
        </row>
        <row r="483">
          <cell r="C483" t="str">
            <v>01110100600010001</v>
          </cell>
          <cell r="D483" t="str">
            <v>平面砂浆、细石混凝土找坡层</v>
          </cell>
          <cell r="E483" t="str">
            <v>[项目特征]
1.找坡层厚度、砂浆配合比、混凝土强度等级：最薄处10厚找坡层，边缘2m范围内用WS M20水泥砂浆、其余用C20细石混凝土找坡0.5％，随打随抹平</v>
          </cell>
          <cell r="F483" t="str">
            <v>[工作内容]
1.基层清理
2.找坡层铺设
3.材料运输
4.其他完成本项所需的一切工作</v>
          </cell>
          <cell r="G483" t="str">
            <v>m2</v>
          </cell>
          <cell r="H483" t="str">
            <v>1.00</v>
          </cell>
          <cell r="I483">
            <v>26.08</v>
          </cell>
        </row>
        <row r="484">
          <cell r="C484" t="str">
            <v>01110100600010001</v>
          </cell>
          <cell r="D484" t="str">
            <v>平面砂浆、细石混凝土找坡层</v>
          </cell>
          <cell r="E484" t="str">
            <v>[项目特征]
1.找坡层厚度、砂浆配合比、混凝土强度等级：最薄处10厚找坡层，边缘2m范围内用WS M20水泥砂浆、其余用C20细石混凝土找坡0.5％，随打随抹平</v>
          </cell>
          <cell r="F484" t="str">
            <v>[工作内容]
1.基层清理
2.找坡层铺设
3.材料运输
4.其他完成本项所需的一切工作</v>
          </cell>
          <cell r="G484" t="str">
            <v>m2</v>
          </cell>
        </row>
        <row r="485">
          <cell r="C485" t="str">
            <v>01110100600010001</v>
          </cell>
          <cell r="D485" t="str">
            <v>平面砂浆、细石混凝土找坡层</v>
          </cell>
          <cell r="E485" t="str">
            <v>[项目特征]
1.找坡层厚度、砂浆配合比、混凝土强度等级：最薄处10厚找坡层，边缘2m范围内用WS M20水泥砂浆、其余用C20细石混凝土找坡0.5％，随打随抹平</v>
          </cell>
          <cell r="F485" t="str">
            <v>[工作内容]
1.基层清理
2.找坡层铺设
3.材料运输
4.其他完成本项所需的一切工作</v>
          </cell>
          <cell r="G485" t="str">
            <v>m2</v>
          </cell>
        </row>
        <row r="486">
          <cell r="C486" t="str">
            <v>补2023040711412331001</v>
          </cell>
          <cell r="D486" t="str">
            <v>平面砂浆找平层</v>
          </cell>
          <cell r="E486" t="str">
            <v>[项目特征]
1.找平层厚度、砂浆配合比：结构找坡0.5%，20厚WS M20水泥砂浆找平层</v>
          </cell>
          <cell r="F486" t="str">
            <v>[工作内容]
1.基层清理
2.找平层铺设
3.材料运输
4.其他完成本项所需的一切工作</v>
          </cell>
          <cell r="G486" t="str">
            <v>m2</v>
          </cell>
          <cell r="H486" t="str">
            <v>1.00</v>
          </cell>
          <cell r="I486">
            <v>25.03</v>
          </cell>
        </row>
        <row r="487">
          <cell r="C487" t="str">
            <v>补2023040711412331001</v>
          </cell>
          <cell r="D487" t="str">
            <v>平面砂浆找平层</v>
          </cell>
          <cell r="E487" t="str">
            <v>[项目特征]
1.找平层厚度、砂浆配合比：结构找坡0.5%，20厚WS M20水泥砂浆找平层</v>
          </cell>
          <cell r="F487" t="str">
            <v>[工作内容]
1.基层清理
2.找平层铺设
3.材料运输
4.其他完成本项所需的一切工作</v>
          </cell>
          <cell r="G487" t="str">
            <v>m2</v>
          </cell>
        </row>
        <row r="488">
          <cell r="C488" t="str">
            <v>0902</v>
          </cell>
          <cell r="D488" t="str">
            <v>地下室底板防水</v>
          </cell>
        </row>
        <row r="489">
          <cell r="C489" t="str">
            <v>补2022021711434665001</v>
          </cell>
          <cell r="D489" t="str">
            <v>细石混凝土保护层</v>
          </cell>
          <cell r="E489" t="str">
            <v>[项目特征]
1.面层：50厚C30细石混凝土保护层</v>
          </cell>
          <cell r="F489" t="str">
            <v>[工作内容]
1.基层清理
2.保护层铺设
3.材料运输
4.其他完成本项所需的一切工作</v>
          </cell>
          <cell r="G489" t="str">
            <v>m2</v>
          </cell>
          <cell r="H489" t="str">
            <v>1.00</v>
          </cell>
          <cell r="I489">
            <v>37.12</v>
          </cell>
        </row>
        <row r="490">
          <cell r="C490" t="str">
            <v>补2022021711434665001</v>
          </cell>
          <cell r="D490" t="str">
            <v>细石混凝土保护层</v>
          </cell>
          <cell r="E490" t="str">
            <v>[项目特征]
1.面层：50厚C30细石混凝土保护层</v>
          </cell>
          <cell r="F490" t="str">
            <v>[工作内容]
1.基层清理
2.保护层铺设
3.材料运输
4.其他完成本项所需的一切工作</v>
          </cell>
          <cell r="G490" t="str">
            <v>m2</v>
          </cell>
        </row>
        <row r="491">
          <cell r="C491" t="str">
            <v>01100300100002002</v>
          </cell>
          <cell r="D491" t="str">
            <v>隔离层</v>
          </cell>
          <cell r="E491" t="str">
            <v>[项目特征]
1.隔离层材料品种：聚酯无纺布隔离层(200g/m2)</v>
          </cell>
          <cell r="F491" t="str">
            <v>[工作内容]
1.基层清理
2.隔离层铺设
3.其他完成本项所需的一切工作</v>
          </cell>
          <cell r="G491" t="str">
            <v>m2</v>
          </cell>
          <cell r="H491" t="str">
            <v>1.00</v>
          </cell>
          <cell r="I491">
            <v>4.84</v>
          </cell>
        </row>
        <row r="492">
          <cell r="C492" t="str">
            <v>01100300100002002</v>
          </cell>
          <cell r="D492" t="str">
            <v>隔离层</v>
          </cell>
          <cell r="E492" t="str">
            <v>[项目特征]
1.隔离层材料品种：聚酯无纺布隔离层(200g/m2)</v>
          </cell>
          <cell r="F492" t="str">
            <v>[工作内容]
1.基层清理
2.隔离层铺设
3.其他完成本项所需的一切工作</v>
          </cell>
          <cell r="G492" t="str">
            <v>m2</v>
          </cell>
        </row>
        <row r="493">
          <cell r="C493" t="str">
            <v>01090400100001001</v>
          </cell>
          <cell r="D493" t="str">
            <v>楼（地）面卷材防水</v>
          </cell>
          <cell r="E493" t="str">
            <v>[项目特征]
1.卷材品种、规格、厚度：3厚自粘聚合物改性沥青防水卷材（聚酯胎，I型）</v>
          </cell>
          <cell r="F493" t="str">
            <v>[工作内容]
1.基层处理
2.刷粘接剂
3.铺防水卷材
4.接缝、嵌缝
5.其他完成本项所需的一切工作</v>
          </cell>
          <cell r="G493" t="str">
            <v>m2</v>
          </cell>
          <cell r="H493" t="str">
            <v>1.00</v>
          </cell>
          <cell r="I493">
            <v>12.04</v>
          </cell>
        </row>
        <row r="494">
          <cell r="C494" t="str">
            <v>01090400100001001</v>
          </cell>
          <cell r="D494" t="str">
            <v>楼（地）面卷材防水</v>
          </cell>
          <cell r="E494" t="str">
            <v>[项目特征]
1.卷材品种、规格、厚度：3厚自粘聚合物改性沥青防水卷材（聚酯胎，I型）</v>
          </cell>
          <cell r="F494" t="str">
            <v>[工作内容]
1.基层处理
2.刷粘接剂
3.铺防水卷材
4.接缝、嵌缝
5.其他完成本项所需的一切工作</v>
          </cell>
          <cell r="G494" t="str">
            <v>m2</v>
          </cell>
        </row>
        <row r="495">
          <cell r="C495" t="str">
            <v>01090400100010001</v>
          </cell>
          <cell r="D495" t="str">
            <v>楼（地）面卷材防水</v>
          </cell>
          <cell r="E495" t="str">
            <v>[项目特征]
1.卷材品种、规格、厚度：1.2厚预铺反粘TPO防水卷材</v>
          </cell>
          <cell r="F495" t="str">
            <v>[工作内容]
1.基层处理
2.刷粘接剂
3.铺防水卷材
4.接缝、嵌缝
5.其他完成本项所需的一切工作</v>
          </cell>
          <cell r="G495" t="str">
            <v>m2</v>
          </cell>
          <cell r="H495" t="str">
            <v>1.00</v>
          </cell>
          <cell r="I495">
            <v>12.04</v>
          </cell>
        </row>
        <row r="496">
          <cell r="C496" t="str">
            <v>01090400100010001</v>
          </cell>
          <cell r="D496" t="str">
            <v>楼（地）面卷材防水</v>
          </cell>
          <cell r="E496" t="str">
            <v>[项目特征]
1.卷材品种、规格、厚度：1.2厚预铺反粘TPO防水卷材</v>
          </cell>
          <cell r="F496" t="str">
            <v>[工作内容]
1.基层处理
2.刷粘接剂
3.铺防水卷材
4.接缝、嵌缝
5.其他完成本项所需的一切工作</v>
          </cell>
          <cell r="G496" t="str">
            <v>m2</v>
          </cell>
        </row>
        <row r="497">
          <cell r="C497" t="str">
            <v>补2022021614561749001</v>
          </cell>
          <cell r="D497" t="str">
            <v>楼（地）面卷材防水</v>
          </cell>
          <cell r="E497" t="str">
            <v>[项目特征]
1.卷材品种、规格、厚度：1.2厚HDPE预铺防水卷材</v>
          </cell>
          <cell r="F497" t="str">
            <v>[工作内容]
1.基层处理
2.刷粘接剂
3.铺防水卷材
4.接缝、嵌缝
5.其他完成本项所需的一切工作</v>
          </cell>
          <cell r="G497" t="str">
            <v>m2</v>
          </cell>
          <cell r="H497" t="str">
            <v>1.00</v>
          </cell>
          <cell r="I497">
            <v>12.04</v>
          </cell>
        </row>
        <row r="498">
          <cell r="C498" t="str">
            <v>补2022021614561749001</v>
          </cell>
          <cell r="D498" t="str">
            <v>楼（地）面卷材防水</v>
          </cell>
          <cell r="E498" t="str">
            <v>[项目特征]
1.卷材品种、规格、厚度：1.2厚HDPE预铺防水卷材</v>
          </cell>
          <cell r="F498" t="str">
            <v>[工作内容]
1.基层处理
2.刷粘接剂
3.铺防水卷材
4.接缝、嵌缝
5.其他完成本项所需的一切工作</v>
          </cell>
          <cell r="G498" t="str">
            <v>m2</v>
          </cell>
        </row>
        <row r="499">
          <cell r="C499" t="str">
            <v>0903</v>
          </cell>
          <cell r="D499" t="str">
            <v>地下室侧壁防水</v>
          </cell>
        </row>
        <row r="500">
          <cell r="C500" t="str">
            <v>01040100300026001</v>
          </cell>
          <cell r="D500" t="str">
            <v>墙面防水保护层</v>
          </cell>
          <cell r="E500" t="str">
            <v>[项目特征]
1.防水部位：地下室墙身外侧
2.保护层：MU7.5灰砂砖砖保护墙，厚度综合考虑
3.砂浆强度等级、配合比:WM M10水泥砂浆</v>
          </cell>
          <cell r="F500" t="str">
            <v>[工作内容]
1.砂浆制作、运输
2.砌砖
3.刮缝
4.材料运输
5.其他完成本项所需的一切工作</v>
          </cell>
          <cell r="G500" t="str">
            <v>m3</v>
          </cell>
          <cell r="H500" t="str">
            <v>1.00</v>
          </cell>
          <cell r="I500">
            <v>592.03</v>
          </cell>
        </row>
        <row r="501">
          <cell r="C501" t="str">
            <v>01040100300026001</v>
          </cell>
          <cell r="D501" t="str">
            <v>墙面防水保护层</v>
          </cell>
          <cell r="E501" t="str">
            <v>[项目特征]
1.防水部位：地下室墙身外侧
2.保护层：MU7.5灰砂砖砖保护墙，厚度综合考虑
3.砂浆强度等级、配合比:WM M10水泥砂浆</v>
          </cell>
          <cell r="F501" t="str">
            <v>[工作内容]
1.砂浆制作、运输
2.砌砖
3.刮缝
4.材料运输
5.其他完成本项所需的一切工作</v>
          </cell>
          <cell r="G501" t="str">
            <v>m3</v>
          </cell>
        </row>
        <row r="502">
          <cell r="C502" t="str">
            <v>01040100300026001</v>
          </cell>
          <cell r="D502" t="str">
            <v>墙面防水保护层</v>
          </cell>
          <cell r="E502" t="str">
            <v>[项目特征]
1.防水部位：地下室墙身外侧
2.保护层：MU7.5灰砂砖砖保护墙，厚度综合考虑
3.砂浆强度等级、配合比:WM M10水泥砂浆</v>
          </cell>
          <cell r="F502" t="str">
            <v>[工作内容]
1.砂浆制作、运输
2.砌砖
3.刮缝
4.材料运输
5.其他完成本项所需的一切工作</v>
          </cell>
          <cell r="G502" t="str">
            <v>m3</v>
          </cell>
        </row>
        <row r="503">
          <cell r="C503" t="str">
            <v>01040100300020001</v>
          </cell>
          <cell r="D503" t="str">
            <v>墙面防水保护层</v>
          </cell>
          <cell r="E503" t="str">
            <v>[项目特征]
1.防水部位：地下室墙身外侧
2.保护层：MU10 混凝土砖保护墙，厚度综合考虑
3.砂浆强度等级、配合比:WM M10水泥砂浆</v>
          </cell>
          <cell r="F503" t="str">
            <v>[工作内容]
1.砂浆制作、运输
2.砌砖
3.刮缝
4.材料运输
5.其他完成本项所需的一切工作</v>
          </cell>
          <cell r="G503" t="str">
            <v>m3</v>
          </cell>
          <cell r="H503" t="str">
            <v>1.00</v>
          </cell>
          <cell r="I503">
            <v>610.57</v>
          </cell>
        </row>
        <row r="504">
          <cell r="C504" t="str">
            <v>01040100300020001</v>
          </cell>
          <cell r="D504" t="str">
            <v>墙面防水保护层</v>
          </cell>
          <cell r="E504" t="str">
            <v>[项目特征]
1.防水部位：地下室墙身外侧
2.保护层：MU10 混凝土砖保护墙，厚度综合考虑
3.砂浆强度等级、配合比:WM M10水泥砂浆</v>
          </cell>
          <cell r="F504" t="str">
            <v>[工作内容]
1.砂浆制作、运输
2.砌砖
3.刮缝
4.材料运输
5.其他完成本项所需的一切工作</v>
          </cell>
          <cell r="G504" t="str">
            <v>m3</v>
          </cell>
        </row>
        <row r="505">
          <cell r="C505" t="str">
            <v>01040100300020001</v>
          </cell>
          <cell r="D505" t="str">
            <v>墙面防水保护层</v>
          </cell>
          <cell r="E505" t="str">
            <v>[项目特征]
1.防水部位：地下室墙身外侧
2.保护层：MU10 混凝土砖保护墙，厚度综合考虑
3.砂浆强度等级、配合比:WM M10水泥砂浆</v>
          </cell>
          <cell r="F505" t="str">
            <v>[工作内容]
1.砂浆制作、运输
2.砌砖
3.刮缝
4.材料运输
5.其他完成本项所需的一切工作</v>
          </cell>
          <cell r="G505" t="str">
            <v>m3</v>
          </cell>
        </row>
        <row r="506">
          <cell r="C506" t="str">
            <v>01090300100001001</v>
          </cell>
          <cell r="D506" t="str">
            <v>墙面卷材防水</v>
          </cell>
          <cell r="E506" t="str">
            <v>[项目特征]
1.卷材品种、规格、厚度：3厚自粘聚合物改性沥青防水卷材(聚酯胎,Ⅰ型)</v>
          </cell>
          <cell r="F506" t="str">
            <v>[工作内容]
1.基层处理
2.刷粘接剂
3.铺防水卷材
4.接缝、嵌缝
5.其他完成本项所需的一切工作</v>
          </cell>
          <cell r="G506" t="str">
            <v>m2</v>
          </cell>
          <cell r="H506" t="str">
            <v>1.00</v>
          </cell>
          <cell r="I506">
            <v>12.04</v>
          </cell>
        </row>
        <row r="507">
          <cell r="C507" t="str">
            <v>01090300100001001</v>
          </cell>
          <cell r="D507" t="str">
            <v>墙面卷材防水</v>
          </cell>
          <cell r="E507" t="str">
            <v>[项目特征]
1.卷材品种、规格、厚度：3厚自粘聚合物改性沥青防水卷材(聚酯胎,Ⅰ型)</v>
          </cell>
          <cell r="F507" t="str">
            <v>[工作内容]
1.基层处理
2.刷粘接剂
3.铺防水卷材
4.接缝、嵌缝
5.其他完成本项所需的一切工作</v>
          </cell>
          <cell r="G507" t="str">
            <v>m2</v>
          </cell>
        </row>
        <row r="508">
          <cell r="C508" t="str">
            <v>补2023040711433105001</v>
          </cell>
          <cell r="D508" t="str">
            <v>墙面涂膜防水</v>
          </cell>
          <cell r="E508" t="str">
            <v>[项目特征]
1.防水膜品种：聚氨酯防水涂料
2.涂膜厚度：2厚</v>
          </cell>
          <cell r="F508" t="str">
            <v>[工作内容] 
1.基层处理
2.刷基层处理剂
3.铺布、分层涂刷防水层
4.其他完成本项所需的一切工作</v>
          </cell>
          <cell r="G508" t="str">
            <v>m2</v>
          </cell>
          <cell r="H508" t="str">
            <v>1.00</v>
          </cell>
          <cell r="I508">
            <v>10.84</v>
          </cell>
        </row>
        <row r="509">
          <cell r="C509" t="str">
            <v>补2023040711433105001</v>
          </cell>
          <cell r="D509" t="str">
            <v>墙面涂膜防水</v>
          </cell>
          <cell r="E509" t="str">
            <v>[项目特征]
1.防水膜品种：聚氨酯防水涂料
2.涂膜厚度：2厚</v>
          </cell>
          <cell r="F509" t="str">
            <v>[工作内容] 
1.基层处理
2.刷基层处理剂
3.铺布、分层涂刷防水层
4.其他完成本项所需的一切工作</v>
          </cell>
          <cell r="G509" t="str">
            <v>m2</v>
          </cell>
        </row>
        <row r="510">
          <cell r="C510" t="str">
            <v>01100100300001001</v>
          </cell>
          <cell r="D510" t="str">
            <v>墙面防水保护层</v>
          </cell>
          <cell r="E510" t="str">
            <v>[项目特征]
1.防水部位：地下室墙身外侧
2.保护层：30厚聚苯乙烯泡沫塑料板
3.粘结材料种类：用双面胶带粘贴保护层</v>
          </cell>
          <cell r="F510" t="str">
            <v>[工作内容]
1.基层清理
2.保护层铺贴
3.其他完成本项所需的一切工作</v>
          </cell>
          <cell r="G510" t="str">
            <v>m2</v>
          </cell>
          <cell r="H510" t="str">
            <v>1.00</v>
          </cell>
          <cell r="I510">
            <v>30.79</v>
          </cell>
        </row>
        <row r="511">
          <cell r="C511" t="str">
            <v>01100100300001001</v>
          </cell>
          <cell r="D511" t="str">
            <v>墙面防水保护层</v>
          </cell>
          <cell r="E511" t="str">
            <v>[项目特征]
1.防水部位：地下室墙身外侧
2.保护层：30厚聚苯乙烯泡沫塑料板
3.粘结材料种类：用双面胶带粘贴保护层</v>
          </cell>
          <cell r="F511" t="str">
            <v>[工作内容]
1.基层清理
2.保护层铺贴
3.其他完成本项所需的一切工作</v>
          </cell>
          <cell r="G511" t="str">
            <v>m2</v>
          </cell>
        </row>
        <row r="512">
          <cell r="C512" t="str">
            <v>补2023040711493223001</v>
          </cell>
          <cell r="D512" t="str">
            <v>墙面防水保护层</v>
          </cell>
          <cell r="E512" t="str">
            <v>[项目特征]
1.防水部位：地下室墙身外侧
2.保护层：30厚挤塑聚苯板（密度≥30kg/m3）
3.粘结材料种类：专用胶粘剂粘贴</v>
          </cell>
          <cell r="F512" t="str">
            <v>[工作内容]
1.基层清理
2.保护层铺贴
3.其他完成本项所需的一切工作</v>
          </cell>
          <cell r="G512" t="str">
            <v>m2</v>
          </cell>
          <cell r="H512" t="str">
            <v>1.00</v>
          </cell>
          <cell r="I512">
            <v>22.6</v>
          </cell>
        </row>
        <row r="513">
          <cell r="C513" t="str">
            <v>补2023040711493223001</v>
          </cell>
          <cell r="D513" t="str">
            <v>墙面防水保护层</v>
          </cell>
          <cell r="E513" t="str">
            <v>[项目特征]
1.防水部位：地下室墙身外侧
2.保护层：30厚挤塑聚苯板（密度≥30kg/m3）
3.粘结材料种类：专用胶粘剂粘贴</v>
          </cell>
          <cell r="F513" t="str">
            <v>[工作内容]
1.基层清理
2.保护层铺贴
3.其他完成本项所需的一切工作</v>
          </cell>
          <cell r="G513" t="str">
            <v>m2</v>
          </cell>
        </row>
        <row r="514">
          <cell r="C514" t="str">
            <v>0904</v>
          </cell>
          <cell r="D514" t="str">
            <v>地下室其他防水及止水带</v>
          </cell>
        </row>
        <row r="515">
          <cell r="C515" t="str">
            <v>01090400500002001</v>
          </cell>
          <cell r="D515" t="str">
            <v>钢板止水带</v>
          </cell>
          <cell r="E515" t="str">
            <v>[项目特征]
1.止水带材料种类：-3x300mm Q235B钢板</v>
          </cell>
          <cell r="F515" t="str">
            <v>[工作内容]
1.止水带制作、运输、安装
2.其他完成本项所需的一切工作</v>
          </cell>
          <cell r="G515" t="str">
            <v>m</v>
          </cell>
          <cell r="H515" t="str">
            <v>1.00</v>
          </cell>
          <cell r="I515">
            <v>65.49</v>
          </cell>
        </row>
        <row r="516">
          <cell r="C516" t="str">
            <v>01090400500002001</v>
          </cell>
          <cell r="D516" t="str">
            <v>钢板止水带</v>
          </cell>
          <cell r="E516" t="str">
            <v>[项目特征]
1.止水带材料种类：-3x300mm Q235B钢板</v>
          </cell>
          <cell r="F516" t="str">
            <v>[工作内容]
1.止水带制作、运输、安装
2.其他完成本项所需的一切工作</v>
          </cell>
          <cell r="G516" t="str">
            <v>m</v>
          </cell>
        </row>
        <row r="517">
          <cell r="C517" t="str">
            <v>01090400500001001</v>
          </cell>
          <cell r="D517" t="str">
            <v>钢板止水带</v>
          </cell>
          <cell r="E517" t="str">
            <v>[项目特征]
1.止水带材料种类：-4x300mm Q235B钢板</v>
          </cell>
          <cell r="F517" t="str">
            <v>[工作内容]
1.止水带制作、运输、安装
2.其他完成本项所需的一切工作</v>
          </cell>
          <cell r="G517" t="str">
            <v>m</v>
          </cell>
          <cell r="H517" t="str">
            <v>1.00</v>
          </cell>
          <cell r="I517">
            <v>75.6</v>
          </cell>
        </row>
        <row r="518">
          <cell r="C518" t="str">
            <v>01090400500001001</v>
          </cell>
          <cell r="D518" t="str">
            <v>钢板止水带</v>
          </cell>
          <cell r="E518" t="str">
            <v>[项目特征]
1.止水带材料种类：-4x300mm Q235B钢板</v>
          </cell>
          <cell r="F518" t="str">
            <v>[工作内容]
1.止水带制作、运输、安装
2.其他完成本项所需的一切工作</v>
          </cell>
          <cell r="G518" t="str">
            <v>m</v>
          </cell>
        </row>
        <row r="519">
          <cell r="C519" t="str">
            <v>01090400500007001</v>
          </cell>
          <cell r="D519" t="str">
            <v>钢板止水带</v>
          </cell>
          <cell r="E519" t="str">
            <v>[项目特征]
1.止水带材料种类：2x50mm Q235B钢板</v>
          </cell>
          <cell r="F519" t="str">
            <v>[工作内容]
1.止水带制作、运输、安装
2.其他完成本项所需的一切工作</v>
          </cell>
          <cell r="G519" t="str">
            <v>m</v>
          </cell>
          <cell r="H519" t="str">
            <v>1.00</v>
          </cell>
          <cell r="I519">
            <v>30</v>
          </cell>
        </row>
        <row r="520">
          <cell r="C520" t="str">
            <v>01090400500007001</v>
          </cell>
          <cell r="D520" t="str">
            <v>钢板止水带</v>
          </cell>
          <cell r="E520" t="str">
            <v>[项目特征]
1.止水带材料种类：2x50mm Q235B钢板</v>
          </cell>
          <cell r="F520" t="str">
            <v>[工作内容]
1.止水带制作、运输、安装
2.其他完成本项所需的一切工作</v>
          </cell>
          <cell r="G520" t="str">
            <v>m</v>
          </cell>
        </row>
        <row r="521">
          <cell r="C521" t="str">
            <v>01090400500003001</v>
          </cell>
          <cell r="D521" t="str">
            <v>外贴止水带</v>
          </cell>
          <cell r="E521" t="str">
            <v>[项目特征]
1.止水带材料种类：成品外贴止水带
2.填缝材料：30mm挤塑聚苯板、遇水膨胀止水条</v>
          </cell>
          <cell r="F521" t="str">
            <v>[工作内容]
1.止水带制作、运输、安装
2.填缝
3.其他完成本项所需的一切工作</v>
          </cell>
          <cell r="G521" t="str">
            <v>m</v>
          </cell>
          <cell r="H521" t="str">
            <v>1.00</v>
          </cell>
          <cell r="I521">
            <v>64.86</v>
          </cell>
        </row>
        <row r="522">
          <cell r="C522" t="str">
            <v>01090400500003001</v>
          </cell>
          <cell r="D522" t="str">
            <v>外贴止水带</v>
          </cell>
          <cell r="E522" t="str">
            <v>[项目特征]
1.止水带材料种类：成品外贴止水带
2.填缝材料：30mm挤塑聚苯板、遇水膨胀止水条</v>
          </cell>
          <cell r="F522" t="str">
            <v>[工作内容]
1.止水带制作、运输、安装
2.填缝
3.其他完成本项所需的一切工作</v>
          </cell>
          <cell r="G522" t="str">
            <v>m</v>
          </cell>
        </row>
        <row r="523">
          <cell r="C523" t="str">
            <v>01090400500005001</v>
          </cell>
          <cell r="D523" t="str">
            <v>外贴止水带</v>
          </cell>
          <cell r="E523" t="str">
            <v>[项目特征]
1.止水带材料种类：外贴式橡胶止水带
2.填缝材料：油膏嵌实</v>
          </cell>
          <cell r="F523" t="str">
            <v>[工作内容]
1.止水带制作、运输、安装
2.填缝
3.其他完成本项所需的一切工作</v>
          </cell>
          <cell r="G523" t="str">
            <v>m</v>
          </cell>
          <cell r="H523" t="str">
            <v>1.00</v>
          </cell>
          <cell r="I523">
            <v>54.75</v>
          </cell>
        </row>
        <row r="524">
          <cell r="C524" t="str">
            <v>01090400500005001</v>
          </cell>
          <cell r="D524" t="str">
            <v>外贴止水带</v>
          </cell>
          <cell r="E524" t="str">
            <v>[项目特征]
1.止水带材料种类：外贴式橡胶止水带
2.填缝材料：油膏嵌实</v>
          </cell>
          <cell r="F524" t="str">
            <v>[工作内容]
1.止水带制作、运输、安装
2.填缝
3.其他完成本项所需的一切工作</v>
          </cell>
          <cell r="G524" t="str">
            <v>m</v>
          </cell>
        </row>
        <row r="525">
          <cell r="C525" t="str">
            <v>补2023052317015596001</v>
          </cell>
          <cell r="D525" t="str">
            <v>墙面涂膜防水</v>
          </cell>
          <cell r="E525" t="str">
            <v>[项目特征] 
1.防水膜品种：水泥基渗透结晶型防水涂料 
2.涂膜厚度：用量不小于1.5kg/平方米，且厚度大于等于1</v>
          </cell>
          <cell r="F525" t="str">
            <v>[工作内容] 
1.基层处理
2.刷基层处理剂
3.铺布、分层涂刷防水层
4.其他完成本项所需的一切工作</v>
          </cell>
          <cell r="G525" t="str">
            <v>m2</v>
          </cell>
          <cell r="H525" t="str">
            <v>1.00</v>
          </cell>
          <cell r="I525">
            <v>10.84</v>
          </cell>
        </row>
        <row r="526">
          <cell r="C526" t="str">
            <v>补2023052317015596001</v>
          </cell>
          <cell r="D526" t="str">
            <v>墙面涂膜防水</v>
          </cell>
          <cell r="E526" t="str">
            <v>[项目特征] 
1.防水膜品种：水泥基渗透结晶型防水涂料 
2.涂膜厚度：用量不小于1.5kg/平方米，且厚度大于等于1</v>
          </cell>
          <cell r="F526" t="str">
            <v>[工作内容] 
1.基层处理
2.刷基层处理剂
3.铺布、分层涂刷防水层
4.其他完成本项所需的一切工作</v>
          </cell>
          <cell r="G526" t="str">
            <v>m2</v>
          </cell>
        </row>
        <row r="527">
          <cell r="C527" t="str">
            <v>补2023052317033821001</v>
          </cell>
          <cell r="D527" t="str">
            <v>楼（地）面涂膜防水</v>
          </cell>
          <cell r="E527" t="str">
            <v>[项目特征] 
1.防水膜品种：水泥基渗透结晶型防水涂料 
2.涂膜厚度：用量不小于1.5kg/平方米，且厚度大于等于1</v>
          </cell>
          <cell r="F527" t="str">
            <v>[工作内容] 
1.基层处理
2.刷基层处理剂
3.铺布、分层涂刷防水层
4.其他完成本项所需的一切工作</v>
          </cell>
          <cell r="G527" t="str">
            <v>m2</v>
          </cell>
          <cell r="H527" t="str">
            <v>1.00</v>
          </cell>
          <cell r="I527">
            <v>10.84</v>
          </cell>
        </row>
        <row r="528">
          <cell r="C528" t="str">
            <v>补2023052317033821001</v>
          </cell>
          <cell r="D528" t="str">
            <v>楼（地）面涂膜防水</v>
          </cell>
          <cell r="E528" t="str">
            <v>[项目特征] 
1.防水膜品种：水泥基渗透结晶型防水涂料 
2.涂膜厚度：用量不小于1.5kg/平方米，且厚度大于等于1</v>
          </cell>
          <cell r="F528" t="str">
            <v>[工作内容] 
1.基层处理
2.刷基层处理剂
3.铺布、分层涂刷防水层
4.其他完成本项所需的一切工作</v>
          </cell>
          <cell r="G528" t="str">
            <v>m2</v>
          </cell>
        </row>
        <row r="529">
          <cell r="C529" t="str">
            <v>补2022021615143865001</v>
          </cell>
          <cell r="D529" t="str">
            <v>隔离层</v>
          </cell>
          <cell r="E529" t="str">
            <v>[项目特征]
1.材料品种、规格：铺0.1~0.15厚聚乙烯薄膜</v>
          </cell>
          <cell r="F529" t="str">
            <v>[工作内容]
1.基层清理
2.隔离层铺设
3.其他完成本项所需的一切工作</v>
          </cell>
          <cell r="G529" t="str">
            <v>m2</v>
          </cell>
          <cell r="H529" t="str">
            <v>1.00</v>
          </cell>
          <cell r="I529">
            <v>2.21</v>
          </cell>
        </row>
        <row r="530">
          <cell r="C530" t="str">
            <v>补2022021615143865001</v>
          </cell>
          <cell r="D530" t="str">
            <v>隔离层</v>
          </cell>
          <cell r="E530" t="str">
            <v>[项目特征]
1.材料品种、规格：铺0.1~0.15厚聚乙烯薄膜</v>
          </cell>
          <cell r="F530" t="str">
            <v>[工作内容]
1.基层清理
2.隔离层铺设
3.其他完成本项所需的一切工作</v>
          </cell>
          <cell r="G530" t="str">
            <v>m2</v>
          </cell>
        </row>
        <row r="531">
          <cell r="C531" t="str">
            <v>补2022021615173612001</v>
          </cell>
          <cell r="D531" t="str">
            <v>楼（地）面卷材防水</v>
          </cell>
          <cell r="E531" t="str">
            <v>项目特征]
1.卷材品种、规格、厚度：4.0mm厚聚合物改性沥青（非自粘）耐根穿刺防水卷材</v>
          </cell>
          <cell r="F531" t="str">
            <v>[工作内容]
1.基层处理
2.刷粘接剂
3.铺防水卷材
4.接缝、嵌缝
5.其他完成本项所需的一切工作</v>
          </cell>
          <cell r="G531" t="str">
            <v>m2</v>
          </cell>
          <cell r="H531" t="str">
            <v>1.00</v>
          </cell>
          <cell r="I531">
            <v>12.04</v>
          </cell>
        </row>
        <row r="532">
          <cell r="C532" t="str">
            <v>补2022021615173612001</v>
          </cell>
          <cell r="D532" t="str">
            <v>楼（地）面卷材防水</v>
          </cell>
          <cell r="E532" t="str">
            <v>项目特征]
1.卷材品种、规格、厚度：4.0mm厚聚合物改性沥青（非自粘）耐根穿刺防水卷材</v>
          </cell>
          <cell r="F532" t="str">
            <v>[工作内容]
1.基层处理
2.刷粘接剂
3.铺防水卷材
4.接缝、嵌缝
5.其他完成本项所需的一切工作</v>
          </cell>
          <cell r="G532" t="str">
            <v>m2</v>
          </cell>
        </row>
        <row r="533">
          <cell r="C533" t="str">
            <v>补2023052317062091001</v>
          </cell>
          <cell r="D533" t="str">
            <v>楼（地）面涂膜防水</v>
          </cell>
          <cell r="E533" t="str">
            <v>[项目特征]
1.防水膜品种：单组份聚氨酯防水涂料
2.涂膜厚度：2.0mm厚</v>
          </cell>
          <cell r="F533" t="str">
            <v>[工作内容] 
1.基层处理
2.刷基层处理剂
3.铺布、分层涂刷防水层
4.其他完成本项所需的一切工作</v>
          </cell>
          <cell r="G533" t="str">
            <v>m2</v>
          </cell>
          <cell r="H533" t="str">
            <v>1.00</v>
          </cell>
          <cell r="I533">
            <v>10.84</v>
          </cell>
        </row>
        <row r="534">
          <cell r="C534" t="str">
            <v>补2023052317062091001</v>
          </cell>
          <cell r="D534" t="str">
            <v>楼（地）面涂膜防水</v>
          </cell>
          <cell r="E534" t="str">
            <v>[项目特征]
1.防水膜品种：单组份聚氨酯防水涂料
2.涂膜厚度：2.0mm厚</v>
          </cell>
          <cell r="F534" t="str">
            <v>[工作内容] 
1.基层处理
2.刷基层处理剂
3.铺布、分层涂刷防水层
4.其他完成本项所需的一切工作</v>
          </cell>
          <cell r="G534" t="str">
            <v>m2</v>
          </cell>
        </row>
        <row r="535">
          <cell r="C535" t="str">
            <v>补2023052317084037001</v>
          </cell>
          <cell r="D535" t="str">
            <v>楼（地）面涂膜防水</v>
          </cell>
          <cell r="E535" t="str">
            <v>[项目特征]
1.防水膜品种：JSⅡ聚合物水泥防水涂料
2.涂膜厚度：1.5厚</v>
          </cell>
          <cell r="F535" t="str">
            <v>[工作内容]
1.基层处理
2.刷基层处理剂
3.铺布、分层涂刷防水层
4.其他完成本项所需的一切工作作</v>
          </cell>
          <cell r="G535" t="str">
            <v>m2</v>
          </cell>
          <cell r="H535" t="str">
            <v>1.00</v>
          </cell>
          <cell r="I535">
            <v>10.84</v>
          </cell>
        </row>
        <row r="536">
          <cell r="C536" t="str">
            <v>补2023052317084037001</v>
          </cell>
          <cell r="D536" t="str">
            <v>楼（地）面涂膜防水</v>
          </cell>
          <cell r="E536" t="str">
            <v>[项目特征]
1.防水膜品种：JSⅡ聚合物水泥防水涂料
2.涂膜厚度：1.5厚</v>
          </cell>
          <cell r="F536" t="str">
            <v>[工作内容]
1.基层处理
2.刷基层处理剂
3.铺布、分层涂刷防水层
4.其他完成本项所需的一切工作作</v>
          </cell>
          <cell r="G536" t="str">
            <v>m2</v>
          </cell>
        </row>
        <row r="537">
          <cell r="C537" t="str">
            <v>补2023052317101708001</v>
          </cell>
          <cell r="D537" t="str">
            <v>墙面涂膜防水</v>
          </cell>
          <cell r="E537" t="str">
            <v>[项目特征]
1.防水膜品种：JSⅡ聚合物水泥基防水涂料
2.涂膜厚度：1.5厚</v>
          </cell>
          <cell r="F537" t="str">
            <v>[工作内容] 
1.基层处理
2.刷基层处理剂
3.铺布、分层涂刷防水层
4.其他完成本项所需的一切工作</v>
          </cell>
          <cell r="G537" t="str">
            <v>m2</v>
          </cell>
          <cell r="H537" t="str">
            <v>1.00</v>
          </cell>
          <cell r="I537">
            <v>10.84</v>
          </cell>
        </row>
        <row r="538">
          <cell r="C538" t="str">
            <v>补2023052317101708001</v>
          </cell>
          <cell r="D538" t="str">
            <v>墙面涂膜防水</v>
          </cell>
          <cell r="E538" t="str">
            <v>[项目特征]
1.防水膜品种：JSⅡ聚合物水泥基防水涂料
2.涂膜厚度：1.5厚</v>
          </cell>
          <cell r="F538" t="str">
            <v>[工作内容] 
1.基层处理
2.刷基层处理剂
3.铺布、分层涂刷防水层
4.其他完成本项所需的一切工作</v>
          </cell>
          <cell r="G538" t="str">
            <v>m2</v>
          </cell>
        </row>
        <row r="539">
          <cell r="C539" t="str">
            <v>补2023052317125338001</v>
          </cell>
          <cell r="D539" t="str">
            <v>墙面涂膜防水</v>
          </cell>
          <cell r="E539" t="str">
            <v>[项目特征]
1.防水膜品种：JSⅡ聚合物水泥基防水涂料
2.涂膜厚度：1.2厚</v>
          </cell>
          <cell r="F539" t="str">
            <v>[工作内容] 
1.基层处理
2.刷基层处理剂
3.铺布、分层涂刷防水层
4.其他完成本项所需的一切工作</v>
          </cell>
          <cell r="G539" t="str">
            <v>m2</v>
          </cell>
          <cell r="H539" t="str">
            <v>1.00</v>
          </cell>
          <cell r="I539">
            <v>10.84</v>
          </cell>
        </row>
        <row r="540">
          <cell r="C540" t="str">
            <v>补2023052317125338001</v>
          </cell>
          <cell r="D540" t="str">
            <v>墙面涂膜防水</v>
          </cell>
          <cell r="E540" t="str">
            <v>[项目特征]
1.防水膜品种：JSⅡ聚合物水泥基防水涂料
2.涂膜厚度：1.2厚</v>
          </cell>
          <cell r="F540" t="str">
            <v>[工作内容] 
1.基层处理
2.刷基层处理剂
3.铺布、分层涂刷防水层
4.其他完成本项所需的一切工作</v>
          </cell>
          <cell r="G540" t="str">
            <v>m2</v>
          </cell>
        </row>
        <row r="541">
          <cell r="C541" t="str">
            <v>补2023052317144426001</v>
          </cell>
          <cell r="D541" t="str">
            <v>天棚面涂膜防水</v>
          </cell>
          <cell r="E541" t="str">
            <v>[项目特征]
1.防水膜品种：JSⅡ聚合物水泥防水涂料
2.涂膜厚度：1厚</v>
          </cell>
          <cell r="F541" t="str">
            <v>[工作内容]
1.基层处理
2.刷基层处理剂
3.铺布、分层涂刷防水层
4.其他完成本项所需的一切工作</v>
          </cell>
          <cell r="G541" t="str">
            <v>m2</v>
          </cell>
          <cell r="H541" t="str">
            <v>1.00</v>
          </cell>
          <cell r="I541">
            <v>10.84</v>
          </cell>
        </row>
        <row r="542">
          <cell r="C542" t="str">
            <v>补2023052317144426001</v>
          </cell>
          <cell r="D542" t="str">
            <v>天棚面涂膜防水</v>
          </cell>
          <cell r="E542" t="str">
            <v>[项目特征]
1.防水膜品种：JSⅡ聚合物水泥防水涂料
2.涂膜厚度：1厚</v>
          </cell>
          <cell r="F542" t="str">
            <v>[工作内容]
1.基层处理
2.刷基层处理剂
3.铺布、分层涂刷防水层
4.其他完成本项所需的一切工作</v>
          </cell>
          <cell r="G542" t="str">
            <v>m2</v>
          </cell>
        </row>
        <row r="543">
          <cell r="C543" t="str">
            <v>补2022021712073930002</v>
          </cell>
          <cell r="D543" t="str">
            <v>天棚面涂膜防水</v>
          </cell>
          <cell r="E543" t="str">
            <v>[项目特征]
1.防水膜品种：JSⅡ聚合物水泥防水涂料
2.涂膜厚度：1.2厚</v>
          </cell>
          <cell r="F543" t="str">
            <v>[工作内容]
1.基层处理
2.刷基层处理剂
3.铺布、分层涂刷防水层
4.其他完成本项所需的一切工作</v>
          </cell>
          <cell r="G543" t="str">
            <v>m2</v>
          </cell>
          <cell r="H543" t="str">
            <v>1.00</v>
          </cell>
          <cell r="I543">
            <v>10.84</v>
          </cell>
        </row>
        <row r="544">
          <cell r="C544" t="str">
            <v>补2022021712073930002</v>
          </cell>
          <cell r="D544" t="str">
            <v>天棚面涂膜防水</v>
          </cell>
          <cell r="E544" t="str">
            <v>[项目特征]
1.防水膜品种：JSⅡ聚合物水泥防水涂料
2.涂膜厚度：1.2厚</v>
          </cell>
          <cell r="F544" t="str">
            <v>[工作内容]
1.基层处理
2.刷基层处理剂
3.铺布、分层涂刷防水层
4.其他完成本项所需的一切工作</v>
          </cell>
          <cell r="G544" t="str">
            <v>m2</v>
          </cell>
        </row>
        <row r="545">
          <cell r="C545" t="str">
            <v>补2023041209555332001</v>
          </cell>
          <cell r="D545" t="str">
            <v>桩头防水</v>
          </cell>
          <cell r="E545" t="str">
            <v>[项目特征]
1.桩类型：综合考虑
2.防水层品种、厚度：水泥基渗透结晶型防水涂料（用量不小于1.5kg/m²且厚度≥1)
3.其他：综合考虑遇水膨胀止水条</v>
          </cell>
          <cell r="F545" t="str">
            <v>[工作内容]
1.桩头清理
2.刷基层处理剂
3.铺布、分层涂刷防水层
4.塞缝
5.其他完成本项所需的一切工作</v>
          </cell>
          <cell r="G545" t="str">
            <v>m2</v>
          </cell>
          <cell r="H545" t="str">
            <v>1.00</v>
          </cell>
          <cell r="I545">
            <v>15.22</v>
          </cell>
        </row>
        <row r="546">
          <cell r="C546" t="str">
            <v>补2023041209555332001</v>
          </cell>
          <cell r="D546" t="str">
            <v>桩头防水</v>
          </cell>
          <cell r="E546" t="str">
            <v>[项目特征]
1.桩类型：综合考虑
2.防水层品种、厚度：水泥基渗透结晶型防水涂料（用量不小于1.5kg/m²且厚度≥1)
3.其他：综合考虑遇水膨胀止水条</v>
          </cell>
          <cell r="F546" t="str">
            <v>[工作内容]
1.桩头清理
2.刷基层处理剂
3.铺布、分层涂刷防水层
4.塞缝
5.其他完成本项所需的一切工作</v>
          </cell>
          <cell r="G546" t="str">
            <v>m2</v>
          </cell>
        </row>
        <row r="547">
          <cell r="C547" t="str">
            <v>01090200800029001</v>
          </cell>
          <cell r="D547" t="str">
            <v>顶板变形缝</v>
          </cell>
          <cell r="E547" t="str">
            <v>[项目特征]
1.变形缝部位:盖上车库顶板变形缝,
2.盖板材料、种类：预制混凝土块盖缝，缝宽:300MM，下置可变形1.5厚铝合金板，硅酮密封胶密封
3.嵌缝材料、种类：聚乙烯泡沫塑料棒堵缝，20mm聚乙烯泡沫板封填缝，底部铺防水加强层，防水卷材交接为应热熔粘结</v>
          </cell>
          <cell r="F547" t="str">
            <v>[工作内容]
1.清缝
2.填塞
3.盖缝制作、安装
4.其他完成本项所需的一切工作</v>
          </cell>
          <cell r="G547" t="str">
            <v>m</v>
          </cell>
          <cell r="H547" t="str">
            <v>1.00</v>
          </cell>
          <cell r="I547">
            <v>149.51</v>
          </cell>
        </row>
        <row r="548">
          <cell r="C548" t="str">
            <v>01090200800029001</v>
          </cell>
          <cell r="D548" t="str">
            <v>顶板变形缝</v>
          </cell>
          <cell r="E548" t="str">
            <v>[项目特征]
1.变形缝部位:盖上车库顶板变形缝,
2.盖板材料、种类：预制混凝土块盖缝，缝宽:300MM，下置可变形1.5厚铝合金板，硅酮密封胶密封
3.嵌缝材料、种类：聚乙烯泡沫塑料棒堵缝，20mm聚乙烯泡沫板封填缝，底部铺防水加强层，防水卷材交接为应热熔粘结</v>
          </cell>
          <cell r="F548" t="str">
            <v>[工作内容]
1.清缝
2.填塞
3.盖缝制作、安装
4.其他完成本项所需的一切工作</v>
          </cell>
          <cell r="G548" t="str">
            <v>m</v>
          </cell>
        </row>
        <row r="549">
          <cell r="C549" t="str">
            <v>01090200800019001</v>
          </cell>
          <cell r="D549" t="str">
            <v>屋面变形缝</v>
          </cell>
          <cell r="E549" t="str">
            <v>[项目特征]
1.变形缝部位：顶板
2.构造要求：不锈钢金属盖缝板、硅酮密封胶密封、聚乙烯泡沫塑料棒封堵，1mm厚不锈钢接水槽，岩棉阻火带填充</v>
          </cell>
          <cell r="F549" t="str">
            <v>[工作内容]
1.清缝
2.填塞
3.盖缝板制作、安装
4.其他完成本项所需的一切工作</v>
          </cell>
          <cell r="G549" t="str">
            <v>m</v>
          </cell>
          <cell r="H549" t="str">
            <v>1.00</v>
          </cell>
          <cell r="I549">
            <v>122.96</v>
          </cell>
        </row>
        <row r="550">
          <cell r="C550" t="str">
            <v>01090200800019001</v>
          </cell>
          <cell r="D550" t="str">
            <v>屋面变形缝</v>
          </cell>
          <cell r="E550" t="str">
            <v>[项目特征]
1.变形缝部位：顶板
2.构造要求：不锈钢金属盖缝板、硅酮密封胶密封、聚乙烯泡沫塑料棒封堵，1mm厚不锈钢接水槽，岩棉阻火带填充</v>
          </cell>
          <cell r="F550" t="str">
            <v>[工作内容]
1.清缝
2.填塞
3.盖缝板制作、安装
4.其他完成本项所需的一切工作</v>
          </cell>
          <cell r="G550" t="str">
            <v>m</v>
          </cell>
        </row>
        <row r="551">
          <cell r="C551" t="str">
            <v>补2022021615232838001</v>
          </cell>
          <cell r="D551" t="str">
            <v>屋面变形缝</v>
          </cell>
          <cell r="E551" t="str">
            <v>[项目特征]
1.变形缝部位：顶板
2.构造要求：硅酮密封胶密封、聚乙烯泡沫塑料棒封堵，设250宽100深，1厚不锈钢截水槽，岩棉阻火带填充
3.固定方式：阻火带由膨胀螺栓或者钢钉固定，截水槽由-40*3镀锌扁钢压条，M6金属膨胀螺栓固定</v>
          </cell>
          <cell r="F551" t="str">
            <v>[工作内容]
1.清缝
2.填塞
3.盖缝板制作、安装
4.其他完成本项所需的一切工作</v>
          </cell>
          <cell r="G551" t="str">
            <v>m</v>
          </cell>
          <cell r="H551" t="str">
            <v>1.00</v>
          </cell>
          <cell r="I551">
            <v>122.96</v>
          </cell>
        </row>
        <row r="552">
          <cell r="C552" t="str">
            <v>补2022021615232838001</v>
          </cell>
          <cell r="D552" t="str">
            <v>屋面变形缝</v>
          </cell>
          <cell r="E552" t="str">
            <v>[项目特征]
1.变形缝部位：顶板
2.构造要求：硅酮密封胶密封、聚乙烯泡沫塑料棒封堵，设250宽100深，1厚不锈钢截水槽，岩棉阻火带填充
3.固定方式：阻火带由膨胀螺栓或者钢钉固定，截水槽由-40*3镀锌扁钢压条，M6金属膨胀螺栓固定</v>
          </cell>
          <cell r="F552" t="str">
            <v>[工作内容]
1.清缝
2.填塞
3.盖缝板制作、安装
4.其他完成本项所需的一切工作</v>
          </cell>
          <cell r="G552" t="str">
            <v>m</v>
          </cell>
        </row>
        <row r="553">
          <cell r="C553" t="str">
            <v>补2022021615244312001</v>
          </cell>
          <cell r="D553" t="str">
            <v>屋面变形缝</v>
          </cell>
          <cell r="E553" t="str">
            <v>[项目特征]
1.变形缝部位：顶板
2.构造要求：密封膏密封，设250宽100深，1厚不锈钢截水槽，岩棉填充
3.固定方式：密封膏密封，1厚不锈钢板密封</v>
          </cell>
          <cell r="F553" t="str">
            <v>[工作内容]
1.清缝
2.填塞
3.盖缝板制作、安装
4.其他完成本项所需的一切工作</v>
          </cell>
          <cell r="G553" t="str">
            <v>m</v>
          </cell>
          <cell r="H553" t="str">
            <v>1.00</v>
          </cell>
          <cell r="I553">
            <v>122.96</v>
          </cell>
        </row>
        <row r="554">
          <cell r="C554" t="str">
            <v>补2022021615244312001</v>
          </cell>
          <cell r="D554" t="str">
            <v>屋面变形缝</v>
          </cell>
          <cell r="E554" t="str">
            <v>[项目特征]
1.变形缝部位：顶板
2.构造要求：密封膏密封，设250宽100深，1厚不锈钢截水槽，岩棉填充
3.固定方式：密封膏密封，1厚不锈钢板密封</v>
          </cell>
          <cell r="F554" t="str">
            <v>[工作内容]
1.清缝
2.填塞
3.盖缝板制作、安装
4.其他完成本项所需的一切工作</v>
          </cell>
          <cell r="G554" t="str">
            <v>m</v>
          </cell>
        </row>
        <row r="555">
          <cell r="C555" t="str">
            <v>补2022021615270679001</v>
          </cell>
          <cell r="D555" t="str">
            <v>屋面变形缝</v>
          </cell>
          <cell r="E555" t="str">
            <v>[项目特征]
1.变形缝部位：顶板
2.构造要求：不锈钢金属盖缝板、硅酮密封胶密封、聚乙烯泡沫塑料棒封堵，设250宽150深，1厚不锈钢截水槽，岩棉阻火带填充
3.固定方式：阻火带由膨胀螺栓或者钢钉固定，截水槽由-40*3镀锌扁钢压条，M6金属膨胀螺栓固定</v>
          </cell>
          <cell r="F555" t="str">
            <v>[工作内容]
1.清缝
2.填塞
3.盖缝板制作、安装
4.其他完成本项所需的一切工作</v>
          </cell>
          <cell r="G555" t="str">
            <v>m</v>
          </cell>
          <cell r="H555" t="str">
            <v>1.00</v>
          </cell>
          <cell r="I555">
            <v>122.96</v>
          </cell>
        </row>
        <row r="556">
          <cell r="C556" t="str">
            <v>补2022021615270679001</v>
          </cell>
          <cell r="D556" t="str">
            <v>屋面变形缝</v>
          </cell>
          <cell r="E556" t="str">
            <v>[项目特征]
1.变形缝部位：顶板
2.构造要求：不锈钢金属盖缝板、硅酮密封胶密封、聚乙烯泡沫塑料棒封堵，设250宽150深，1厚不锈钢截水槽，岩棉阻火带填充
3.固定方式：阻火带由膨胀螺栓或者钢钉固定，截水槽由-40*3镀锌扁钢压条，M6金属膨胀螺栓固定</v>
          </cell>
          <cell r="F556" t="str">
            <v>[工作内容]
1.清缝
2.填塞
3.盖缝板制作、安装
4.其他完成本项所需的一切工作</v>
          </cell>
          <cell r="G556" t="str">
            <v>m</v>
          </cell>
        </row>
        <row r="557">
          <cell r="C557" t="str">
            <v>补2022021615305765001</v>
          </cell>
          <cell r="D557" t="str">
            <v>屋面变形缝</v>
          </cell>
          <cell r="E557" t="str">
            <v>[项目特征]
1.变形缝部位：适用于盖板室外走消防车变形缝
2.材质、规格及施工要求：可变形1.5厚铝合金盖板、硅酮密封胶密封、聚乙烯泡沫塑料棒封堵，设250宽100深，1厚不锈钢截水槽，岩棉阻火带填充
3.固定方式：阻火带由膨胀螺栓或者钢钉固定，截水槽由-40*3镀锌扁钢压条，M6金属膨胀螺栓固定</v>
          </cell>
          <cell r="F557" t="str">
            <v>[工作内容]
1.清缝
2.填塞
3.盖缝板制作、安装
4.其他完成本项所需的一切工作</v>
          </cell>
          <cell r="G557" t="str">
            <v>m</v>
          </cell>
          <cell r="H557" t="str">
            <v>1.00</v>
          </cell>
          <cell r="I557">
            <v>248.39</v>
          </cell>
        </row>
        <row r="558">
          <cell r="C558" t="str">
            <v>补2022021615305765001</v>
          </cell>
          <cell r="D558" t="str">
            <v>屋面变形缝</v>
          </cell>
          <cell r="E558" t="str">
            <v>[项目特征]
1.变形缝部位：适用于盖板室外走消防车变形缝
2.材质、规格及施工要求：可变形1.5厚铝合金盖板、硅酮密封胶密封、聚乙烯泡沫塑料棒封堵，设250宽100深，1厚不锈钢截水槽，岩棉阻火带填充
3.固定方式：阻火带由膨胀螺栓或者钢钉固定，截水槽由-40*3镀锌扁钢压条，M6金属膨胀螺栓固定</v>
          </cell>
          <cell r="F558" t="str">
            <v>[工作内容]
1.清缝
2.填塞
3.盖缝板制作、安装
4.其他完成本项所需的一切工作</v>
          </cell>
          <cell r="G558" t="str">
            <v>m</v>
          </cell>
        </row>
        <row r="559">
          <cell r="C559" t="str">
            <v>补2022021615305765001</v>
          </cell>
          <cell r="D559" t="str">
            <v>屋面变形缝</v>
          </cell>
          <cell r="E559" t="str">
            <v>[项目特征]
1.变形缝部位：适用于盖板室外走消防车变形缝
2.材质、规格及施工要求：可变形1.5厚铝合金盖板、硅酮密封胶密封、聚乙烯泡沫塑料棒封堵，设250宽100深，1厚不锈钢截水槽，岩棉阻火带填充
3.固定方式：阻火带由膨胀螺栓或者钢钉固定，截水槽由-40*3镀锌扁钢压条，M6金属膨胀螺栓固定</v>
          </cell>
          <cell r="F559" t="str">
            <v>[工作内容]
1.清缝
2.填塞
3.盖缝板制作、安装
4.其他完成本项所需的一切工作</v>
          </cell>
          <cell r="G559" t="str">
            <v>m</v>
          </cell>
        </row>
        <row r="560">
          <cell r="C560" t="str">
            <v>补2022021615334606001</v>
          </cell>
          <cell r="D560" t="str">
            <v>屋面变形缝</v>
          </cell>
          <cell r="E560" t="str">
            <v>[项目特征]
1.变形缝部位：适用于盖板室外走消防车变形缝
2.材质、规格及施工要求：可变形1.5厚铝合金盖板、硅酮密封胶密封、聚乙烯泡沫塑料棒封堵，设250宽150深，1厚不锈钢截水槽，岩棉阻火带填充
3.固定方式：阻火带由膨胀螺栓或者钢钉固定，截水槽由-40*3镀锌扁钢压条，M6金属膨胀螺栓固定</v>
          </cell>
          <cell r="F560" t="str">
            <v>[工作内容]
1.清缝
2.填塞
3.盖缝板制作、安装
4.其他完成本项所需的一切工作</v>
          </cell>
          <cell r="G560" t="str">
            <v>m</v>
          </cell>
          <cell r="H560" t="str">
            <v>1.00</v>
          </cell>
          <cell r="I560">
            <v>248.39</v>
          </cell>
        </row>
        <row r="561">
          <cell r="C561" t="str">
            <v>补2022021615334606001</v>
          </cell>
          <cell r="D561" t="str">
            <v>屋面变形缝</v>
          </cell>
          <cell r="E561" t="str">
            <v>[项目特征]
1.变形缝部位：适用于盖板室外走消防车变形缝
2.材质、规格及施工要求：可变形1.5厚铝合金盖板、硅酮密封胶密封、聚乙烯泡沫塑料棒封堵，设250宽150深，1厚不锈钢截水槽，岩棉阻火带填充
3.固定方式：阻火带由膨胀螺栓或者钢钉固定，截水槽由-40*3镀锌扁钢压条，M6金属膨胀螺栓固定</v>
          </cell>
          <cell r="F561" t="str">
            <v>[工作内容]
1.清缝
2.填塞
3.盖缝板制作、安装
4.其他完成本项所需的一切工作</v>
          </cell>
          <cell r="G561" t="str">
            <v>m</v>
          </cell>
        </row>
        <row r="562">
          <cell r="C562" t="str">
            <v>补2022021615334606001</v>
          </cell>
          <cell r="D562" t="str">
            <v>屋面变形缝</v>
          </cell>
          <cell r="E562" t="str">
            <v>[项目特征]
1.变形缝部位：适用于盖板室外走消防车变形缝
2.材质、规格及施工要求：可变形1.5厚铝合金盖板、硅酮密封胶密封、聚乙烯泡沫塑料棒封堵，设250宽150深，1厚不锈钢截水槽，岩棉阻火带填充
3.固定方式：阻火带由膨胀螺栓或者钢钉固定，截水槽由-40*3镀锌扁钢压条，M6金属膨胀螺栓固定</v>
          </cell>
          <cell r="F562" t="str">
            <v>[工作内容]
1.清缝
2.填塞
3.盖缝板制作、安装
4.其他完成本项所需的一切工作</v>
          </cell>
          <cell r="G562" t="str">
            <v>m</v>
          </cell>
        </row>
        <row r="563">
          <cell r="C563" t="str">
            <v>补2022021615352151001</v>
          </cell>
          <cell r="D563" t="str">
            <v>楼（地）面变形缝</v>
          </cell>
          <cell r="E563" t="str">
            <v>[项目特征]
1.变形缝部位:楼（地）面变形缝
2.缝宽:综合考虑
3.嵌缝、盖缝材料种类：5厚镀锌钢板，硅酮密封胶密封，聚乙烯泡沫板填缝，下置可变形1.5厚铝合金板
4.止水带材料种类：底部铺防水加强层防水卷材，卷材弧形长度等于2倍缝宽
5.截水槽：设250宽100深，1厚不锈钢截水槽，-40*3镀锌扁钢压条，M6金属膨胀螺栓固定</v>
          </cell>
          <cell r="F563" t="str">
            <v>[工作内容]
1.清缝
2.填塞
3.盖缝板制作、安装
4.其他完成本项所需的一切工作</v>
          </cell>
          <cell r="G563" t="str">
            <v>m</v>
          </cell>
          <cell r="H563" t="str">
            <v>1.00</v>
          </cell>
          <cell r="I563">
            <v>382.2</v>
          </cell>
        </row>
        <row r="564">
          <cell r="C564" t="str">
            <v>补2022021615352151001</v>
          </cell>
          <cell r="D564" t="str">
            <v>楼（地）面变形缝</v>
          </cell>
          <cell r="E564" t="str">
            <v>[项目特征]
1.变形缝部位:楼（地）面变形缝
2.缝宽:综合考虑
3.嵌缝、盖缝材料种类：5厚镀锌钢板，硅酮密封胶密封，聚乙烯泡沫板填缝，下置可变形1.5厚铝合金板
4.止水带材料种类：底部铺防水加强层防水卷材，卷材弧形长度等于2倍缝宽
5.截水槽：设250宽100深，1厚不锈钢截水槽，-40*3镀锌扁钢压条，M6金属膨胀螺栓固定</v>
          </cell>
          <cell r="F564" t="str">
            <v>[工作内容]
1.清缝
2.填塞
3.盖缝板制作、安装
4.其他完成本项所需的一切工作</v>
          </cell>
          <cell r="G564" t="str">
            <v>m</v>
          </cell>
        </row>
        <row r="565">
          <cell r="C565" t="str">
            <v>补2022021615352151001</v>
          </cell>
          <cell r="D565" t="str">
            <v>楼（地）面变形缝</v>
          </cell>
          <cell r="E565" t="str">
            <v>[项目特征]
1.变形缝部位:楼（地）面变形缝
2.缝宽:综合考虑
3.嵌缝、盖缝材料种类：5厚镀锌钢板，硅酮密封胶密封，聚乙烯泡沫板填缝，下置可变形1.5厚铝合金板
4.止水带材料种类：底部铺防水加强层防水卷材，卷材弧形长度等于2倍缝宽
5.截水槽：设250宽100深，1厚不锈钢截水槽，-40*3镀锌扁钢压条，M6金属膨胀螺栓固定</v>
          </cell>
          <cell r="F565" t="str">
            <v>[工作内容]
1.清缝
2.填塞
3.盖缝板制作、安装
4.其他完成本项所需的一切工作</v>
          </cell>
          <cell r="G565" t="str">
            <v>m</v>
          </cell>
        </row>
        <row r="566">
          <cell r="C566" t="str">
            <v>补2022021615352151001</v>
          </cell>
          <cell r="D566" t="str">
            <v>楼（地）面变形缝</v>
          </cell>
          <cell r="E566" t="str">
            <v>[项目特征]
1.变形缝部位:楼（地）面变形缝
2.缝宽:综合考虑
3.嵌缝、盖缝材料种类：5厚镀锌钢板，硅酮密封胶密封，聚乙烯泡沫板填缝，下置可变形1.5厚铝合金板
4.止水带材料种类：底部铺防水加强层防水卷材，卷材弧形长度等于2倍缝宽
5.截水槽：设250宽100深，1厚不锈钢截水槽，-40*3镀锌扁钢压条，M6金属膨胀螺栓固定</v>
          </cell>
          <cell r="F566" t="str">
            <v>[工作内容]
1.清缝
2.填塞
3.盖缝板制作、安装
4.其他完成本项所需的一切工作</v>
          </cell>
          <cell r="G566" t="str">
            <v>m</v>
          </cell>
        </row>
        <row r="567">
          <cell r="C567" t="str">
            <v>补2022021615391551001</v>
          </cell>
          <cell r="D567" t="str">
            <v>楼（地）面变形缝</v>
          </cell>
          <cell r="E567" t="str">
            <v>[项目特征]
1.变形缝部位:楼（地）面变形缝
2.缝宽:综合考虑
3.嵌缝、盖缝材料种类：5厚热塑性胶条，5厚铝合金板L60*20*8通长角钢螺栓固定，硅酮密封胶密封，聚乙烯泡沫板填缝，下置可变形1.5厚铝合金板
4.止水带材料种类：底部铺防水加强层防水卷材，卷材弧形长度等于2倍缝宽
5.截水槽：设250宽100深，1厚不锈钢截水槽，-40*3镀锌扁钢压条，M6金属膨胀螺栓固定</v>
          </cell>
          <cell r="F567" t="str">
            <v>[工作内容]
1.清缝
2.填塞
3.盖缝板制作、安装
4.其他完成本项所需的一切工作</v>
          </cell>
          <cell r="G567" t="str">
            <v>m</v>
          </cell>
          <cell r="H567" t="str">
            <v>1.00</v>
          </cell>
          <cell r="I567">
            <v>433.29</v>
          </cell>
        </row>
        <row r="568">
          <cell r="C568" t="str">
            <v>补2022021615391551001</v>
          </cell>
          <cell r="D568" t="str">
            <v>楼（地）面变形缝</v>
          </cell>
          <cell r="E568" t="str">
            <v>[项目特征]
1.变形缝部位:楼（地）面变形缝
2.缝宽:综合考虑
3.嵌缝、盖缝材料种类：5厚热塑性胶条，5厚铝合金板L60*20*8通长角钢螺栓固定，硅酮密封胶密封，聚乙烯泡沫板填缝，下置可变形1.5厚铝合金板
4.止水带材料种类：底部铺防水加强层防水卷材，卷材弧形长度等于2倍缝宽
5.截水槽：设250宽100深，1厚不锈钢截水槽，-40*3镀锌扁钢压条，M6金属膨胀螺栓固定</v>
          </cell>
          <cell r="F568" t="str">
            <v>[工作内容]
1.清缝
2.填塞
3.盖缝板制作、安装
4.其他完成本项所需的一切工作</v>
          </cell>
          <cell r="G568" t="str">
            <v>m</v>
          </cell>
        </row>
        <row r="569">
          <cell r="C569" t="str">
            <v>补2022021615391551001</v>
          </cell>
          <cell r="D569" t="str">
            <v>楼（地）面变形缝</v>
          </cell>
          <cell r="E569" t="str">
            <v>[项目特征]
1.变形缝部位:楼（地）面变形缝
2.缝宽:综合考虑
3.嵌缝、盖缝材料种类：5厚热塑性胶条，5厚铝合金板L60*20*8通长角钢螺栓固定，硅酮密封胶密封，聚乙烯泡沫板填缝，下置可变形1.5厚铝合金板
4.止水带材料种类：底部铺防水加强层防水卷材，卷材弧形长度等于2倍缝宽
5.截水槽：设250宽100深，1厚不锈钢截水槽，-40*3镀锌扁钢压条，M6金属膨胀螺栓固定</v>
          </cell>
          <cell r="F569" t="str">
            <v>[工作内容]
1.清缝
2.填塞
3.盖缝板制作、安装
4.其他完成本项所需的一切工作</v>
          </cell>
          <cell r="G569" t="str">
            <v>m</v>
          </cell>
        </row>
        <row r="570">
          <cell r="C570" t="str">
            <v>补2022021615391551001</v>
          </cell>
          <cell r="D570" t="str">
            <v>楼（地）面变形缝</v>
          </cell>
          <cell r="E570" t="str">
            <v>[项目特征]
1.变形缝部位:楼（地）面变形缝
2.缝宽:综合考虑
3.嵌缝、盖缝材料种类：5厚热塑性胶条，5厚铝合金板L60*20*8通长角钢螺栓固定，硅酮密封胶密封，聚乙烯泡沫板填缝，下置可变形1.5厚铝合金板
4.止水带材料种类：底部铺防水加强层防水卷材，卷材弧形长度等于2倍缝宽
5.截水槽：设250宽100深，1厚不锈钢截水槽，-40*3镀锌扁钢压条，M6金属膨胀螺栓固定</v>
          </cell>
          <cell r="F570" t="str">
            <v>[工作内容]
1.清缝
2.填塞
3.盖缝板制作、安装
4.其他完成本项所需的一切工作</v>
          </cell>
          <cell r="G570" t="str">
            <v>m</v>
          </cell>
        </row>
        <row r="571">
          <cell r="C571" t="str">
            <v>补2022021615410204001</v>
          </cell>
          <cell r="D571" t="str">
            <v>楼（地）面变形缝</v>
          </cell>
          <cell r="E571" t="str">
            <v>[项目特征]
1.变形缝部位：适用于盖板室外走消防车变形缝
2.材质、规格及施工要求：可变形1.5厚铝合金盖板、硅酮密封胶密封、20mm聚乙烯泡板填缝，设250宽100深，1厚不锈钢截水槽，岩棉阻火带填充
3.固定方式：阻火带由膨胀螺栓或者钢钉固定，截水槽由-40*3镀锌扁钢压条，M6金属膨胀螺栓固定</v>
          </cell>
          <cell r="F571" t="str">
            <v>[工作内容]
1.清缝
2.填塞
3.盖缝板制作、安装
4.其他完成本项所需的一切工作</v>
          </cell>
          <cell r="G571" t="str">
            <v>m</v>
          </cell>
          <cell r="H571" t="str">
            <v>1.00</v>
          </cell>
          <cell r="I571">
            <v>248.39</v>
          </cell>
        </row>
        <row r="572">
          <cell r="C572" t="str">
            <v>补2022021615410204001</v>
          </cell>
          <cell r="D572" t="str">
            <v>楼（地）面变形缝</v>
          </cell>
          <cell r="E572" t="str">
            <v>[项目特征]
1.变形缝部位：适用于盖板室外走消防车变形缝
2.材质、规格及施工要求：可变形1.5厚铝合金盖板、硅酮密封胶密封、20mm聚乙烯泡板填缝，设250宽100深，1厚不锈钢截水槽，岩棉阻火带填充
3.固定方式：阻火带由膨胀螺栓或者钢钉固定，截水槽由-40*3镀锌扁钢压条，M6金属膨胀螺栓固定</v>
          </cell>
          <cell r="F572" t="str">
            <v>[工作内容]
1.清缝
2.填塞
3.盖缝板制作、安装
4.其他完成本项所需的一切工作</v>
          </cell>
          <cell r="G572" t="str">
            <v>m</v>
          </cell>
        </row>
        <row r="573">
          <cell r="C573" t="str">
            <v>补2022021615410204001</v>
          </cell>
          <cell r="D573" t="str">
            <v>楼（地）面变形缝</v>
          </cell>
          <cell r="E573" t="str">
            <v>[项目特征]
1.变形缝部位：适用于盖板室外走消防车变形缝
2.材质、规格及施工要求：可变形1.5厚铝合金盖板、硅酮密封胶密封、20mm聚乙烯泡板填缝，设250宽100深，1厚不锈钢截水槽，岩棉阻火带填充
3.固定方式：阻火带由膨胀螺栓或者钢钉固定，截水槽由-40*3镀锌扁钢压条，M6金属膨胀螺栓固定</v>
          </cell>
          <cell r="F573" t="str">
            <v>[工作内容]
1.清缝
2.填塞
3.盖缝板制作、安装
4.其他完成本项所需的一切工作</v>
          </cell>
          <cell r="G573" t="str">
            <v>m</v>
          </cell>
        </row>
        <row r="574">
          <cell r="C574" t="str">
            <v>补2022021615420473001</v>
          </cell>
          <cell r="D574" t="str">
            <v>楼（地）面变形缝</v>
          </cell>
          <cell r="E574" t="str">
            <v>[项目特征]
1.变形缝部位：顶板
2.构造要求：不锈钢金属盖缝板、硅酮密封胶密封、聚乙烯泡沫塑料棒封堵，设250宽150深，1厚不锈钢截水槽，聚苯乙烯泡沫板填充
3.固定方式：阻火带由膨胀螺栓或者钢钉固定，截水槽由-40*3镀锌扁钢压条，M6金属膨胀螺栓固定</v>
          </cell>
          <cell r="F574" t="str">
            <v>[工作内容]
1.清缝
2.填塞
3.盖缝板制作、安装
4.其他完成本项所需的一切工作</v>
          </cell>
          <cell r="G574" t="str">
            <v>m</v>
          </cell>
          <cell r="H574" t="str">
            <v>1.00</v>
          </cell>
          <cell r="I574">
            <v>234.39</v>
          </cell>
        </row>
        <row r="575">
          <cell r="C575" t="str">
            <v>补2022021615420473001</v>
          </cell>
          <cell r="D575" t="str">
            <v>楼（地）面变形缝</v>
          </cell>
          <cell r="E575" t="str">
            <v>[项目特征]
1.变形缝部位：顶板
2.构造要求：不锈钢金属盖缝板、硅酮密封胶密封、聚乙烯泡沫塑料棒封堵，设250宽150深，1厚不锈钢截水槽，聚苯乙烯泡沫板填充
3.固定方式：阻火带由膨胀螺栓或者钢钉固定，截水槽由-40*3镀锌扁钢压条，M6金属膨胀螺栓固定</v>
          </cell>
          <cell r="F575" t="str">
            <v>[工作内容]
1.清缝
2.填塞
3.盖缝板制作、安装
4.其他完成本项所需的一切工作</v>
          </cell>
          <cell r="G575" t="str">
            <v>m</v>
          </cell>
        </row>
        <row r="576">
          <cell r="C576" t="str">
            <v>补2022021615420473001</v>
          </cell>
          <cell r="D576" t="str">
            <v>楼（地）面变形缝</v>
          </cell>
          <cell r="E576" t="str">
            <v>[项目特征]
1.变形缝部位：顶板
2.构造要求：不锈钢金属盖缝板、硅酮密封胶密封、聚乙烯泡沫塑料棒封堵，设250宽150深，1厚不锈钢截水槽，聚苯乙烯泡沫板填充
3.固定方式：阻火带由膨胀螺栓或者钢钉固定，截水槽由-40*3镀锌扁钢压条，M6金属膨胀螺栓固定</v>
          </cell>
          <cell r="F576" t="str">
            <v>[工作内容]
1.清缝
2.填塞
3.盖缝板制作、安装
4.其他完成本项所需的一切工作</v>
          </cell>
          <cell r="G576" t="str">
            <v>m</v>
          </cell>
        </row>
        <row r="577">
          <cell r="C577" t="str">
            <v>补2022021615445801001</v>
          </cell>
          <cell r="D577" t="str">
            <v>楼（地）面变形缝</v>
          </cell>
          <cell r="E577" t="str">
            <v>[项目特征]
1.变形缝部位：顶板
2.构造要求：不锈钢金属盖缝板、聚乙烯泡沫塑料棒封堵
3.固定方式：射钉固定</v>
          </cell>
          <cell r="F577" t="str">
            <v>[工作内容]
1.清缝
2.填塞
3.盖缝板制作、安装
4.其他完成本项所需的一切工作</v>
          </cell>
          <cell r="G577" t="str">
            <v>m</v>
          </cell>
          <cell r="H577" t="str">
            <v>1.00</v>
          </cell>
          <cell r="I577">
            <v>141.53</v>
          </cell>
        </row>
        <row r="578">
          <cell r="C578" t="str">
            <v>补2022021615445801001</v>
          </cell>
          <cell r="D578" t="str">
            <v>楼（地）面变形缝</v>
          </cell>
          <cell r="E578" t="str">
            <v>[项目特征]
1.变形缝部位：顶板
2.构造要求：不锈钢金属盖缝板、聚乙烯泡沫塑料棒封堵
3.固定方式：射钉固定</v>
          </cell>
          <cell r="F578" t="str">
            <v>[工作内容]
1.清缝
2.填塞
3.盖缝板制作、安装
4.其他完成本项所需的一切工作</v>
          </cell>
          <cell r="G578" t="str">
            <v>m</v>
          </cell>
        </row>
        <row r="579">
          <cell r="C579" t="str">
            <v>补2022021615512031001</v>
          </cell>
          <cell r="D579" t="str">
            <v>楼（地）面变形缝</v>
          </cell>
          <cell r="E579" t="str">
            <v>[项目特征]
1.变形缝部位：顶板
2.构造要求：可变形不锈钢金属盖缝板、硅酮密封胶密封、聚乙烯泡沫塑料棒封堵，设250宽150深，1厚不锈钢截水槽
3.固定方式：阻火带由膨胀螺栓或者钢钉固定，截水槽由-40*3镀锌扁钢压条，M6金属膨胀螺栓固定</v>
          </cell>
          <cell r="F579" t="str">
            <v>[工作内容]
1.清缝
2.填塞
3.盖缝板制作、安装
4.其他完成本项所需的一切工作</v>
          </cell>
          <cell r="G579" t="str">
            <v>m</v>
          </cell>
          <cell r="H579" t="str">
            <v>1.00</v>
          </cell>
          <cell r="I579">
            <v>234.39</v>
          </cell>
        </row>
        <row r="580">
          <cell r="C580" t="str">
            <v>补2022021615512031001</v>
          </cell>
          <cell r="D580" t="str">
            <v>楼（地）面变形缝</v>
          </cell>
          <cell r="E580" t="str">
            <v>[项目特征]
1.变形缝部位：顶板
2.构造要求：可变形不锈钢金属盖缝板、硅酮密封胶密封、聚乙烯泡沫塑料棒封堵，设250宽150深，1厚不锈钢截水槽
3.固定方式：阻火带由膨胀螺栓或者钢钉固定，截水槽由-40*3镀锌扁钢压条，M6金属膨胀螺栓固定</v>
          </cell>
          <cell r="F580" t="str">
            <v>[工作内容]
1.清缝
2.填塞
3.盖缝板制作、安装
4.其他完成本项所需的一切工作</v>
          </cell>
          <cell r="G580" t="str">
            <v>m</v>
          </cell>
        </row>
        <row r="581">
          <cell r="C581" t="str">
            <v>补2022021615512031001</v>
          </cell>
          <cell r="D581" t="str">
            <v>楼（地）面变形缝</v>
          </cell>
          <cell r="E581" t="str">
            <v>[项目特征]
1.变形缝部位：顶板
2.构造要求：可变形不锈钢金属盖缝板、硅酮密封胶密封、聚乙烯泡沫塑料棒封堵，设250宽150深，1厚不锈钢截水槽
3.固定方式：阻火带由膨胀螺栓或者钢钉固定，截水槽由-40*3镀锌扁钢压条，M6金属膨胀螺栓固定</v>
          </cell>
          <cell r="F581" t="str">
            <v>[工作内容]
1.清缝
2.填塞
3.盖缝板制作、安装
4.其他完成本项所需的一切工作</v>
          </cell>
          <cell r="G581" t="str">
            <v>m</v>
          </cell>
        </row>
        <row r="582">
          <cell r="C582" t="str">
            <v>补2022021615550379001</v>
          </cell>
          <cell r="D582" t="str">
            <v>楼（地）面变形缝</v>
          </cell>
          <cell r="E582" t="str">
            <v>[项目特征]
1.变形缝部位：顶板
2.构造要求：不锈钢金属盖缝板+0.8厚可变形不锈钢金属盖缝板、硅酮密封胶密封、聚乙烯泡沫塑料棒封堵，设250宽150深，1厚不锈钢截水槽
3.固定方式：阻火带由膨胀螺栓或者钢钉固定，截水槽由-40*3镀锌扁钢压条，M6金属膨胀螺栓固定</v>
          </cell>
          <cell r="F582" t="str">
            <v>[工作内容]
1.清缝
2.填塞
3.盖缝板制作、安装
4.其他完成本项所需的一切工作</v>
          </cell>
          <cell r="G582" t="str">
            <v>m</v>
          </cell>
          <cell r="H582" t="str">
            <v>1.00</v>
          </cell>
          <cell r="I582">
            <v>234.39</v>
          </cell>
        </row>
        <row r="583">
          <cell r="C583" t="str">
            <v>补2022021615550379001</v>
          </cell>
          <cell r="D583" t="str">
            <v>楼（地）面变形缝</v>
          </cell>
          <cell r="E583" t="str">
            <v>[项目特征]
1.变形缝部位：顶板
2.构造要求：不锈钢金属盖缝板+0.8厚可变形不锈钢金属盖缝板、硅酮密封胶密封、聚乙烯泡沫塑料棒封堵，设250宽150深，1厚不锈钢截水槽
3.固定方式：阻火带由膨胀螺栓或者钢钉固定，截水槽由-40*3镀锌扁钢压条，M6金属膨胀螺栓固定</v>
          </cell>
          <cell r="F583" t="str">
            <v>[工作内容]
1.清缝
2.填塞
3.盖缝板制作、安装
4.其他完成本项所需的一切工作</v>
          </cell>
          <cell r="G583" t="str">
            <v>m</v>
          </cell>
        </row>
        <row r="584">
          <cell r="C584" t="str">
            <v>补2022021615550379001</v>
          </cell>
          <cell r="D584" t="str">
            <v>楼（地）面变形缝</v>
          </cell>
          <cell r="E584" t="str">
            <v>[项目特征]
1.变形缝部位：顶板
2.构造要求：不锈钢金属盖缝板+0.8厚可变形不锈钢金属盖缝板、硅酮密封胶密封、聚乙烯泡沫塑料棒封堵，设250宽150深，1厚不锈钢截水槽
3.固定方式：阻火带由膨胀螺栓或者钢钉固定，截水槽由-40*3镀锌扁钢压条，M6金属膨胀螺栓固定</v>
          </cell>
          <cell r="F584" t="str">
            <v>[工作内容]
1.清缝
2.填塞
3.盖缝板制作、安装
4.其他完成本项所需的一切工作</v>
          </cell>
          <cell r="G584" t="str">
            <v>m</v>
          </cell>
        </row>
        <row r="585">
          <cell r="C585" t="str">
            <v>补2022021615554442001</v>
          </cell>
          <cell r="D585" t="str">
            <v>楼（地）面变形缝</v>
          </cell>
          <cell r="E585" t="str">
            <v>[项目特征]
1.变形缝部位：顶板
2.构造要求：50厚铝合金基座、不锈钢金属盖缝板、硅酮密封胶密封、聚乙烯泡沫塑料棒封堵，设＞100宽150深，1.5厚不锈钢排水沟
3.固定方式：阻火带由膨胀螺栓或者钢钉固定，截水槽由-40*3镀锌扁钢压条，M6金属膨胀螺栓固定</v>
          </cell>
          <cell r="F585" t="str">
            <v>[工作内容]
1.清缝
2.填塞
3.盖缝板制作、安装
4.其他完成本项所需的一切工作</v>
          </cell>
          <cell r="G585" t="str">
            <v>m</v>
          </cell>
          <cell r="H585" t="str">
            <v>1.00</v>
          </cell>
          <cell r="I585">
            <v>485.93</v>
          </cell>
        </row>
        <row r="586">
          <cell r="C586" t="str">
            <v>补2022021615554442001</v>
          </cell>
          <cell r="D586" t="str">
            <v>楼（地）面变形缝</v>
          </cell>
          <cell r="E586" t="str">
            <v>[项目特征]
1.变形缝部位：顶板
2.构造要求：50厚铝合金基座、不锈钢金属盖缝板、硅酮密封胶密封、聚乙烯泡沫塑料棒封堵，设＞100宽150深，1.5厚不锈钢排水沟
3.固定方式：阻火带由膨胀螺栓或者钢钉固定，截水槽由-40*3镀锌扁钢压条，M6金属膨胀螺栓固定</v>
          </cell>
          <cell r="F586" t="str">
            <v>[工作内容]
1.清缝
2.填塞
3.盖缝板制作、安装
4.其他完成本项所需的一切工作</v>
          </cell>
          <cell r="G586" t="str">
            <v>m</v>
          </cell>
        </row>
        <row r="587">
          <cell r="C587" t="str">
            <v>补2022021615554442001</v>
          </cell>
          <cell r="D587" t="str">
            <v>楼（地）面变形缝</v>
          </cell>
          <cell r="E587" t="str">
            <v>[项目特征]
1.变形缝部位：顶板
2.构造要求：50厚铝合金基座、不锈钢金属盖缝板、硅酮密封胶密封、聚乙烯泡沫塑料棒封堵，设＞100宽150深，1.5厚不锈钢排水沟
3.固定方式：阻火带由膨胀螺栓或者钢钉固定，截水槽由-40*3镀锌扁钢压条，M6金属膨胀螺栓固定</v>
          </cell>
          <cell r="F587" t="str">
            <v>[工作内容]
1.清缝
2.填塞
3.盖缝板制作、安装
4.其他完成本项所需的一切工作</v>
          </cell>
          <cell r="G587" t="str">
            <v>m</v>
          </cell>
        </row>
        <row r="588">
          <cell r="C588" t="str">
            <v>补2022021615554442001</v>
          </cell>
          <cell r="D588" t="str">
            <v>楼（地）面变形缝</v>
          </cell>
          <cell r="E588" t="str">
            <v>[项目特征]
1.变形缝部位：顶板
2.构造要求：50厚铝合金基座、不锈钢金属盖缝板、硅酮密封胶密封、聚乙烯泡沫塑料棒封堵，设＞100宽150深，1.5厚不锈钢排水沟
3.固定方式：阻火带由膨胀螺栓或者钢钉固定，截水槽由-40*3镀锌扁钢压条，M6金属膨胀螺栓固定</v>
          </cell>
          <cell r="F588" t="str">
            <v>[工作内容]
1.清缝
2.填塞
3.盖缝板制作、安装
4.其他完成本项所需的一切工作</v>
          </cell>
          <cell r="G588" t="str">
            <v>m</v>
          </cell>
        </row>
        <row r="589">
          <cell r="C589" t="str">
            <v>补2022021615565582001</v>
          </cell>
          <cell r="D589" t="str">
            <v>楼（地）面变形缝</v>
          </cell>
          <cell r="E589" t="str">
            <v>[项目特征]
1.变形缝部位：顶板
2.构造要求：50厚铝合金基座、不锈钢金属盖缝板、硅酮密封胶密封、聚乙烯泡沫塑料棒封堵，设＞100宽150深，1.5厚镀锌铁皮排水沟
3.固定方式：阻火带由膨胀螺栓或者钢钉固定，截水槽由-40*3镀锌扁钢压条，M6金属膨胀螺栓固定</v>
          </cell>
          <cell r="F589" t="str">
            <v>[工作内容]
1.清缝
2.填塞
3.盖缝板制作、安装
4.其他完成本项所需的一切工作</v>
          </cell>
          <cell r="G589" t="str">
            <v>m</v>
          </cell>
          <cell r="H589" t="str">
            <v>1.00</v>
          </cell>
          <cell r="I589">
            <v>387.41</v>
          </cell>
        </row>
        <row r="590">
          <cell r="C590" t="str">
            <v>补2022021615565582001</v>
          </cell>
          <cell r="D590" t="str">
            <v>楼（地）面变形缝</v>
          </cell>
          <cell r="E590" t="str">
            <v>[项目特征]
1.变形缝部位：顶板
2.构造要求：50厚铝合金基座、不锈钢金属盖缝板、硅酮密封胶密封、聚乙烯泡沫塑料棒封堵，设＞100宽150深，1.5厚镀锌铁皮排水沟
3.固定方式：阻火带由膨胀螺栓或者钢钉固定，截水槽由-40*3镀锌扁钢压条，M6金属膨胀螺栓固定</v>
          </cell>
          <cell r="F590" t="str">
            <v>[工作内容]
1.清缝
2.填塞
3.盖缝板制作、安装
4.其他完成本项所需的一切工作</v>
          </cell>
          <cell r="G590" t="str">
            <v>m</v>
          </cell>
        </row>
        <row r="591">
          <cell r="C591" t="str">
            <v>补2022021615565582001</v>
          </cell>
          <cell r="D591" t="str">
            <v>楼（地）面变形缝</v>
          </cell>
          <cell r="E591" t="str">
            <v>[项目特征]
1.变形缝部位：顶板
2.构造要求：50厚铝合金基座、不锈钢金属盖缝板、硅酮密封胶密封、聚乙烯泡沫塑料棒封堵，设＞100宽150深，1.5厚镀锌铁皮排水沟
3.固定方式：阻火带由膨胀螺栓或者钢钉固定，截水槽由-40*3镀锌扁钢压条，M6金属膨胀螺栓固定</v>
          </cell>
          <cell r="F591" t="str">
            <v>[工作内容]
1.清缝
2.填塞
3.盖缝板制作、安装
4.其他完成本项所需的一切工作</v>
          </cell>
          <cell r="G591" t="str">
            <v>m</v>
          </cell>
        </row>
        <row r="592">
          <cell r="C592" t="str">
            <v>补2022021615565582001</v>
          </cell>
          <cell r="D592" t="str">
            <v>楼（地）面变形缝</v>
          </cell>
          <cell r="E592" t="str">
            <v>[项目特征]
1.变形缝部位：顶板
2.构造要求：50厚铝合金基座、不锈钢金属盖缝板、硅酮密封胶密封、聚乙烯泡沫塑料棒封堵，设＞100宽150深，1.5厚镀锌铁皮排水沟
3.固定方式：阻火带由膨胀螺栓或者钢钉固定，截水槽由-40*3镀锌扁钢压条，M6金属膨胀螺栓固定</v>
          </cell>
          <cell r="F592" t="str">
            <v>[工作内容]
1.清缝
2.填塞
3.盖缝板制作、安装
4.其他完成本项所需的一切工作</v>
          </cell>
          <cell r="G592" t="str">
            <v>m</v>
          </cell>
        </row>
        <row r="593">
          <cell r="C593" t="str">
            <v>补2022021616032838001</v>
          </cell>
          <cell r="D593" t="str">
            <v>楼（地）面变形缝</v>
          </cell>
          <cell r="E593" t="str">
            <v>[项目特征]
1.变形缝部位：顶板
2.构造要求：不锈钢金属盖缝板、硅酮密封胶密封、聚乙烯泡沫塑料棒封堵，设＞100宽150深，1.5厚不锈钢排水沟
3.固定方式：阻火带由膨胀螺栓或者钢钉固定，截水槽由-40*3镀锌扁钢压条，M6金属膨胀螺栓固定</v>
          </cell>
          <cell r="F593" t="str">
            <v>[工作内容]
1.清缝
2.填塞
3.盖缝板制作、安装
4.其他完成本项所需的一切工作</v>
          </cell>
          <cell r="G593" t="str">
            <v>m</v>
          </cell>
          <cell r="H593" t="str">
            <v>1.00</v>
          </cell>
          <cell r="I593">
            <v>274.07</v>
          </cell>
        </row>
        <row r="594">
          <cell r="C594" t="str">
            <v>补2022021616032838001</v>
          </cell>
          <cell r="D594" t="str">
            <v>楼（地）面变形缝</v>
          </cell>
          <cell r="E594" t="str">
            <v>[项目特征]
1.变形缝部位：顶板
2.构造要求：不锈钢金属盖缝板、硅酮密封胶密封、聚乙烯泡沫塑料棒封堵，设＞100宽150深，1.5厚不锈钢排水沟
3.固定方式：阻火带由膨胀螺栓或者钢钉固定，截水槽由-40*3镀锌扁钢压条，M6金属膨胀螺栓固定</v>
          </cell>
          <cell r="F594" t="str">
            <v>[工作内容]
1.清缝
2.填塞
3.盖缝板制作、安装
4.其他完成本项所需的一切工作</v>
          </cell>
          <cell r="G594" t="str">
            <v>m</v>
          </cell>
        </row>
        <row r="595">
          <cell r="C595" t="str">
            <v>补2022021616032838001</v>
          </cell>
          <cell r="D595" t="str">
            <v>楼（地）面变形缝</v>
          </cell>
          <cell r="E595" t="str">
            <v>[项目特征]
1.变形缝部位：顶板
2.构造要求：不锈钢金属盖缝板、硅酮密封胶密封、聚乙烯泡沫塑料棒封堵，设＞100宽150深，1.5厚不锈钢排水沟
3.固定方式：阻火带由膨胀螺栓或者钢钉固定，截水槽由-40*3镀锌扁钢压条，M6金属膨胀螺栓固定</v>
          </cell>
          <cell r="F595" t="str">
            <v>[工作内容]
1.清缝
2.填塞
3.盖缝板制作、安装
4.其他完成本项所需的一切工作</v>
          </cell>
          <cell r="G595" t="str">
            <v>m</v>
          </cell>
        </row>
        <row r="596">
          <cell r="C596" t="str">
            <v>补2022021616041072001</v>
          </cell>
          <cell r="D596" t="str">
            <v>楼（地）面变形缝</v>
          </cell>
          <cell r="E596" t="str">
            <v>[项目特征]
1.变形缝部位：顶板
2.构造要求：不锈钢金属盖缝板、硅酮密封胶密封、聚乙烯泡沫塑料棒封堵，设＞100宽150深，1.5厚镀锌铁皮排水沟
3.固定方式：阻火带由膨胀螺栓或者钢钉固定，截水槽由-40*3镀锌扁钢压条，M6金属膨胀螺栓固定</v>
          </cell>
          <cell r="F596" t="str">
            <v>[工作内容]
1.清缝
2.填塞
3.盖缝板制作、安装
4.其他完成本项所需的一切工作</v>
          </cell>
          <cell r="G596" t="str">
            <v>m</v>
          </cell>
          <cell r="H596" t="str">
            <v>1.00</v>
          </cell>
          <cell r="I596">
            <v>175.55</v>
          </cell>
        </row>
        <row r="597">
          <cell r="C597" t="str">
            <v>补2022021616041072001</v>
          </cell>
          <cell r="D597" t="str">
            <v>楼（地）面变形缝</v>
          </cell>
          <cell r="E597" t="str">
            <v>[项目特征]
1.变形缝部位：顶板
2.构造要求：不锈钢金属盖缝板、硅酮密封胶密封、聚乙烯泡沫塑料棒封堵，设＞100宽150深，1.5厚镀锌铁皮排水沟
3.固定方式：阻火带由膨胀螺栓或者钢钉固定，截水槽由-40*3镀锌扁钢压条，M6金属膨胀螺栓固定</v>
          </cell>
          <cell r="F597" t="str">
            <v>[工作内容]
1.清缝
2.填塞
3.盖缝板制作、安装
4.其他完成本项所需的一切工作</v>
          </cell>
          <cell r="G597" t="str">
            <v>m</v>
          </cell>
        </row>
        <row r="598">
          <cell r="C598" t="str">
            <v>补2022021616041072001</v>
          </cell>
          <cell r="D598" t="str">
            <v>楼（地）面变形缝</v>
          </cell>
          <cell r="E598" t="str">
            <v>[项目特征]
1.变形缝部位：顶板
2.构造要求：不锈钢金属盖缝板、硅酮密封胶密封、聚乙烯泡沫塑料棒封堵，设＞100宽150深，1.5厚镀锌铁皮排水沟
3.固定方式：阻火带由膨胀螺栓或者钢钉固定，截水槽由-40*3镀锌扁钢压条，M6金属膨胀螺栓固定</v>
          </cell>
          <cell r="F598" t="str">
            <v>[工作内容]
1.清缝
2.填塞
3.盖缝板制作、安装
4.其他完成本项所需的一切工作</v>
          </cell>
          <cell r="G598" t="str">
            <v>m</v>
          </cell>
        </row>
        <row r="599">
          <cell r="C599" t="str">
            <v>补2022021616052938001</v>
          </cell>
          <cell r="D599" t="str">
            <v>后嵌式 变形缝</v>
          </cell>
          <cell r="E599" t="str">
            <v>[项目特征]
1.变形缝部位：地下室底板、侧壁
2.缝宽：综合考虑
3.材质、规格及施工要求：30厚C30膨胀混凝土，3厚橡胶垫片，1.5厚氯化聚乙烯橡胶共混卷材，直径85遇水膨胀橡胶条</v>
          </cell>
          <cell r="F599" t="str">
            <v>[工作内容]
1.清缝
2.填塞
3.盖缝板制作、安装
4.其他完成本项所需的一切工作</v>
          </cell>
          <cell r="G599" t="str">
            <v>m</v>
          </cell>
          <cell r="H599" t="str">
            <v>1.00</v>
          </cell>
          <cell r="I599">
            <v>37.78</v>
          </cell>
        </row>
        <row r="600">
          <cell r="C600" t="str">
            <v>补2022021616052938001</v>
          </cell>
          <cell r="D600" t="str">
            <v>后嵌式 变形缝</v>
          </cell>
          <cell r="E600" t="str">
            <v>[项目特征]
1.变形缝部位：地下室底板、侧壁
2.缝宽：综合考虑
3.材质、规格及施工要求：30厚C30膨胀混凝土，3厚橡胶垫片，1.5厚氯化聚乙烯橡胶共混卷材，直径85遇水膨胀橡胶条</v>
          </cell>
          <cell r="F600" t="str">
            <v>[工作内容]
1.清缝
2.填塞
3.盖缝板制作、安装
4.其他完成本项所需的一切工作</v>
          </cell>
          <cell r="G600" t="str">
            <v>m</v>
          </cell>
        </row>
        <row r="601">
          <cell r="C601" t="str">
            <v>011</v>
          </cell>
          <cell r="D601" t="str">
            <v>楼地面装饰工程</v>
          </cell>
        </row>
        <row r="602">
          <cell r="C602" t="str">
            <v>补2022021709041572006</v>
          </cell>
          <cell r="D602" t="str">
            <v>地面界面剂</v>
          </cell>
          <cell r="E602" t="str">
            <v>[项目特征]
1.基层：刷Ⅰ型双组份界面剂一遍</v>
          </cell>
          <cell r="F602" t="str">
            <v>[工作内容]
1.基层清理
2.刷界面剂
3.材料运输
4.其他完成本项所需的一切工作</v>
          </cell>
          <cell r="G602" t="str">
            <v>m2</v>
          </cell>
          <cell r="H602" t="str">
            <v>1.00</v>
          </cell>
          <cell r="I602">
            <v>3.19</v>
          </cell>
        </row>
        <row r="603">
          <cell r="C603" t="str">
            <v>补2022021709043978006</v>
          </cell>
          <cell r="D603" t="str">
            <v>地面界面剂</v>
          </cell>
          <cell r="E603" t="str">
            <v>[项目特征]
1.基层：刷Ⅱ型双组份界面剂一遍</v>
          </cell>
          <cell r="F603" t="str">
            <v>[工作内容]
1.基层清理
2.刷界面剂
3.材料运输
4.其他完成本项所需的一切工作</v>
          </cell>
          <cell r="G603" t="str">
            <v>m2</v>
          </cell>
          <cell r="H603" t="str">
            <v>1.00</v>
          </cell>
          <cell r="I603">
            <v>3.19</v>
          </cell>
        </row>
        <row r="604">
          <cell r="C604" t="str">
            <v>01110100800009001</v>
          </cell>
          <cell r="D604" t="str">
            <v>金刚砂耐磨地面</v>
          </cell>
          <cell r="E604" t="str">
            <v>[项目特征]
1.面层：金刚砂耐磨地面（混凝土初凝时撒入金刚砂骨料5kg/m2），机械打磨光亮地面</v>
          </cell>
          <cell r="F604" t="str">
            <v>[工作内容]
1.撒金刚砂粉
2.打磨
3.其他完成本项所需的一切工作</v>
          </cell>
          <cell r="G604" t="str">
            <v>m2</v>
          </cell>
          <cell r="H604" t="str">
            <v>1.00</v>
          </cell>
          <cell r="I604">
            <v>20.48</v>
          </cell>
        </row>
        <row r="605">
          <cell r="C605" t="str">
            <v>01110100800009001</v>
          </cell>
          <cell r="D605" t="str">
            <v>金刚砂耐磨地面</v>
          </cell>
          <cell r="E605" t="str">
            <v>[项目特征]
1.面层：金刚砂耐磨地面（混凝土初凝时撒入金刚砂骨料5kg/m2），机械打磨光亮地面</v>
          </cell>
          <cell r="F605" t="str">
            <v>[工作内容]
1.撒金刚砂粉
2.打磨
3.其他完成本项所需的一切工作</v>
          </cell>
          <cell r="G605" t="str">
            <v>m2</v>
          </cell>
        </row>
        <row r="606">
          <cell r="C606" t="str">
            <v>补2023040711543578001</v>
          </cell>
          <cell r="D606" t="str">
            <v>细石混凝土楼地面</v>
          </cell>
          <cell r="E606" t="str">
            <v>[项目特征]
1.找平层厚度、混凝土强度等级：50厚C30细石混凝土
2.嵌缝材料：6mX6m分仓设缩缝，用切割机切缝深20mm，缝宽10mm,缝采用单组份聚氨酯密封胶密封,随捣随压实抹平
3.钢筋规格、型号：配Φ6@200双向钢筋</v>
          </cell>
          <cell r="F606" t="str">
            <v>[工作内容]
1.基层清理
2.钢筋制作、运输、安装
3.混凝土制作、运输、铺筑、养护
4.设缩缝及填缝
5.其他完成本项所需的一切工作</v>
          </cell>
          <cell r="G606" t="str">
            <v>m2</v>
          </cell>
          <cell r="H606" t="str">
            <v>1.00</v>
          </cell>
          <cell r="I606">
            <v>43.63</v>
          </cell>
        </row>
        <row r="607">
          <cell r="C607" t="str">
            <v>补2023040711543578001</v>
          </cell>
          <cell r="D607" t="str">
            <v>细石混凝土楼地面</v>
          </cell>
          <cell r="E607" t="str">
            <v>[项目特征]
1.找平层厚度、混凝土强度等级：50厚C30细石混凝土
2.嵌缝材料：6mX6m分仓设缩缝，用切割机切缝深20mm，缝宽10mm,缝采用单组份聚氨酯密封胶密封,随捣随压实抹平
3.钢筋规格、型号：配Φ6@200双向钢筋</v>
          </cell>
          <cell r="F607" t="str">
            <v>[工作内容]
1.基层清理
2.钢筋制作、运输、安装
3.混凝土制作、运输、铺筑、养护
4.设缩缝及填缝
5.其他完成本项所需的一切工作</v>
          </cell>
          <cell r="G607" t="str">
            <v>m2</v>
          </cell>
        </row>
        <row r="608">
          <cell r="C608" t="str">
            <v>补2023040711543578001</v>
          </cell>
          <cell r="D608" t="str">
            <v>细石混凝土楼地面</v>
          </cell>
          <cell r="E608" t="str">
            <v>[项目特征]
1.找平层厚度、混凝土强度等级：50厚C30细石混凝土
2.嵌缝材料：6mX6m分仓设缩缝，用切割机切缝深20mm，缝宽10mm,缝采用单组份聚氨酯密封胶密封,随捣随压实抹平
3.钢筋规格、型号：配Φ6@200双向钢筋</v>
          </cell>
          <cell r="F608" t="str">
            <v>[工作内容]
1.基层清理
2.钢筋制作、运输、安装
3.混凝土制作、运输、铺筑、养护
4.设缩缝及填缝
5.其他完成本项所需的一切工作</v>
          </cell>
          <cell r="G608" t="str">
            <v>m2</v>
          </cell>
        </row>
        <row r="609">
          <cell r="C609" t="str">
            <v>补2023040711560292001</v>
          </cell>
          <cell r="D609" t="str">
            <v>细石混凝土楼地面</v>
          </cell>
          <cell r="E609" t="str">
            <v>[项目特征]
1.找平层厚度、混凝土强度等级：70厚C30细石混凝土
2.嵌缝材料：6mX6m分仓设缩缝，用切割机切缝深20mm，缝宽10mm,缝采用单组份聚氨酯密封胶密封,随捣随压实抹平
3.钢筋规格、型号：配Φ6@200双向钢筋</v>
          </cell>
          <cell r="F609" t="str">
            <v>[工作内容]
1.基层清理
2.钢筋制作、运输、安装
3.混凝土制作、运输、铺筑、养护
4.设缩缝及填缝
5.其他完成本项所需的一切工作</v>
          </cell>
          <cell r="G609" t="str">
            <v>m2</v>
          </cell>
          <cell r="H609" t="str">
            <v>1.00</v>
          </cell>
          <cell r="I609">
            <v>50.78</v>
          </cell>
        </row>
        <row r="610">
          <cell r="C610" t="str">
            <v>补2023040711560292001</v>
          </cell>
          <cell r="D610" t="str">
            <v>细石混凝土楼地面</v>
          </cell>
          <cell r="E610" t="str">
            <v>[项目特征]
1.找平层厚度、混凝土强度等级：70厚C30细石混凝土
2.嵌缝材料：6mX6m分仓设缩缝，用切割机切缝深20mm，缝宽10mm,缝采用单组份聚氨酯密封胶密封,随捣随压实抹平
3.钢筋规格、型号：配Φ6@200双向钢筋</v>
          </cell>
          <cell r="F610" t="str">
            <v>[工作内容]
1.基层清理
2.钢筋制作、运输、安装
3.混凝土制作、运输、铺筑、养护
4.设缩缝及填缝
5.其他完成本项所需的一切工作</v>
          </cell>
          <cell r="G610" t="str">
            <v>m2</v>
          </cell>
        </row>
        <row r="611">
          <cell r="C611" t="str">
            <v>补2023040711560292001</v>
          </cell>
          <cell r="D611" t="str">
            <v>细石混凝土楼地面</v>
          </cell>
          <cell r="E611" t="str">
            <v>[项目特征]
1.找平层厚度、混凝土强度等级：70厚C30细石混凝土
2.嵌缝材料：6mX6m分仓设缩缝，用切割机切缝深20mm，缝宽10mm,缝采用单组份聚氨酯密封胶密封,随捣随压实抹平
3.钢筋规格、型号：配Φ6@200双向钢筋</v>
          </cell>
          <cell r="F611" t="str">
            <v>[工作内容]
1.基层清理
2.钢筋制作、运输、安装
3.混凝土制作、运输、铺筑、养护
4.设缩缝及填缝
5.其他完成本项所需的一切工作</v>
          </cell>
          <cell r="G611" t="str">
            <v>m2</v>
          </cell>
        </row>
        <row r="612">
          <cell r="C612" t="str">
            <v>补2023040712203025001</v>
          </cell>
          <cell r="D612" t="str">
            <v>钢纤维混凝土楼地面</v>
          </cell>
          <cell r="E612" t="str">
            <v>[项目特征]
1.找平层厚度、混凝土强度等级：60厚CF30钢纤维混凝土（钢纤维用量20kg/m3）
2.嵌缝材料：6mX6m分仓设缩缝，用切割机切缝深20mm，缝宽10mm,缝采用单组份聚氨酯密封胶密封,随捣随压实抹平</v>
          </cell>
          <cell r="F612" t="str">
            <v>[工作内容]
1.基层清理
2.混凝土制作、运输、铺筑、养护
3.设缩缝及填缝
4.其他完成本项所需的一切工作</v>
          </cell>
          <cell r="G612" t="str">
            <v>m2</v>
          </cell>
          <cell r="H612" t="str">
            <v>1.00</v>
          </cell>
          <cell r="I612">
            <v>53.36</v>
          </cell>
        </row>
        <row r="613">
          <cell r="C613" t="str">
            <v>补2023040712203025001</v>
          </cell>
          <cell r="D613" t="str">
            <v>钢纤维混凝土楼地面</v>
          </cell>
          <cell r="E613" t="str">
            <v>[项目特征]
1.找平层厚度、混凝土强度等级：60厚CF30钢纤维混凝土（钢纤维用量20kg/m3）
2.嵌缝材料：6mX6m分仓设缩缝，用切割机切缝深20mm，缝宽10mm,缝采用单组份聚氨酯密封胶密封,随捣随压实抹平</v>
          </cell>
          <cell r="F613" t="str">
            <v>[工作内容]
1.基层清理
2.混凝土制作、运输、铺筑、养护
3.设缩缝及填缝
4.其他完成本项所需的一切工作</v>
          </cell>
          <cell r="G613" t="str">
            <v>m2</v>
          </cell>
        </row>
        <row r="614">
          <cell r="C614" t="str">
            <v>补2022021616215334001</v>
          </cell>
          <cell r="D614" t="str">
            <v>金刚砂楼地面 坡道</v>
          </cell>
          <cell r="E614" t="str">
            <v>[项目特征]
1.面层：50厚C30细石混凝土面，6mX6m分仓设缩缝,用切割机切缝深20mm,缝宽10mm,缝采用单组份聚氨酯密封胶密封,随捣随压实抹平,面撒金刚砂(混凝土初凝时撒入金刚砂骨料5kg/m2)(面层抹平留出15深横向凹槽)
2.钢筋规格、型号：配Φ6@200双向钢筋</v>
          </cell>
          <cell r="F614" t="str">
            <v>[工作内容]
1.基层清理
2.抹面层
3.压槽
4.钢筋制作、安装
5.材料运输
6.其他完成本项所需的一切工作</v>
          </cell>
          <cell r="G614" t="str">
            <v>m2</v>
          </cell>
          <cell r="H614" t="str">
            <v>1.00</v>
          </cell>
          <cell r="I614">
            <v>65.3</v>
          </cell>
        </row>
        <row r="615">
          <cell r="C615" t="str">
            <v>补2022021616215334001</v>
          </cell>
          <cell r="D615" t="str">
            <v>金刚砂楼地面 坡道</v>
          </cell>
          <cell r="E615" t="str">
            <v>[项目特征]
1.面层：50厚C30细石混凝土面，6mX6m分仓设缩缝,用切割机切缝深20mm,缝宽10mm,缝采用单组份聚氨酯密封胶密封,随捣随压实抹平,面撒金刚砂(混凝土初凝时撒入金刚砂骨料5kg/m2)(面层抹平留出15深横向凹槽)
2.钢筋规格、型号：配Φ6@200双向钢筋</v>
          </cell>
          <cell r="F615" t="str">
            <v>[工作内容]
1.基层清理
2.抹面层
3.压槽
4.钢筋制作、安装
5.材料运输
6.其他完成本项所需的一切工作</v>
          </cell>
          <cell r="G615" t="str">
            <v>m2</v>
          </cell>
        </row>
        <row r="616">
          <cell r="C616" t="str">
            <v>补2022021616215334001</v>
          </cell>
          <cell r="D616" t="str">
            <v>金刚砂楼地面 坡道</v>
          </cell>
          <cell r="E616" t="str">
            <v>[项目特征]
1.面层：50厚C30细石混凝土面，6mX6m分仓设缩缝,用切割机切缝深20mm,缝宽10mm,缝采用单组份聚氨酯密封胶密封,随捣随压实抹平,面撒金刚砂(混凝土初凝时撒入金刚砂骨料5kg/m2)(面层抹平留出15深横向凹槽)
2.钢筋规格、型号：配Φ6@200双向钢筋</v>
          </cell>
          <cell r="F616" t="str">
            <v>[工作内容]
1.基层清理
2.抹面层
3.压槽
4.钢筋制作、安装
5.材料运输
6.其他完成本项所需的一切工作</v>
          </cell>
          <cell r="G616" t="str">
            <v>m2</v>
          </cell>
        </row>
        <row r="617">
          <cell r="C617" t="str">
            <v>补2022021616215334001</v>
          </cell>
          <cell r="D617" t="str">
            <v>金刚砂楼地面 坡道</v>
          </cell>
          <cell r="E617" t="str">
            <v>[项目特征]
1.面层：50厚C30细石混凝土面，6mX6m分仓设缩缝,用切割机切缝深20mm,缝宽10mm,缝采用单组份聚氨酯密封胶密封,随捣随压实抹平,面撒金刚砂(混凝土初凝时撒入金刚砂骨料5kg/m2)(面层抹平留出15深横向凹槽)
2.钢筋规格、型号：配Φ6@200双向钢筋</v>
          </cell>
          <cell r="F617" t="str">
            <v>[工作内容]
1.基层清理
2.抹面层
3.压槽
4.钢筋制作、安装
5.材料运输
6.其他完成本项所需的一切工作</v>
          </cell>
          <cell r="G617" t="str">
            <v>m2</v>
          </cell>
        </row>
        <row r="618">
          <cell r="C618" t="str">
            <v>补2022021616421460001</v>
          </cell>
          <cell r="D618" t="str">
            <v>每增减5mm厚细石混凝土楼地面</v>
          </cell>
          <cell r="E618" t="str">
            <v>[项目特征]
1.找平层厚度、混凝土强度等级：每增减5mm厚C30细石混凝土</v>
          </cell>
          <cell r="F618" t="str">
            <v>[工作内容]
1.混凝土制作、运输、铺筑、养护
2.其他完成本项所需的一切工作</v>
          </cell>
          <cell r="G618" t="str">
            <v>m2</v>
          </cell>
          <cell r="H618" t="str">
            <v>1.00</v>
          </cell>
          <cell r="I618">
            <v>1.79</v>
          </cell>
        </row>
        <row r="619">
          <cell r="C619" t="str">
            <v>01110100700029001</v>
          </cell>
          <cell r="D619" t="str">
            <v>沥青混凝土楼地面 坡道</v>
          </cell>
          <cell r="E619" t="str">
            <v>[项目特征]
1.基层：乳化沥青透层
2.面层厚度、混凝土强度：40厚细粒式沥青混凝土</v>
          </cell>
          <cell r="F619" t="str">
            <v>[工作内容]
1.基层铺设
2.面层铺设
3.材料运输
4.其他完成本项所需的一切工作</v>
          </cell>
          <cell r="G619" t="str">
            <v>m2</v>
          </cell>
          <cell r="H619" t="str">
            <v>1.00</v>
          </cell>
          <cell r="I619">
            <v>100.8</v>
          </cell>
        </row>
        <row r="620">
          <cell r="C620" t="str">
            <v>01110100700029001</v>
          </cell>
          <cell r="D620" t="str">
            <v>沥青混凝土楼地面 坡道</v>
          </cell>
          <cell r="E620" t="str">
            <v>[项目特征]
1.基层：乳化沥青透层
2.面层厚度、混凝土强度：40厚细粒式沥青混凝土</v>
          </cell>
          <cell r="F620" t="str">
            <v>[工作内容]
1.基层铺设
2.面层铺设
3.材料运输
4.其他完成本项所需的一切工作</v>
          </cell>
          <cell r="G620" t="str">
            <v>m2</v>
          </cell>
        </row>
        <row r="621">
          <cell r="C621" t="str">
            <v>04020100900002001</v>
          </cell>
          <cell r="D621" t="str">
            <v>排水板</v>
          </cell>
          <cell r="E621" t="str">
            <v>[项目特征]
1.疏水层材料品种、规格：》H12塑料蓄排水板（抗压强度≥300KN/m）</v>
          </cell>
          <cell r="F621" t="str">
            <v>[工作内容]
1.基层清理
2.铺设疏水层
3.其他完成本项所需的一切工作</v>
          </cell>
          <cell r="G621" t="str">
            <v>m2</v>
          </cell>
          <cell r="H621" t="str">
            <v>1.00</v>
          </cell>
          <cell r="I621">
            <v>20.28</v>
          </cell>
        </row>
        <row r="622">
          <cell r="C622" t="str">
            <v>04020100900002001</v>
          </cell>
          <cell r="D622" t="str">
            <v>排水板</v>
          </cell>
          <cell r="E622" t="str">
            <v>[项目特征]
1.疏水层材料品种、规格：》H12塑料蓄排水板（抗压强度≥300KN/m）</v>
          </cell>
          <cell r="F622" t="str">
            <v>[工作内容]
1.基层清理
2.铺设疏水层
3.其他完成本项所需的一切工作</v>
          </cell>
          <cell r="G622" t="str">
            <v>m2</v>
          </cell>
        </row>
        <row r="623">
          <cell r="C623" t="str">
            <v>补2022021616270515001</v>
          </cell>
          <cell r="D623" t="str">
            <v>平面砂浆找平层</v>
          </cell>
          <cell r="E623" t="str">
            <v>[项目特征]
1.找坡层厚度、砂浆配合比：批抹均厚20厚WS M20水泥砂浆找平层</v>
          </cell>
          <cell r="F623" t="str">
            <v>[工作内容]
1.抹找平层
2.材料运输
3.其他完成本项所需的一切工作</v>
          </cell>
          <cell r="G623" t="str">
            <v>m2</v>
          </cell>
          <cell r="H623" t="str">
            <v>1.00</v>
          </cell>
          <cell r="I623">
            <v>24.36</v>
          </cell>
        </row>
        <row r="624">
          <cell r="C624" t="str">
            <v>补2022021616270515001</v>
          </cell>
          <cell r="D624" t="str">
            <v>平面砂浆找平层</v>
          </cell>
          <cell r="E624" t="str">
            <v>[项目特征]
1.找坡层厚度、砂浆配合比：批抹均厚20厚WS M20水泥砂浆找平层</v>
          </cell>
          <cell r="F624" t="str">
            <v>[工作内容]
1.抹找平层
2.材料运输
3.其他完成本项所需的一切工作</v>
          </cell>
          <cell r="G624" t="str">
            <v>m2</v>
          </cell>
        </row>
        <row r="625">
          <cell r="C625" t="str">
            <v>补2022021616333055001</v>
          </cell>
          <cell r="D625" t="str">
            <v>水泥砂浆楼地面</v>
          </cell>
          <cell r="E625" t="str">
            <v>[项目特征]
1.部位：集水井、电梯井等；平面及立面综合考虑
2.防水层砂浆厚度、配合比：最薄处20厚WS M20水泥砂浆（掺5%水泥粉）,抹面压光，阴角做R≥50的圆弧处理，井底向地漏找坡1%</v>
          </cell>
          <cell r="F625" t="str">
            <v>[工作内容]
1.基层清理
2.抹找平层
3.材料运输
4.其他完成本项所需的一切工作</v>
          </cell>
          <cell r="G625" t="str">
            <v>m2</v>
          </cell>
          <cell r="H625" t="str">
            <v>1.00</v>
          </cell>
          <cell r="I625">
            <v>25.03</v>
          </cell>
        </row>
        <row r="626">
          <cell r="C626" t="str">
            <v>补2022021616333055001</v>
          </cell>
          <cell r="D626" t="str">
            <v>水泥砂浆楼地面</v>
          </cell>
          <cell r="E626" t="str">
            <v>[项目特征]
1.部位：集水井、电梯井等；平面及立面综合考虑
2.防水层砂浆厚度、配合比：最薄处20厚WS M20水泥砂浆（掺5%水泥粉）,抹面压光，阴角做R≥50的圆弧处理，井底向地漏找坡1%</v>
          </cell>
          <cell r="F626" t="str">
            <v>[工作内容]
1.基层清理
2.抹找平层
3.材料运输
4.其他完成本项所需的一切工作</v>
          </cell>
          <cell r="G626" t="str">
            <v>m2</v>
          </cell>
        </row>
        <row r="627">
          <cell r="C627" t="str">
            <v>补2022021616352898001</v>
          </cell>
          <cell r="D627" t="str">
            <v>水泥砂浆楼地面</v>
          </cell>
          <cell r="E627" t="str">
            <v>[项目特征]
1.部位：集水井、电梯井等；平面及立面综合考虑
2.防水层砂浆厚度、配合比：最薄处20厚WS M20水泥砂浆坡找i=2%，坡向泄水口</v>
          </cell>
          <cell r="F627" t="str">
            <v>[工作内容]
1.基层清理
2.抹找平层
3.材料运输
4.其他完成本项所需的一切工作</v>
          </cell>
          <cell r="G627" t="str">
            <v>m2</v>
          </cell>
          <cell r="H627" t="str">
            <v>1.00</v>
          </cell>
          <cell r="I627">
            <v>25.03</v>
          </cell>
        </row>
        <row r="628">
          <cell r="C628" t="str">
            <v>补2022021616352898001</v>
          </cell>
          <cell r="D628" t="str">
            <v>水泥砂浆楼地面</v>
          </cell>
          <cell r="E628" t="str">
            <v>[项目特征]
1.部位：集水井、电梯井等；平面及立面综合考虑
2.防水层砂浆厚度、配合比：最薄处20厚WS M20水泥砂浆坡找i=2%，坡向泄水口</v>
          </cell>
          <cell r="F628" t="str">
            <v>[工作内容]
1.基层清理
2.抹找平层
3.材料运输
4.其他完成本项所需的一切工作</v>
          </cell>
          <cell r="G628" t="str">
            <v>m2</v>
          </cell>
        </row>
        <row r="629">
          <cell r="C629" t="str">
            <v>补2022021616362908001</v>
          </cell>
          <cell r="D629" t="str">
            <v>水泥砂浆楼地面</v>
          </cell>
          <cell r="E629" t="str">
            <v>[项目特征]
1.部位：集水井、电梯井等；平面及立面综合考虑
2.防水层砂浆厚度、配合比：20厚WS M20水泥砂浆</v>
          </cell>
          <cell r="F629" t="str">
            <v>[工作内容]
1.基层清理
2.抹找平层
3.材料运输
4.其他完成本项所需的一切工作</v>
          </cell>
          <cell r="G629" t="str">
            <v>m2</v>
          </cell>
          <cell r="H629" t="str">
            <v>1.00</v>
          </cell>
          <cell r="I629">
            <v>24.36</v>
          </cell>
        </row>
        <row r="630">
          <cell r="C630" t="str">
            <v>补2022021616362908001</v>
          </cell>
          <cell r="D630" t="str">
            <v>水泥砂浆楼地面</v>
          </cell>
          <cell r="E630" t="str">
            <v>[项目特征]
1.部位：集水井、电梯井等；平面及立面综合考虑
2.防水层砂浆厚度、配合比：20厚WS M20水泥砂浆</v>
          </cell>
          <cell r="F630" t="str">
            <v>[工作内容]
1.基层清理
2.抹找平层
3.材料运输
4.其他完成本项所需的一切工作</v>
          </cell>
          <cell r="G630" t="str">
            <v>m2</v>
          </cell>
        </row>
        <row r="631">
          <cell r="C631" t="str">
            <v>补2022021616380062001</v>
          </cell>
          <cell r="D631" t="str">
            <v>水泥砂浆楼地面</v>
          </cell>
          <cell r="E631" t="str">
            <v>[项目特征]
1.部位：集水井、电梯井等；平面及立面综合考虑
2.防水层砂浆厚度、配合比：20厚WW M20水泥砂浆</v>
          </cell>
          <cell r="F631" t="str">
            <v>[工作内容]
1.基层清理
2.抹找平层
3.材料运输
4.其他完成本项所需的一切工作</v>
          </cell>
          <cell r="G631" t="str">
            <v>m2</v>
          </cell>
          <cell r="H631" t="str">
            <v>1.00</v>
          </cell>
          <cell r="I631">
            <v>24.94</v>
          </cell>
        </row>
        <row r="632">
          <cell r="C632" t="str">
            <v>补2022021616380062001</v>
          </cell>
          <cell r="D632" t="str">
            <v>水泥砂浆楼地面</v>
          </cell>
          <cell r="E632" t="str">
            <v>[项目特征]
1.部位：集水井、电梯井等；平面及立面综合考虑
2.防水层砂浆厚度、配合比：20厚WW M20水泥砂浆</v>
          </cell>
          <cell r="F632" t="str">
            <v>[工作内容]
1.基层清理
2.抹找平层
3.材料运输
4.其他完成本项所需的一切工作</v>
          </cell>
          <cell r="G632" t="str">
            <v>m2</v>
          </cell>
        </row>
        <row r="633">
          <cell r="C633" t="str">
            <v>补2022021616404989001</v>
          </cell>
          <cell r="D633" t="str">
            <v>水泥砂浆楼地面</v>
          </cell>
          <cell r="E633" t="str">
            <v>[项目特征]
1.部位：排水沟；平面及立面综合考虑
2.防水层砂浆厚度、配合比：20厚WW M20水泥砂浆坡找i=0.5%</v>
          </cell>
          <cell r="F633" t="str">
            <v>[工作内容]
1.基层清理
2.抹找平层
3.材料运输
4.其他完成本项所需的一切工作</v>
          </cell>
          <cell r="G633" t="str">
            <v>m2</v>
          </cell>
          <cell r="H633" t="str">
            <v>1.00</v>
          </cell>
          <cell r="I633">
            <v>25.66</v>
          </cell>
        </row>
        <row r="634">
          <cell r="C634" t="str">
            <v>补2022021616404989001</v>
          </cell>
          <cell r="D634" t="str">
            <v>水泥砂浆楼地面</v>
          </cell>
          <cell r="E634" t="str">
            <v>[项目特征]
1.部位：排水沟；平面及立面综合考虑
2.防水层砂浆厚度、配合比：20厚WW M20水泥砂浆坡找i=0.5%</v>
          </cell>
          <cell r="F634" t="str">
            <v>[工作内容]
1.基层清理
2.抹找平层
3.材料运输
4.其他完成本项所需的一切工作</v>
          </cell>
          <cell r="G634" t="str">
            <v>m2</v>
          </cell>
        </row>
        <row r="635">
          <cell r="C635" t="str">
            <v>补2022021616461668001</v>
          </cell>
          <cell r="D635" t="str">
            <v>混凝土地面</v>
          </cell>
          <cell r="E635" t="str">
            <v>[项目特征]
1.基层处理：基土压(夯)实
2.找平层厚度、混凝土强度等级：100厚C15混凝土，随捣随抹平</v>
          </cell>
          <cell r="F635" t="str">
            <v>[工作内容]
1.基土压(夯)实
2.找平层铺设
3.材料运输
4.其他完成本项所需的一切工作</v>
          </cell>
          <cell r="G635" t="str">
            <v>m2</v>
          </cell>
          <cell r="H635" t="str">
            <v>1.00</v>
          </cell>
          <cell r="I635">
            <v>46.15</v>
          </cell>
        </row>
        <row r="636">
          <cell r="C636" t="str">
            <v>补2022021616461668001</v>
          </cell>
          <cell r="D636" t="str">
            <v>混凝土地面</v>
          </cell>
          <cell r="E636" t="str">
            <v>[项目特征]
1.基层处理：基土压(夯)实
2.找平层厚度、混凝土强度等级：100厚C15混凝土，随捣随抹平</v>
          </cell>
          <cell r="F636" t="str">
            <v>[工作内容]
1.基土压(夯)实
2.找平层铺设
3.材料运输
4.其他完成本项所需的一切工作</v>
          </cell>
          <cell r="G636" t="str">
            <v>m2</v>
          </cell>
        </row>
        <row r="637">
          <cell r="C637" t="str">
            <v>补2023040712245713001</v>
          </cell>
          <cell r="D637" t="str">
            <v>混凝土地面</v>
          </cell>
          <cell r="E637" t="str">
            <v>[项目特征]
1.基层处理：基土压(夯)实
2.找平层厚度、混凝土强度等级：100厚C15混凝土，随捣随抹平压光</v>
          </cell>
          <cell r="F637" t="str">
            <v>[工作内容]
1.基土压(夯)实
2.找平层铺设
3.材料运输
4.其他完成本项所需的一切工作</v>
          </cell>
          <cell r="G637" t="str">
            <v>m2</v>
          </cell>
          <cell r="H637" t="str">
            <v>1.00</v>
          </cell>
          <cell r="I637">
            <v>46.15</v>
          </cell>
        </row>
        <row r="638">
          <cell r="C638" t="str">
            <v>补2023040712245713001</v>
          </cell>
          <cell r="D638" t="str">
            <v>混凝土地面</v>
          </cell>
          <cell r="E638" t="str">
            <v>[项目特征]
1.基层处理：基土压(夯)实
2.找平层厚度、混凝土强度等级：100厚C15混凝土，随捣随抹平压光</v>
          </cell>
          <cell r="F638" t="str">
            <v>[工作内容]
1.基土压(夯)实
2.找平层铺设
3.材料运输
4.其他完成本项所需的一切工作</v>
          </cell>
          <cell r="G638" t="str">
            <v>m2</v>
          </cell>
        </row>
        <row r="639">
          <cell r="C639" t="str">
            <v>01110100600089001</v>
          </cell>
          <cell r="D639" t="str">
            <v>平面砂浆找坡层</v>
          </cell>
          <cell r="E639" t="str">
            <v>[项目特征]
1.找坡层厚度、砂浆配合比：最薄处20厚WW M20防水砂浆找平找坡层,坡找≥0.5%</v>
          </cell>
          <cell r="F639" t="str">
            <v>[工作内容]
1.基层清理
2.找坡层铺设
3.材料运输
4.其他完成本项所需的一切工作</v>
          </cell>
          <cell r="G639" t="str">
            <v>m2</v>
          </cell>
          <cell r="H639" t="str">
            <v>1.00</v>
          </cell>
          <cell r="I639">
            <v>25.66</v>
          </cell>
        </row>
        <row r="640">
          <cell r="C640" t="str">
            <v>01110100600089001</v>
          </cell>
          <cell r="D640" t="str">
            <v>平面砂浆找坡层</v>
          </cell>
          <cell r="E640" t="str">
            <v>[项目特征]
1.找坡层厚度、砂浆配合比：最薄处20厚WW M20防水砂浆找平找坡层,坡找≥0.5%</v>
          </cell>
          <cell r="F640" t="str">
            <v>[工作内容]
1.基层清理
2.找坡层铺设
3.材料运输
4.其他完成本项所需的一切工作</v>
          </cell>
          <cell r="G640" t="str">
            <v>m2</v>
          </cell>
        </row>
        <row r="641">
          <cell r="C641" t="str">
            <v>补2022021616511685001</v>
          </cell>
          <cell r="D641" t="str">
            <v>混凝土地坪</v>
          </cell>
          <cell r="E641" t="str">
            <v>项目特征]
1.基层处理：基土压(夯)实
2.混凝土厚度、强度等级：80厚C15混凝土，随捣随抹平</v>
          </cell>
          <cell r="F641" t="str">
            <v>[工作内容]
1.基土压(夯)实
2.混凝土制作、运输、浇筑、振捣、养护
3.其他完成本项所需的一切工作</v>
          </cell>
          <cell r="G641" t="str">
            <v>m2</v>
          </cell>
          <cell r="H641" t="str">
            <v>1.00</v>
          </cell>
          <cell r="I641">
            <v>38.62</v>
          </cell>
        </row>
        <row r="642">
          <cell r="C642" t="str">
            <v>补2022021616511685001</v>
          </cell>
          <cell r="D642" t="str">
            <v>混凝土地坪</v>
          </cell>
          <cell r="E642" t="str">
            <v>项目特征]
1.基层处理：基土压(夯)实
2.混凝土厚度、强度等级：80厚C15混凝土，随捣随抹平</v>
          </cell>
          <cell r="F642" t="str">
            <v>[工作内容]
1.基土压(夯)实
2.混凝土制作、运输、浇筑、振捣、养护
3.其他完成本项所需的一切工作</v>
          </cell>
          <cell r="G642" t="str">
            <v>m2</v>
          </cell>
        </row>
        <row r="643">
          <cell r="C643" t="str">
            <v>补2022021616553004001</v>
          </cell>
          <cell r="D643" t="str">
            <v>平面砂浆找平层</v>
          </cell>
          <cell r="E643" t="str">
            <v>项目特征]
1.找平层厚度、砂浆配合比：20厚WS M20水泥砂浆面上撒素水泥,随手抹光</v>
          </cell>
          <cell r="F643" t="str">
            <v>[工作内容]
1.基层清理
2.抹找平层
3.材料运输
4.其他完成本项所需的一切工作</v>
          </cell>
          <cell r="G643" t="str">
            <v>m2</v>
          </cell>
          <cell r="H643" t="str">
            <v>1.00</v>
          </cell>
          <cell r="I643">
            <v>24.36</v>
          </cell>
        </row>
        <row r="644">
          <cell r="C644" t="str">
            <v>补2022021616553004001</v>
          </cell>
          <cell r="D644" t="str">
            <v>平面砂浆找平层</v>
          </cell>
          <cell r="E644" t="str">
            <v>项目特征]
1.找平层厚度、砂浆配合比：20厚WS M20水泥砂浆面上撒素水泥,随手抹光</v>
          </cell>
          <cell r="F644" t="str">
            <v>[工作内容]
1.基层清理
2.抹找平层
3.材料运输
4.其他完成本项所需的一切工作</v>
          </cell>
          <cell r="G644" t="str">
            <v>m2</v>
          </cell>
        </row>
        <row r="645">
          <cell r="C645" t="str">
            <v>01040100900002001</v>
          </cell>
          <cell r="D645" t="str">
            <v>砖砌柱墩</v>
          </cell>
          <cell r="E645" t="str">
            <v>[项目特征]
1.砖品种、规格、强度等级:砖砌柱墩，综合考虑
2.砂浆强度等级、配合比:综合考虑</v>
          </cell>
          <cell r="F645" t="str">
            <v>[工程内容]
1.砌砖、刮缝
2.材料运输
3.其他完成本项所需的一切工作</v>
          </cell>
          <cell r="G645" t="str">
            <v>m3</v>
          </cell>
          <cell r="H645" t="str">
            <v>1.00</v>
          </cell>
          <cell r="I645">
            <v>588.56</v>
          </cell>
        </row>
        <row r="646">
          <cell r="C646" t="str">
            <v>01040100900002001</v>
          </cell>
          <cell r="D646" t="str">
            <v>砖砌柱墩</v>
          </cell>
          <cell r="E646" t="str">
            <v>[项目特征]
1.砖品种、规格、强度等级:砖砌柱墩，综合考虑
2.砂浆强度等级、配合比:综合考虑</v>
          </cell>
          <cell r="F646" t="str">
            <v>[工程内容]
1.砌砖、刮缝
2.材料运输
3.其他完成本项所需的一切工作</v>
          </cell>
          <cell r="G646" t="str">
            <v>m3</v>
          </cell>
        </row>
        <row r="647">
          <cell r="C647" t="str">
            <v>01040100900002001</v>
          </cell>
          <cell r="D647" t="str">
            <v>砖砌柱墩</v>
          </cell>
          <cell r="E647" t="str">
            <v>[项目特征]
1.砖品种、规格、强度等级:砖砌柱墩，综合考虑
2.砂浆强度等级、配合比:综合考虑</v>
          </cell>
          <cell r="F647" t="str">
            <v>[工程内容]
1.砌砖、刮缝
2.材料运输
3.其他完成本项所需的一切工作</v>
          </cell>
          <cell r="G647" t="str">
            <v>m3</v>
          </cell>
        </row>
        <row r="648">
          <cell r="C648" t="str">
            <v>补2022021617032452001</v>
          </cell>
          <cell r="D648" t="str">
            <v>平面砂浆找平层</v>
          </cell>
          <cell r="E648" t="str">
            <v>项目特征]
1.基层清理：素水泥浆结合层一遍
2.找平层厚度、砂浆配合比：20厚WS M20水泥砂浆抹面压光,分层抹平</v>
          </cell>
          <cell r="F648" t="str">
            <v>[工作内容]
1.基层处理
2.抹找平层
3.材料运输
4.其他完成本项所需的一切工作</v>
          </cell>
          <cell r="G648" t="str">
            <v>m2</v>
          </cell>
          <cell r="H648" t="str">
            <v>1.00</v>
          </cell>
          <cell r="I648">
            <v>24.36</v>
          </cell>
        </row>
        <row r="649">
          <cell r="C649" t="str">
            <v>补2022021617032452001</v>
          </cell>
          <cell r="D649" t="str">
            <v>平面砂浆找平层</v>
          </cell>
          <cell r="E649" t="str">
            <v>项目特征]
1.基层清理：素水泥浆结合层一遍
2.找平层厚度、砂浆配合比：20厚WS M20水泥砂浆抹面压光,分层抹平</v>
          </cell>
          <cell r="F649" t="str">
            <v>[工作内容]
1.基层处理
2.抹找平层
3.材料运输
4.其他完成本项所需的一切工作</v>
          </cell>
          <cell r="G649" t="str">
            <v>m2</v>
          </cell>
        </row>
        <row r="650">
          <cell r="C650" t="str">
            <v>补2022021617041760001</v>
          </cell>
          <cell r="D650" t="str">
            <v>平面砂浆找坡层</v>
          </cell>
          <cell r="E650" t="str">
            <v>[项目特征]
1.基层处理：素水泥浆结合层一遍
2.找坡层厚度、砂浆配合比：最薄处20厚WW M20普通防水砂浆找平找坡层，找坡i=1%,坡向泄水管</v>
          </cell>
          <cell r="F650" t="str">
            <v>[工作内容]
1.基层处理
2.抹找坡层
3.材料运输
4.其他完成本项所需的一切工作</v>
          </cell>
          <cell r="G650" t="str">
            <v>m2</v>
          </cell>
          <cell r="H650" t="str">
            <v>1.00</v>
          </cell>
          <cell r="I650">
            <v>25.66</v>
          </cell>
        </row>
        <row r="651">
          <cell r="C651" t="str">
            <v>补2022021617041760001</v>
          </cell>
          <cell r="D651" t="str">
            <v>平面砂浆找坡层</v>
          </cell>
          <cell r="E651" t="str">
            <v>[项目特征]
1.基层处理：素水泥浆结合层一遍
2.找坡层厚度、砂浆配合比：最薄处20厚WW M20普通防水砂浆找平找坡层，找坡i=1%,坡向泄水管</v>
          </cell>
          <cell r="F651" t="str">
            <v>[工作内容]
1.基层处理
2.抹找坡层
3.材料运输
4.其他完成本项所需的一切工作</v>
          </cell>
          <cell r="G651" t="str">
            <v>m2</v>
          </cell>
        </row>
        <row r="652">
          <cell r="C652" t="str">
            <v>补2022021617054157001</v>
          </cell>
          <cell r="D652" t="str">
            <v>平面砂浆找平层</v>
          </cell>
          <cell r="E652" t="str">
            <v>[项目特征]
1.素水泥浆遍数：素水泥浆结合层一遍
2.找平层厚度、砂浆配合比：20厚WW M20普通防水砂浆找平兼防水层,抹面压光</v>
          </cell>
          <cell r="F652" t="str">
            <v>[工作内容]
1.基层处理
2.抹找平层
3.材料运输
4.其他完成本项所需的一切工作</v>
          </cell>
          <cell r="G652" t="str">
            <v>m2</v>
          </cell>
          <cell r="H652" t="str">
            <v>1.00</v>
          </cell>
          <cell r="I652">
            <v>24.94</v>
          </cell>
        </row>
        <row r="653">
          <cell r="C653" t="str">
            <v>补2022021617054157001</v>
          </cell>
          <cell r="D653" t="str">
            <v>平面砂浆找平层</v>
          </cell>
          <cell r="E653" t="str">
            <v>[项目特征]
1.素水泥浆遍数：素水泥浆结合层一遍
2.找平层厚度、砂浆配合比：20厚WW M20普通防水砂浆找平兼防水层,抹面压光</v>
          </cell>
          <cell r="F653" t="str">
            <v>[工作内容]
1.基层处理
2.抹找平层
3.材料运输
4.其他完成本项所需的一切工作</v>
          </cell>
          <cell r="G653" t="str">
            <v>m2</v>
          </cell>
        </row>
        <row r="654">
          <cell r="C654" t="str">
            <v>补2022021617073180001</v>
          </cell>
          <cell r="D654" t="str">
            <v>平面砂浆找平层</v>
          </cell>
          <cell r="E654" t="str">
            <v>项目特征]
1.找平层厚度、砂浆配合比：20厚WS M20水泥砂浆找平</v>
          </cell>
          <cell r="F654" t="str">
            <v>[工作内容]
1.基层清理
2.抹找平层
3.材料运输
4.其他完成本项所需的一切工作</v>
          </cell>
          <cell r="G654" t="str">
            <v>m2</v>
          </cell>
          <cell r="H654" t="str">
            <v>1.00</v>
          </cell>
          <cell r="I654">
            <v>24.36</v>
          </cell>
        </row>
        <row r="655">
          <cell r="C655" t="str">
            <v>补2022021617073180001</v>
          </cell>
          <cell r="D655" t="str">
            <v>平面砂浆找平层</v>
          </cell>
          <cell r="E655" t="str">
            <v>项目特征]
1.找平层厚度、砂浆配合比：20厚WS M20水泥砂浆找平</v>
          </cell>
          <cell r="F655" t="str">
            <v>[工作内容]
1.基层清理
2.抹找平层
3.材料运输
4.其他完成本项所需的一切工作</v>
          </cell>
          <cell r="G655" t="str">
            <v>m2</v>
          </cell>
        </row>
        <row r="656">
          <cell r="C656" t="str">
            <v>01110100100038002</v>
          </cell>
          <cell r="D656" t="str">
            <v>楼地面砂浆防水</v>
          </cell>
          <cell r="E656" t="str">
            <v>[项目特征]
1.找坡层厚度、砂浆配合比：最薄处20厚WW M20防水砂浆找平找坡层,找坡i=1%,坡向排水口</v>
          </cell>
          <cell r="F656" t="str">
            <v>[工作内容]
1.基层处理
2.砂浆制作、运输、摊铺、养护
3.其他完成本项所需的一切工作</v>
          </cell>
          <cell r="G656" t="str">
            <v>m2</v>
          </cell>
          <cell r="H656" t="str">
            <v>1.00</v>
          </cell>
          <cell r="I656">
            <v>25.66</v>
          </cell>
        </row>
        <row r="657">
          <cell r="C657" t="str">
            <v>01110100100038002</v>
          </cell>
          <cell r="D657" t="str">
            <v>楼地面砂浆防水</v>
          </cell>
          <cell r="E657" t="str">
            <v>[项目特征]
1.找坡层厚度、砂浆配合比：最薄处20厚WW M20防水砂浆找平找坡层,找坡i=1%,坡向排水口</v>
          </cell>
          <cell r="F657" t="str">
            <v>[工作内容]
1.基层处理
2.砂浆制作、运输、摊铺、养护
3.其他完成本项所需的一切工作</v>
          </cell>
          <cell r="G657" t="str">
            <v>m2</v>
          </cell>
        </row>
        <row r="658">
          <cell r="C658" t="str">
            <v>01110400400001001</v>
          </cell>
          <cell r="D658" t="str">
            <v>防静电活动地板</v>
          </cell>
          <cell r="E658" t="str">
            <v>[项目特征]
1.支架材料种类：可调支架系统
2.面层材料品种、规格：抗静电活动地板(非树脂类或中密度板)</v>
          </cell>
          <cell r="F658" t="str">
            <v>[工作内容]
1.基层清理
2.支架安装
3.面层安装
4.材料运输
5.其他完成本项所需的一切工作</v>
          </cell>
          <cell r="G658" t="str">
            <v>m2</v>
          </cell>
          <cell r="H658" t="str">
            <v>1.00</v>
          </cell>
          <cell r="I658">
            <v>283.75</v>
          </cell>
        </row>
        <row r="659">
          <cell r="C659" t="str">
            <v>01110400400001001</v>
          </cell>
          <cell r="D659" t="str">
            <v>防静电活动地板</v>
          </cell>
          <cell r="E659" t="str">
            <v>[项目特征]
1.支架材料种类：可调支架系统
2.面层材料品种、规格：抗静电活动地板(非树脂类或中密度板)</v>
          </cell>
          <cell r="F659" t="str">
            <v>[工作内容]
1.基层清理
2.支架安装
3.面层安装
4.材料运输
5.其他完成本项所需的一切工作</v>
          </cell>
          <cell r="G659" t="str">
            <v>m2</v>
          </cell>
        </row>
        <row r="660">
          <cell r="C660" t="str">
            <v>01110100100039001</v>
          </cell>
          <cell r="D660" t="str">
            <v>水泥砂浆找平层</v>
          </cell>
          <cell r="E660" t="str">
            <v>项目特征]
1.找平层厚度、砂浆配合比：25厚WS M20水泥砂浆找平、抹光</v>
          </cell>
          <cell r="F660" t="str">
            <v>[工作内容]
1.基层清理
2.抹找平层
3.其他完成本项所需的一切工作</v>
          </cell>
          <cell r="G660" t="str">
            <v>m2</v>
          </cell>
          <cell r="H660" t="str">
            <v>1.00</v>
          </cell>
          <cell r="I660">
            <v>26.26</v>
          </cell>
        </row>
        <row r="661">
          <cell r="C661" t="str">
            <v>01110100100039001</v>
          </cell>
          <cell r="D661" t="str">
            <v>水泥砂浆找平层</v>
          </cell>
          <cell r="E661" t="str">
            <v>项目特征]
1.找平层厚度、砂浆配合比：25厚WS M20水泥砂浆找平、抹光</v>
          </cell>
          <cell r="F661" t="str">
            <v>[工作内容]
1.基层清理
2.抹找平层
3.其他完成本项所需的一切工作</v>
          </cell>
          <cell r="G661" t="str">
            <v>m2</v>
          </cell>
        </row>
        <row r="662">
          <cell r="C662" t="str">
            <v>补2022021617121003001</v>
          </cell>
          <cell r="D662" t="str">
            <v>水泥砂浆找平层</v>
          </cell>
          <cell r="E662" t="str">
            <v>[项目特征]
1.找平层厚度、砂浆配合比：20厚WW M20普通防水砂浆找平兼防水层,分层抹平</v>
          </cell>
          <cell r="F662" t="str">
            <v>[工作内容]
1.基层清理
2.抹找平层
3.其他完成本项所需的一切工作</v>
          </cell>
          <cell r="G662" t="str">
            <v>m2</v>
          </cell>
          <cell r="H662" t="str">
            <v>1.00</v>
          </cell>
          <cell r="I662">
            <v>24.94</v>
          </cell>
        </row>
        <row r="663">
          <cell r="C663" t="str">
            <v>补2022021617121003001</v>
          </cell>
          <cell r="D663" t="str">
            <v>水泥砂浆找平层</v>
          </cell>
          <cell r="E663" t="str">
            <v>[项目特征]
1.找平层厚度、砂浆配合比：20厚WW M20普通防水砂浆找平兼防水层,分层抹平</v>
          </cell>
          <cell r="F663" t="str">
            <v>[工作内容]
1.基层清理
2.抹找平层
3.其他完成本项所需的一切工作</v>
          </cell>
          <cell r="G663" t="str">
            <v>m2</v>
          </cell>
        </row>
        <row r="664">
          <cell r="C664" t="str">
            <v>补2022021617134116001</v>
          </cell>
          <cell r="D664" t="str">
            <v>水泥砂浆找坡层</v>
          </cell>
          <cell r="E664" t="str">
            <v>[项目特征]
1.找坡层厚度、砂浆配合比：20厚WW M20普通防水砂浆找平兼找坡层,找坡i=5%坡向室外</v>
          </cell>
          <cell r="F664" t="str">
            <v>[工作内容]
1.基层清理
2.抹找坡层
3.其他完成本项所需的一切工作</v>
          </cell>
          <cell r="G664" t="str">
            <v>m2</v>
          </cell>
          <cell r="H664" t="str">
            <v>1.00</v>
          </cell>
          <cell r="I664">
            <v>26.46</v>
          </cell>
        </row>
        <row r="665">
          <cell r="C665" t="str">
            <v>补2022021617134116001</v>
          </cell>
          <cell r="D665" t="str">
            <v>水泥砂浆找坡层</v>
          </cell>
          <cell r="E665" t="str">
            <v>[项目特征]
1.找坡层厚度、砂浆配合比：20厚WW M20普通防水砂浆找平兼找坡层,找坡i=5%坡向室外</v>
          </cell>
          <cell r="F665" t="str">
            <v>[工作内容]
1.基层清理
2.抹找坡层
3.其他完成本项所需的一切工作</v>
          </cell>
          <cell r="G665" t="str">
            <v>m2</v>
          </cell>
        </row>
        <row r="666">
          <cell r="C666" t="str">
            <v>补2023040714051776001</v>
          </cell>
          <cell r="D666" t="str">
            <v>平面砂浆保护层</v>
          </cell>
          <cell r="E666" t="str">
            <v>[项目特征]
1.保护层厚度、砂浆配合比：20厚WP M20水泥砂浆保护层</v>
          </cell>
          <cell r="F666" t="str">
            <v>[工作内容]
1.基层清理
2.抹保护层
3.材料运输
4.其他完成本项所需的一切工作</v>
          </cell>
          <cell r="G666" t="str">
            <v>m2</v>
          </cell>
          <cell r="H666" t="str">
            <v>1.00</v>
          </cell>
          <cell r="I666">
            <v>24.46</v>
          </cell>
        </row>
        <row r="667">
          <cell r="C667" t="str">
            <v>补2023040714051776001</v>
          </cell>
          <cell r="D667" t="str">
            <v>平面砂浆保护层</v>
          </cell>
          <cell r="E667" t="str">
            <v>[项目特征]
1.保护层厚度、砂浆配合比：20厚WP M20水泥砂浆保护层</v>
          </cell>
          <cell r="F667" t="str">
            <v>[工作内容]
1.基层清理
2.抹保护层
3.材料运输
4.其他完成本项所需的一切工作</v>
          </cell>
          <cell r="G667" t="str">
            <v>m2</v>
          </cell>
        </row>
        <row r="668">
          <cell r="C668" t="str">
            <v>补2022021617155885001</v>
          </cell>
          <cell r="D668" t="str">
            <v>平面砂浆找坡层</v>
          </cell>
          <cell r="E668" t="str">
            <v>[项目特征]
1.找坡层厚度、砂浆配合比：20厚WP M20水泥砂浆找平兼找坡层,找坡i=5%，坡向室外</v>
          </cell>
          <cell r="F668" t="str">
            <v>[工作内容]
1.基层清理
2.抹找坡层
3.材料运输
4.其他完成本项所需的一切工作</v>
          </cell>
          <cell r="G668" t="str">
            <v>m2</v>
          </cell>
          <cell r="H668" t="str">
            <v>1.00</v>
          </cell>
          <cell r="I668">
            <v>25.89</v>
          </cell>
        </row>
        <row r="669">
          <cell r="C669" t="str">
            <v>补2022021617155885001</v>
          </cell>
          <cell r="D669" t="str">
            <v>平面砂浆找坡层</v>
          </cell>
          <cell r="E669" t="str">
            <v>[项目特征]
1.找坡层厚度、砂浆配合比：20厚WP M20水泥砂浆找平兼找坡层,找坡i=5%，坡向室外</v>
          </cell>
          <cell r="F669" t="str">
            <v>[工作内容]
1.基层清理
2.抹找坡层
3.材料运输
4.其他完成本项所需的一切工作</v>
          </cell>
          <cell r="G669" t="str">
            <v>m2</v>
          </cell>
        </row>
        <row r="670">
          <cell r="C670" t="str">
            <v>补2022021617172948001</v>
          </cell>
          <cell r="D670" t="str">
            <v>平面砂浆找坡层</v>
          </cell>
          <cell r="E670" t="str">
            <v>[项目特征]
1.找坡层厚度、砂浆配合比：最薄处20厚WP M20水泥砂浆保护兼找坡层,找坡i=5%，坡向室外</v>
          </cell>
          <cell r="F670" t="str">
            <v>[工作内容]
1.基层清理
2.抹找坡层
3.材料运输
4.其他完成本项所需的一切工作</v>
          </cell>
          <cell r="G670" t="str">
            <v>m2</v>
          </cell>
          <cell r="H670" t="str">
            <v>1.00</v>
          </cell>
          <cell r="I670">
            <v>25.89</v>
          </cell>
        </row>
        <row r="671">
          <cell r="C671" t="str">
            <v>补2022021617172948001</v>
          </cell>
          <cell r="D671" t="str">
            <v>平面砂浆找坡层</v>
          </cell>
          <cell r="E671" t="str">
            <v>[项目特征]
1.找坡层厚度、砂浆配合比：最薄处20厚WP M20水泥砂浆保护兼找坡层,找坡i=5%，坡向室外</v>
          </cell>
          <cell r="F671" t="str">
            <v>[工作内容]
1.基层清理
2.抹找坡层
3.材料运输
4.其他完成本项所需的一切工作</v>
          </cell>
          <cell r="G671" t="str">
            <v>m2</v>
          </cell>
        </row>
        <row r="672">
          <cell r="C672" t="str">
            <v>01110100300052003</v>
          </cell>
          <cell r="D672" t="str">
            <v>细石混凝土楼地面 找坡</v>
          </cell>
          <cell r="E672" t="str">
            <v>[项目特征]
1.找坡层厚度、混凝土强度等级：最薄处20厚C15细石混凝土找坡层,找坡i=5%,随捣随压实抹平</v>
          </cell>
          <cell r="F672" t="str">
            <v>[工作内容]
1.找坡层铺设
2.材料运输
3.其他完成本项所需的一切工作</v>
          </cell>
          <cell r="G672" t="str">
            <v>m2</v>
          </cell>
          <cell r="H672" t="str">
            <v>1.00</v>
          </cell>
          <cell r="I672">
            <v>26.97</v>
          </cell>
        </row>
        <row r="673">
          <cell r="C673" t="str">
            <v>01110100300052003</v>
          </cell>
          <cell r="D673" t="str">
            <v>细石混凝土楼地面 找坡</v>
          </cell>
          <cell r="E673" t="str">
            <v>[项目特征]
1.找坡层厚度、混凝土强度等级：最薄处20厚C15细石混凝土找坡层,找坡i=5%,随捣随压实抹平</v>
          </cell>
          <cell r="F673" t="str">
            <v>[工作内容]
1.找坡层铺设
2.材料运输
3.其他完成本项所需的一切工作</v>
          </cell>
          <cell r="G673" t="str">
            <v>m2</v>
          </cell>
        </row>
        <row r="674">
          <cell r="C674" t="str">
            <v>补2022021617215915001</v>
          </cell>
          <cell r="D674" t="str">
            <v>平面砂浆找平层</v>
          </cell>
          <cell r="E674" t="str">
            <v>[项目特征]
1.找平层厚度、砂浆配合比：20厚WW M20防水砂浆找平兼防水层</v>
          </cell>
          <cell r="F674" t="str">
            <v>[工作内容]
1.基层清理
2.抹找平层
3.材料运输
4.其他完成本项所需的一切工作</v>
          </cell>
          <cell r="G674" t="str">
            <v>m2</v>
          </cell>
          <cell r="H674" t="str">
            <v>1.00</v>
          </cell>
          <cell r="I674">
            <v>24.94</v>
          </cell>
        </row>
        <row r="675">
          <cell r="C675" t="str">
            <v>补2022021617215915001</v>
          </cell>
          <cell r="D675" t="str">
            <v>平面砂浆找平层</v>
          </cell>
          <cell r="E675" t="str">
            <v>[项目特征]
1.找平层厚度、砂浆配合比：20厚WW M20防水砂浆找平兼防水层</v>
          </cell>
          <cell r="F675" t="str">
            <v>[工作内容]
1.基层清理
2.抹找平层
3.材料运输
4.其他完成本项所需的一切工作</v>
          </cell>
          <cell r="G675" t="str">
            <v>m2</v>
          </cell>
        </row>
        <row r="676">
          <cell r="C676" t="str">
            <v>补2022021617244935001</v>
          </cell>
          <cell r="D676" t="str">
            <v>平面砂浆找平层</v>
          </cell>
          <cell r="E676" t="str">
            <v>[项目特征]
1.找平层厚度、砂浆配合比：15厚WS M15水泥砂浆找平</v>
          </cell>
          <cell r="F676" t="str">
            <v>[工作内容]
1.基层清理
2.抹找平层
3.材料运输
4.其他完成本项所需的一切工作</v>
          </cell>
          <cell r="G676" t="str">
            <v>m2</v>
          </cell>
          <cell r="H676" t="str">
            <v>1.00</v>
          </cell>
          <cell r="I676">
            <v>22.31</v>
          </cell>
        </row>
        <row r="677">
          <cell r="C677" t="str">
            <v>补2022021617244935001</v>
          </cell>
          <cell r="D677" t="str">
            <v>平面砂浆找平层</v>
          </cell>
          <cell r="E677" t="str">
            <v>[项目特征]
1.找平层厚度、砂浆配合比：15厚WS M15水泥砂浆找平</v>
          </cell>
          <cell r="F677" t="str">
            <v>[工作内容]
1.基层清理
2.抹找平层
3.材料运输
4.其他完成本项所需的一切工作</v>
          </cell>
          <cell r="G677" t="str">
            <v>m2</v>
          </cell>
        </row>
        <row r="678">
          <cell r="C678" t="str">
            <v>补2022021617312612001</v>
          </cell>
          <cell r="D678" t="str">
            <v>平面砂浆找坡层</v>
          </cell>
          <cell r="E678" t="str">
            <v>项目特征]
1.找坡层厚度、砂浆配合比：最薄处20厚WW M20防水砂浆找平找坡,靠外侧2m范围设找坡i=1%,坡向地漏或室外</v>
          </cell>
          <cell r="F678" t="str">
            <v>[工作内容]
1.基层清理
2.抹找坡层
3.材料运输
4.其他完成本项所需的一切工作</v>
          </cell>
          <cell r="G678" t="str">
            <v>m2</v>
          </cell>
          <cell r="H678" t="str">
            <v>1.00</v>
          </cell>
          <cell r="I678">
            <v>25.66</v>
          </cell>
        </row>
        <row r="679">
          <cell r="C679" t="str">
            <v>补2022021617312612001</v>
          </cell>
          <cell r="D679" t="str">
            <v>平面砂浆找坡层</v>
          </cell>
          <cell r="E679" t="str">
            <v>项目特征]
1.找坡层厚度、砂浆配合比：最薄处20厚WW M20防水砂浆找平找坡,靠外侧2m范围设找坡i=1%,坡向地漏或室外</v>
          </cell>
          <cell r="F679" t="str">
            <v>[工作内容]
1.基层清理
2.抹找坡层
3.材料运输
4.其他完成本项所需的一切工作</v>
          </cell>
          <cell r="G679" t="str">
            <v>m2</v>
          </cell>
        </row>
        <row r="680">
          <cell r="C680" t="str">
            <v>补2022021617322735001</v>
          </cell>
          <cell r="D680" t="str">
            <v>平面砂浆找平层</v>
          </cell>
          <cell r="E680" t="str">
            <v>[项目特征]
1.找平层厚度、砂浆配合比：30厚WS M20水泥砂浆找平层</v>
          </cell>
          <cell r="F680" t="str">
            <v>[工作内容]
1.基层处理
2.抹找平层
3.材料运输
4.其他完成本项所需的一切工作</v>
          </cell>
          <cell r="G680" t="str">
            <v>m2</v>
          </cell>
          <cell r="H680" t="str">
            <v>1.00</v>
          </cell>
          <cell r="I680">
            <v>28.12</v>
          </cell>
        </row>
        <row r="681">
          <cell r="C681" t="str">
            <v>补2022021617322735001</v>
          </cell>
          <cell r="D681" t="str">
            <v>平面砂浆找平层</v>
          </cell>
          <cell r="E681" t="str">
            <v>[项目特征]
1.找平层厚度、砂浆配合比：30厚WS M20水泥砂浆找平层</v>
          </cell>
          <cell r="F681" t="str">
            <v>[工作内容]
1.基层处理
2.抹找平层
3.材料运输
4.其他完成本项所需的一切工作</v>
          </cell>
          <cell r="G681" t="str">
            <v>m2</v>
          </cell>
        </row>
        <row r="682">
          <cell r="C682" t="str">
            <v>补2022021617333814001</v>
          </cell>
          <cell r="D682" t="str">
            <v>平面砂浆找平层</v>
          </cell>
          <cell r="E682" t="str">
            <v>[项目特征]
1.找平层厚度、砂浆配合比：40厚WS M20水泥砂浆找平层</v>
          </cell>
          <cell r="F682" t="str">
            <v>[工作内容]
1.基层处理
2.抹找平层
3.材料运输
4.其他完成本项所需的一切工作</v>
          </cell>
          <cell r="G682" t="str">
            <v>m2</v>
          </cell>
          <cell r="H682" t="str">
            <v>1.00</v>
          </cell>
          <cell r="I682">
            <v>31.87</v>
          </cell>
        </row>
        <row r="683">
          <cell r="C683" t="str">
            <v>补2022021617333814001</v>
          </cell>
          <cell r="D683" t="str">
            <v>平面砂浆找平层</v>
          </cell>
          <cell r="E683" t="str">
            <v>[项目特征]
1.找平层厚度、砂浆配合比：40厚WS M20水泥砂浆找平层</v>
          </cell>
          <cell r="F683" t="str">
            <v>[工作内容]
1.基层处理
2.抹找平层
3.材料运输
4.其他完成本项所需的一切工作</v>
          </cell>
          <cell r="G683" t="str">
            <v>m2</v>
          </cell>
        </row>
        <row r="684">
          <cell r="C684" t="str">
            <v>补2022021617342951001</v>
          </cell>
          <cell r="D684" t="str">
            <v>每增减5mm厚水泥砂浆楼地面</v>
          </cell>
          <cell r="E684" t="str">
            <v>[项目特征]
1.面层厚度、砂浆配合比：每增减5mm厚WS M20水泥砂浆</v>
          </cell>
          <cell r="F684" t="str">
            <v>[工作内容]
1.抹找平层
2.材料运输
3.其他完成本项所需的一切工作</v>
          </cell>
          <cell r="G684" t="str">
            <v>m2</v>
          </cell>
          <cell r="H684" t="str">
            <v>1.00</v>
          </cell>
          <cell r="I684">
            <v>1.88</v>
          </cell>
        </row>
        <row r="685">
          <cell r="C685" t="str">
            <v>补2023040712282459001</v>
          </cell>
          <cell r="D685" t="str">
            <v>块料楼地面</v>
          </cell>
          <cell r="E685" t="str">
            <v>[项目特征]
1.结合层厚度、砂浆配合比:6~10厚纯水泥浆铺粘
2.面层材料品种、规格：饰面砖，水泥浆填缝</v>
          </cell>
          <cell r="F685" t="str">
            <v>[工作内容]
1.基层清理
2.抹结合层
3.面层铺设、磨边
4.嵌缝
5.材料运输
6.其他完成本项所需的一切工作</v>
          </cell>
          <cell r="G685" t="str">
            <v>m2</v>
          </cell>
          <cell r="H685" t="str">
            <v>1.00</v>
          </cell>
          <cell r="I685">
            <v>101.29</v>
          </cell>
        </row>
        <row r="686">
          <cell r="C686" t="str">
            <v>补2023040712282459001</v>
          </cell>
          <cell r="D686" t="str">
            <v>块料楼地面</v>
          </cell>
          <cell r="E686" t="str">
            <v>[项目特征]
1.结合层厚度、砂浆配合比:6~10厚纯水泥浆铺粘
2.面层材料品种、规格：饰面砖，水泥浆填缝</v>
          </cell>
          <cell r="F686" t="str">
            <v>[工作内容]
1.基层清理
2.抹结合层
3.面层铺设、磨边
4.嵌缝
5.材料运输
6.其他完成本项所需的一切工作</v>
          </cell>
          <cell r="G686" t="str">
            <v>m2</v>
          </cell>
        </row>
        <row r="687">
          <cell r="C687" t="str">
            <v>补2023040712282459001</v>
          </cell>
          <cell r="D687" t="str">
            <v>块料楼地面</v>
          </cell>
          <cell r="E687" t="str">
            <v>[项目特征]
1.结合层厚度、砂浆配合比:6~10厚纯水泥浆铺粘
2.面层材料品种、规格：饰面砖，水泥浆填缝</v>
          </cell>
          <cell r="F687" t="str">
            <v>[工作内容]
1.基层清理
2.抹结合层
3.面层铺设、磨边
4.嵌缝
5.材料运输
6.其他完成本项所需的一切工作</v>
          </cell>
          <cell r="G687" t="str">
            <v>m2</v>
          </cell>
        </row>
        <row r="688">
          <cell r="C688" t="str">
            <v>补2022021617202598001</v>
          </cell>
          <cell r="D688" t="str">
            <v>块料楼地面</v>
          </cell>
          <cell r="E688" t="str">
            <v>[项目特征]：
1.结合层厚度、砂浆配合比：8厚水泥膏掺108胶(水泥:水:胶配比1:1:0.1)贴面砖, 同面砖色填缝材料填缝
2.面层材料品种、规格：300*300mm瓷片</v>
          </cell>
          <cell r="F688" t="str">
            <v>[工作内容]
1.基层清理
2.抹结合层
3.面层铺设、磨边
4.嵌缝
5.材料运输
6.其他完成本项所需的一切工作</v>
          </cell>
          <cell r="G688" t="str">
            <v>m2</v>
          </cell>
          <cell r="H688" t="str">
            <v>1.00</v>
          </cell>
          <cell r="I688">
            <v>96.12</v>
          </cell>
        </row>
        <row r="689">
          <cell r="C689" t="str">
            <v>补2022021617202598001</v>
          </cell>
          <cell r="D689" t="str">
            <v>块料楼地面</v>
          </cell>
          <cell r="E689" t="str">
            <v>[项目特征]：
1.结合层厚度、砂浆配合比：8厚水泥膏掺108胶(水泥:水:胶配比1:1:0.1)贴面砖, 同面砖色填缝材料填缝
2.面层材料品种、规格：300*300mm瓷片</v>
          </cell>
          <cell r="F689" t="str">
            <v>[工作内容]
1.基层清理
2.抹结合层
3.面层铺设、磨边
4.嵌缝
5.材料运输
6.其他完成本项所需的一切工作</v>
          </cell>
          <cell r="G689" t="str">
            <v>m2</v>
          </cell>
        </row>
        <row r="690">
          <cell r="C690" t="str">
            <v>补2022021617202598001</v>
          </cell>
          <cell r="D690" t="str">
            <v>块料楼地面</v>
          </cell>
          <cell r="E690" t="str">
            <v>[项目特征]：
1.结合层厚度、砂浆配合比：8厚水泥膏掺108胶(水泥:水:胶配比1:1:0.1)贴面砖, 同面砖色填缝材料填缝
2.面层材料品种、规格：300*300mm瓷片</v>
          </cell>
          <cell r="F690" t="str">
            <v>[工作内容]
1.基层清理
2.抹结合层
3.面层铺设、磨边
4.嵌缝
5.材料运输
6.其他完成本项所需的一切工作</v>
          </cell>
          <cell r="G690" t="str">
            <v>m2</v>
          </cell>
        </row>
        <row r="691">
          <cell r="C691" t="str">
            <v>补2022021617394658001</v>
          </cell>
          <cell r="D691" t="str">
            <v>块料楼地面</v>
          </cell>
          <cell r="E691" t="str">
            <v>[项目特征]
1.结合层厚度、砂浆配合比:10厚水泥膏掺108胶(水泥:水:胶配比1:1:0.1)
2.面层材料品种、规格：8~12厚防滑陶瓷地砖,铺实拍平地砖,水泥浆擦缝</v>
          </cell>
          <cell r="F691" t="str">
            <v>[工作内容]
1.基层清理
2.抹结合层
3.面层铺设、磨边
4.嵌缝
5.材料运输
6.其他完成本项所需的一切工作</v>
          </cell>
          <cell r="G691" t="str">
            <v>m2</v>
          </cell>
          <cell r="H691" t="str">
            <v>1.00</v>
          </cell>
          <cell r="I691">
            <v>104.47</v>
          </cell>
        </row>
        <row r="692">
          <cell r="C692" t="str">
            <v>补2022021617394658001</v>
          </cell>
          <cell r="D692" t="str">
            <v>块料楼地面</v>
          </cell>
          <cell r="E692" t="str">
            <v>[项目特征]
1.结合层厚度、砂浆配合比:10厚水泥膏掺108胶(水泥:水:胶配比1:1:0.1)
2.面层材料品种、规格：8~12厚防滑陶瓷地砖,铺实拍平地砖,水泥浆擦缝</v>
          </cell>
          <cell r="F692" t="str">
            <v>[工作内容]
1.基层清理
2.抹结合层
3.面层铺设、磨边
4.嵌缝
5.材料运输
6.其他完成本项所需的一切工作</v>
          </cell>
          <cell r="G692" t="str">
            <v>m2</v>
          </cell>
        </row>
        <row r="693">
          <cell r="C693" t="str">
            <v>补2022021617394658001</v>
          </cell>
          <cell r="D693" t="str">
            <v>块料楼地面</v>
          </cell>
          <cell r="E693" t="str">
            <v>[项目特征]
1.结合层厚度、砂浆配合比:10厚水泥膏掺108胶(水泥:水:胶配比1:1:0.1)
2.面层材料品种、规格：8~12厚防滑陶瓷地砖,铺实拍平地砖,水泥浆擦缝</v>
          </cell>
          <cell r="F693" t="str">
            <v>[工作内容]
1.基层清理
2.抹结合层
3.面层铺设、磨边
4.嵌缝
5.材料运输
6.其他完成本项所需的一切工作</v>
          </cell>
          <cell r="G693" t="str">
            <v>m2</v>
          </cell>
        </row>
        <row r="694">
          <cell r="C694" t="str">
            <v>补2022021617413895001</v>
          </cell>
          <cell r="D694" t="str">
            <v>块料楼地面</v>
          </cell>
          <cell r="E694" t="str">
            <v>[项目特征]
1.结合层厚度、砂浆配合比：10厚陶瓷胶合剂,美缝剂填缝
2.面层材料品种、规格：8~12厚防滑陶瓷地砖</v>
          </cell>
          <cell r="F694" t="str">
            <v>[工作内容]
1.基层清理
2.抹结合层
3.面层铺设、磨边
4.嵌缝
5.材料运输
6.其他完成本项所需的一切工作</v>
          </cell>
          <cell r="G694" t="str">
            <v>m2</v>
          </cell>
          <cell r="H694" t="str">
            <v>1.00</v>
          </cell>
          <cell r="I694">
            <v>131.39</v>
          </cell>
        </row>
        <row r="695">
          <cell r="C695" t="str">
            <v>补2022021617413895001</v>
          </cell>
          <cell r="D695" t="str">
            <v>块料楼地面</v>
          </cell>
          <cell r="E695" t="str">
            <v>[项目特征]
1.结合层厚度、砂浆配合比：10厚陶瓷胶合剂,美缝剂填缝
2.面层材料品种、规格：8~12厚防滑陶瓷地砖</v>
          </cell>
          <cell r="F695" t="str">
            <v>[工作内容]
1.基层清理
2.抹结合层
3.面层铺设、磨边
4.嵌缝
5.材料运输
6.其他完成本项所需的一切工作</v>
          </cell>
          <cell r="G695" t="str">
            <v>m2</v>
          </cell>
        </row>
        <row r="696">
          <cell r="C696" t="str">
            <v>补2022021617413895001</v>
          </cell>
          <cell r="D696" t="str">
            <v>块料楼地面</v>
          </cell>
          <cell r="E696" t="str">
            <v>[项目特征]
1.结合层厚度、砂浆配合比：10厚陶瓷胶合剂,美缝剂填缝
2.面层材料品种、规格：8~12厚防滑陶瓷地砖</v>
          </cell>
          <cell r="F696" t="str">
            <v>[工作内容]
1.基层清理
2.抹结合层
3.面层铺设、磨边
4.嵌缝
5.材料运输
6.其他完成本项所需的一切工作</v>
          </cell>
          <cell r="G696" t="str">
            <v>m2</v>
          </cell>
        </row>
        <row r="697">
          <cell r="C697" t="str">
            <v>补2022021617413895001</v>
          </cell>
          <cell r="D697" t="str">
            <v>块料楼地面</v>
          </cell>
          <cell r="E697" t="str">
            <v>[项目特征]
1.结合层厚度、砂浆配合比：10厚陶瓷胶合剂,美缝剂填缝
2.面层材料品种、规格：8~12厚防滑陶瓷地砖</v>
          </cell>
          <cell r="F697" t="str">
            <v>[工作内容]
1.基层清理
2.抹结合层
3.面层铺设、磨边
4.嵌缝
5.材料运输
6.其他完成本项所需的一切工作</v>
          </cell>
          <cell r="G697" t="str">
            <v>m2</v>
          </cell>
        </row>
        <row r="698">
          <cell r="C698" t="str">
            <v>补2022021617413895001</v>
          </cell>
          <cell r="D698" t="str">
            <v>块料楼地面</v>
          </cell>
          <cell r="E698" t="str">
            <v>[项目特征]
1.结合层厚度、砂浆配合比：10厚陶瓷胶合剂,美缝剂填缝
2.面层材料品种、规格：8~12厚防滑陶瓷地砖</v>
          </cell>
          <cell r="F698" t="str">
            <v>[工作内容]
1.基层清理
2.抹结合层
3.面层铺设、磨边
4.嵌缝
5.材料运输
6.其他完成本项所需的一切工作</v>
          </cell>
          <cell r="G698" t="str">
            <v>m2</v>
          </cell>
        </row>
        <row r="699">
          <cell r="C699" t="str">
            <v>补2023040714115253001</v>
          </cell>
          <cell r="D699" t="str">
            <v>块料楼地面</v>
          </cell>
          <cell r="E699" t="str">
            <v>[项目特征]
1.结合层厚度、砂浆配合比：10厚陶瓷胶合剂，填缝剂填缝
2.面层材料品种、规格：8~12厚防滑陶瓷地砖</v>
          </cell>
          <cell r="F699" t="str">
            <v>[工作内容]
1.基层清理
2.抹结合层
3.面层铺设、磨边
4.嵌缝
5.材料运输
6.其他完成本项所需的一切工作</v>
          </cell>
          <cell r="G699" t="str">
            <v>m2</v>
          </cell>
          <cell r="H699" t="str">
            <v>1.00</v>
          </cell>
          <cell r="I699">
            <v>115.87</v>
          </cell>
        </row>
        <row r="700">
          <cell r="C700" t="str">
            <v>补2023040714115253001</v>
          </cell>
          <cell r="D700" t="str">
            <v>块料楼地面</v>
          </cell>
          <cell r="E700" t="str">
            <v>[项目特征]
1.结合层厚度、砂浆配合比：10厚陶瓷胶合剂，填缝剂填缝
2.面层材料品种、规格：8~12厚防滑陶瓷地砖</v>
          </cell>
          <cell r="F700" t="str">
            <v>[工作内容]
1.基层清理
2.抹结合层
3.面层铺设、磨边
4.嵌缝
5.材料运输
6.其他完成本项所需的一切工作</v>
          </cell>
          <cell r="G700" t="str">
            <v>m2</v>
          </cell>
        </row>
        <row r="701">
          <cell r="C701" t="str">
            <v>补2023040714115253001</v>
          </cell>
          <cell r="D701" t="str">
            <v>块料楼地面</v>
          </cell>
          <cell r="E701" t="str">
            <v>[项目特征]
1.结合层厚度、砂浆配合比：10厚陶瓷胶合剂，填缝剂填缝
2.面层材料品种、规格：8~12厚防滑陶瓷地砖</v>
          </cell>
          <cell r="F701" t="str">
            <v>[工作内容]
1.基层清理
2.抹结合层
3.面层铺设、磨边
4.嵌缝
5.材料运输
6.其他完成本项所需的一切工作</v>
          </cell>
          <cell r="G701" t="str">
            <v>m2</v>
          </cell>
        </row>
        <row r="702">
          <cell r="C702" t="str">
            <v>补2023040714151202001</v>
          </cell>
          <cell r="D702" t="str">
            <v>块料楼地面</v>
          </cell>
          <cell r="E702" t="str">
            <v>[项目特征]
1.结合层厚度、砂浆配合比：10厚WS M20水泥砂浆结合层，填缝剂填缝
2.面层材料品种、规格：8~12厚防滑陶瓷地砖</v>
          </cell>
          <cell r="F702" t="str">
            <v>[工作内容]
1.基层清理
2.抹结合层
3.面层铺设、磨边
4.嵌缝
5.材料运输
6.其他完成本项所需的一切工作</v>
          </cell>
          <cell r="G702" t="str">
            <v>m2</v>
          </cell>
          <cell r="H702" t="str">
            <v>1.00</v>
          </cell>
          <cell r="I702">
            <v>102.35</v>
          </cell>
        </row>
        <row r="703">
          <cell r="C703" t="str">
            <v>补2023040714151202001</v>
          </cell>
          <cell r="D703" t="str">
            <v>块料楼地面</v>
          </cell>
          <cell r="E703" t="str">
            <v>[项目特征]
1.结合层厚度、砂浆配合比：10厚WS M20水泥砂浆结合层，填缝剂填缝
2.面层材料品种、规格：8~12厚防滑陶瓷地砖</v>
          </cell>
          <cell r="F703" t="str">
            <v>[工作内容]
1.基层清理
2.抹结合层
3.面层铺设、磨边
4.嵌缝
5.材料运输
6.其他完成本项所需的一切工作</v>
          </cell>
          <cell r="G703" t="str">
            <v>m2</v>
          </cell>
        </row>
        <row r="704">
          <cell r="C704" t="str">
            <v>补2023040714151202001</v>
          </cell>
          <cell r="D704" t="str">
            <v>块料楼地面</v>
          </cell>
          <cell r="E704" t="str">
            <v>[项目特征]
1.结合层厚度、砂浆配合比：10厚WS M20水泥砂浆结合层，填缝剂填缝
2.面层材料品种、规格：8~12厚防滑陶瓷地砖</v>
          </cell>
          <cell r="F704" t="str">
            <v>[工作内容]
1.基层清理
2.抹结合层
3.面层铺设、磨边
4.嵌缝
5.材料运输
6.其他完成本项所需的一切工作</v>
          </cell>
          <cell r="G704" t="str">
            <v>m2</v>
          </cell>
        </row>
        <row r="705">
          <cell r="C705" t="str">
            <v>补2023040714193816001</v>
          </cell>
          <cell r="D705" t="str">
            <v>块料楼地面</v>
          </cell>
          <cell r="E705" t="str">
            <v>[项目特征]
1.结合层厚度、砂浆配合比：10厚WS M20水泥砂浆结合层，美缝剂剂填缝
2.面层材料品种、规格：8~12厚防滑陶瓷地砖</v>
          </cell>
          <cell r="F705" t="str">
            <v>[工作内容]
1.基层清理
2.抹结合层
3.面层铺设、磨边
4.嵌缝
5.材料运输
6.其他完成本项所需的一切工作</v>
          </cell>
          <cell r="G705" t="str">
            <v>m2</v>
          </cell>
          <cell r="H705" t="str">
            <v>1.00</v>
          </cell>
          <cell r="I705">
            <v>117.87</v>
          </cell>
        </row>
        <row r="706">
          <cell r="C706" t="str">
            <v>补2023040714193816001</v>
          </cell>
          <cell r="D706" t="str">
            <v>块料楼地面</v>
          </cell>
          <cell r="E706" t="str">
            <v>[项目特征]
1.结合层厚度、砂浆配合比：10厚WS M20水泥砂浆结合层，美缝剂剂填缝
2.面层材料品种、规格：8~12厚防滑陶瓷地砖</v>
          </cell>
          <cell r="F706" t="str">
            <v>[工作内容]
1.基层清理
2.抹结合层
3.面层铺设、磨边
4.嵌缝
5.材料运输
6.其他完成本项所需的一切工作</v>
          </cell>
          <cell r="G706" t="str">
            <v>m2</v>
          </cell>
        </row>
        <row r="707">
          <cell r="C707" t="str">
            <v>补2023040714193816001</v>
          </cell>
          <cell r="D707" t="str">
            <v>块料楼地面</v>
          </cell>
          <cell r="E707" t="str">
            <v>[项目特征]
1.结合层厚度、砂浆配合比：10厚WS M20水泥砂浆结合层，美缝剂剂填缝
2.面层材料品种、规格：8~12厚防滑陶瓷地砖</v>
          </cell>
          <cell r="F707" t="str">
            <v>[工作内容]
1.基层清理
2.抹结合层
3.面层铺设、磨边
4.嵌缝
5.材料运输
6.其他完成本项所需的一切工作</v>
          </cell>
          <cell r="G707" t="str">
            <v>m2</v>
          </cell>
        </row>
        <row r="708">
          <cell r="C708" t="str">
            <v>补2023040714193816001</v>
          </cell>
          <cell r="D708" t="str">
            <v>块料楼地面</v>
          </cell>
          <cell r="E708" t="str">
            <v>[项目特征]
1.结合层厚度、砂浆配合比：10厚WS M20水泥砂浆结合层，美缝剂剂填缝
2.面层材料品种、规格：8~12厚防滑陶瓷地砖</v>
          </cell>
          <cell r="F708" t="str">
            <v>[工作内容]
1.基层清理
2.抹结合层
3.面层铺设、磨边
4.嵌缝
5.材料运输
6.其他完成本项所需的一切工作</v>
          </cell>
          <cell r="G708" t="str">
            <v>m2</v>
          </cell>
        </row>
        <row r="709">
          <cell r="C709" t="str">
            <v>补2023040714193816001</v>
          </cell>
          <cell r="D709" t="str">
            <v>块料楼地面</v>
          </cell>
          <cell r="E709" t="str">
            <v>[项目特征]
1.结合层厚度、砂浆配合比：10厚WS M20水泥砂浆结合层，美缝剂剂填缝
2.面层材料品种、规格：8~12厚防滑陶瓷地砖</v>
          </cell>
          <cell r="F709" t="str">
            <v>[工作内容]
1.基层清理
2.抹结合层
3.面层铺设、磨边
4.嵌缝
5.材料运输
6.其他完成本项所需的一切工作</v>
          </cell>
          <cell r="G709" t="str">
            <v>m2</v>
          </cell>
        </row>
        <row r="710">
          <cell r="C710" t="str">
            <v>补2022021617455806001</v>
          </cell>
          <cell r="D710" t="str">
            <v>水泥砂浆找平层</v>
          </cell>
          <cell r="E710" t="str">
            <v>项目特征]
1.找平层厚度、砂浆配合比：20厚WW M20防水砂浆防水兼找平层</v>
          </cell>
          <cell r="F710" t="str">
            <v>[工作内容]
1.基层清理
2.找平层铺设
3.材料运输
4.其他完成本项所需的一切工作</v>
          </cell>
          <cell r="G710" t="str">
            <v>m2</v>
          </cell>
          <cell r="H710" t="str">
            <v>1.00</v>
          </cell>
          <cell r="I710">
            <v>24.94</v>
          </cell>
        </row>
        <row r="711">
          <cell r="C711" t="str">
            <v>补2022021617455806001</v>
          </cell>
          <cell r="D711" t="str">
            <v>水泥砂浆找平层</v>
          </cell>
          <cell r="E711" t="str">
            <v>项目特征]
1.找平层厚度、砂浆配合比：20厚WW M20防水砂浆防水兼找平层</v>
          </cell>
          <cell r="F711" t="str">
            <v>[工作内容]
1.基层清理
2.找平层铺设
3.材料运输
4.其他完成本项所需的一切工作</v>
          </cell>
          <cell r="G711" t="str">
            <v>m2</v>
          </cell>
        </row>
        <row r="712">
          <cell r="C712" t="str">
            <v>补2022021617490428001</v>
          </cell>
          <cell r="D712" t="str">
            <v>细石混凝土找坡层</v>
          </cell>
          <cell r="E712" t="str">
            <v>[项目特征]
1.找坡层厚度、混凝土强度等级：最薄处30厚C30细石混凝土找坡层,内配Φ4@200双向钢丝焊接网,找坡i=1%,坡向地漏</v>
          </cell>
          <cell r="F712" t="str">
            <v>[工作内容]
1.基层清理
2.钢筋制作、运输、安装
3.抹面层
4.材料运输
5.其他完成本项所需的一切工作</v>
          </cell>
          <cell r="G712" t="str">
            <v>m2</v>
          </cell>
          <cell r="H712" t="str">
            <v>1.00</v>
          </cell>
          <cell r="I712">
            <v>33.77</v>
          </cell>
        </row>
        <row r="713">
          <cell r="C713" t="str">
            <v>补2022021617490428001</v>
          </cell>
          <cell r="D713" t="str">
            <v>细石混凝土找坡层</v>
          </cell>
          <cell r="E713" t="str">
            <v>[项目特征]
1.找坡层厚度、混凝土强度等级：最薄处30厚C30细石混凝土找坡层,内配Φ4@200双向钢丝焊接网,找坡i=1%,坡向地漏</v>
          </cell>
          <cell r="F713" t="str">
            <v>[工作内容]
1.基层清理
2.钢筋制作、运输、安装
3.抹面层
4.材料运输
5.其他完成本项所需的一切工作</v>
          </cell>
          <cell r="G713" t="str">
            <v>m2</v>
          </cell>
        </row>
        <row r="714">
          <cell r="C714" t="str">
            <v>补2022021617490428001</v>
          </cell>
          <cell r="D714" t="str">
            <v>细石混凝土找坡层</v>
          </cell>
          <cell r="E714" t="str">
            <v>[项目特征]
1.找坡层厚度、混凝土强度等级：最薄处30厚C30细石混凝土找坡层,内配Φ4@200双向钢丝焊接网,找坡i=1%,坡向地漏</v>
          </cell>
          <cell r="F714" t="str">
            <v>[工作内容]
1.基层清理
2.钢筋制作、运输、安装
3.抹面层
4.材料运输
5.其他完成本项所需的一切工作</v>
          </cell>
          <cell r="G714" t="str">
            <v>m2</v>
          </cell>
        </row>
        <row r="715">
          <cell r="C715" t="str">
            <v>01010300100031003</v>
          </cell>
          <cell r="D715" t="str">
            <v>陶粒混凝土回填 CL10</v>
          </cell>
          <cell r="E715" t="str">
            <v>[项目特征]
1.混凝土种类:陶粒混凝土
2.混凝土强度等级:CL10</v>
          </cell>
          <cell r="F715" t="str">
            <v>[工作内容]
1.混凝土制作、运输、浇筑、振捣、养护
2.其他完成本项所需的一切工作</v>
          </cell>
          <cell r="G715" t="str">
            <v>m3</v>
          </cell>
          <cell r="H715" t="str">
            <v>1.00</v>
          </cell>
          <cell r="I715">
            <v>397.84</v>
          </cell>
        </row>
        <row r="716">
          <cell r="C716" t="str">
            <v>01010300100031003</v>
          </cell>
          <cell r="D716" t="str">
            <v>陶粒混凝土回填 CL10</v>
          </cell>
          <cell r="E716" t="str">
            <v>[项目特征]
1.混凝土种类:陶粒混凝土
2.混凝土强度等级:CL10</v>
          </cell>
          <cell r="F716" t="str">
            <v>[工作内容]
1.混凝土制作、运输、浇筑、振捣、养护
2.其他完成本项所需的一切工作</v>
          </cell>
          <cell r="G716" t="str">
            <v>m3</v>
          </cell>
        </row>
        <row r="717">
          <cell r="C717" t="str">
            <v>补2023040714211983001</v>
          </cell>
          <cell r="D717" t="str">
            <v>平面砂浆保护层</v>
          </cell>
          <cell r="E717" t="str">
            <v>项目特征]
1.保护层厚度、砂浆配合比：20厚WS M20水泥砂浆保护层</v>
          </cell>
          <cell r="F717" t="str">
            <v>[工作内容]
1.基层清理
2.抹保护层
3.材料运输
4.其他完成本项所需的一切工作</v>
          </cell>
          <cell r="G717" t="str">
            <v>m2</v>
          </cell>
          <cell r="H717" t="str">
            <v>1.00</v>
          </cell>
          <cell r="I717">
            <v>24.36</v>
          </cell>
        </row>
        <row r="718">
          <cell r="C718" t="str">
            <v>补2023040714211983001</v>
          </cell>
          <cell r="D718" t="str">
            <v>平面砂浆保护层</v>
          </cell>
          <cell r="E718" t="str">
            <v>项目特征]
1.保护层厚度、砂浆配合比：20厚WS M20水泥砂浆保护层</v>
          </cell>
          <cell r="F718" t="str">
            <v>[工作内容]
1.基层清理
2.抹保护层
3.材料运输
4.其他完成本项所需的一切工作</v>
          </cell>
          <cell r="G718" t="str">
            <v>m2</v>
          </cell>
        </row>
        <row r="719">
          <cell r="C719" t="str">
            <v>补2022021618194754001</v>
          </cell>
          <cell r="D719" t="str">
            <v>平面砂浆找坡层</v>
          </cell>
          <cell r="E719" t="str">
            <v>[项目特征]
1.找坡层厚度、砂浆配合比：最薄处20厚WS M20水泥砂浆找平找坡，坡找i=2%，坡向泄水口</v>
          </cell>
          <cell r="F719" t="str">
            <v>[工作内容]
1.基层清理
2.抹找坡层
3.材料运输
4.其他完成本项所需的一切工作</v>
          </cell>
          <cell r="G719" t="str">
            <v>m2</v>
          </cell>
          <cell r="H719" t="str">
            <v>1.00</v>
          </cell>
          <cell r="I719">
            <v>25.03</v>
          </cell>
        </row>
        <row r="720">
          <cell r="C720" t="str">
            <v>补2022021618194754001</v>
          </cell>
          <cell r="D720" t="str">
            <v>平面砂浆找坡层</v>
          </cell>
          <cell r="E720" t="str">
            <v>[项目特征]
1.找坡层厚度、砂浆配合比：最薄处20厚WS M20水泥砂浆找平找坡，坡找i=2%，坡向泄水口</v>
          </cell>
          <cell r="F720" t="str">
            <v>[工作内容]
1.基层清理
2.抹找坡层
3.材料运输
4.其他完成本项所需的一切工作</v>
          </cell>
          <cell r="G720" t="str">
            <v>m2</v>
          </cell>
        </row>
        <row r="721">
          <cell r="C721" t="str">
            <v>补2022021618223166001</v>
          </cell>
          <cell r="D721" t="str">
            <v>平面砂浆找平层</v>
          </cell>
          <cell r="E721" t="str">
            <v>项目特征]
1.找平层厚度、砂浆配合比：20厚WS M20水泥砂浆找平层</v>
          </cell>
          <cell r="F721" t="str">
            <v>[工作内容]
1.基层清理
2.抹找平层
3.材料运输
4.其他完成本项所需的一切工作</v>
          </cell>
          <cell r="G721" t="str">
            <v>m2</v>
          </cell>
          <cell r="H721" t="str">
            <v>1.00</v>
          </cell>
          <cell r="I721">
            <v>24.36</v>
          </cell>
        </row>
        <row r="722">
          <cell r="C722" t="str">
            <v>补2022021618223166001</v>
          </cell>
          <cell r="D722" t="str">
            <v>平面砂浆找平层</v>
          </cell>
          <cell r="E722" t="str">
            <v>项目特征]
1.找平层厚度、砂浆配合比：20厚WS M20水泥砂浆找平层</v>
          </cell>
          <cell r="F722" t="str">
            <v>[工作内容]
1.基层清理
2.抹找平层
3.材料运输
4.其他完成本项所需的一切工作</v>
          </cell>
          <cell r="G722" t="str">
            <v>m2</v>
          </cell>
        </row>
        <row r="723">
          <cell r="C723" t="str">
            <v>补2022021618244508001</v>
          </cell>
          <cell r="D723" t="str">
            <v>水泥砂浆找坡层</v>
          </cell>
          <cell r="E723" t="str">
            <v>[项目特征]
1.找坡层厚度、砂浆配合比：最薄处20厚WW M20防水砂浆找平找坡，坡找i=2%，坡向泄水口（地漏）</v>
          </cell>
          <cell r="F723" t="str">
            <v>[工作内容]
1.基层清理
2.找坡层铺设
3.材料运输
4.其他完成本项所需的一切工作</v>
          </cell>
          <cell r="G723" t="str">
            <v>m2</v>
          </cell>
          <cell r="H723" t="str">
            <v>1.00</v>
          </cell>
          <cell r="I723">
            <v>25.66</v>
          </cell>
        </row>
        <row r="724">
          <cell r="C724" t="str">
            <v>补2022021618244508001</v>
          </cell>
          <cell r="D724" t="str">
            <v>水泥砂浆找坡层</v>
          </cell>
          <cell r="E724" t="str">
            <v>[项目特征]
1.找坡层厚度、砂浆配合比：最薄处20厚WW M20防水砂浆找平找坡，坡找i=2%，坡向泄水口（地漏）</v>
          </cell>
          <cell r="F724" t="str">
            <v>[工作内容]
1.基层清理
2.找坡层铺设
3.材料运输
4.其他完成本项所需的一切工作</v>
          </cell>
          <cell r="G724" t="str">
            <v>m2</v>
          </cell>
        </row>
        <row r="725">
          <cell r="C725" t="str">
            <v>补2022021618274278001</v>
          </cell>
          <cell r="D725" t="str">
            <v>水泥砂浆找坡层</v>
          </cell>
          <cell r="E725" t="str">
            <v>[项目特征]
1.找坡层厚度、砂浆配合比：最薄处20厚WS M20水泥砂浆找平找坡,找坡i=2%,坡向地漏（泄水口），抹平压光</v>
          </cell>
          <cell r="F725" t="str">
            <v>[工作内容]
1.基层清理
2.找坡层铺设
3.材料运输
4.其他完成本项所需的一切工作</v>
          </cell>
          <cell r="G725" t="str">
            <v>m2</v>
          </cell>
          <cell r="H725" t="str">
            <v>1.00</v>
          </cell>
          <cell r="I725">
            <v>25.03</v>
          </cell>
        </row>
        <row r="726">
          <cell r="C726" t="str">
            <v>补2022021618274278001</v>
          </cell>
          <cell r="D726" t="str">
            <v>水泥砂浆找坡层</v>
          </cell>
          <cell r="E726" t="str">
            <v>[项目特征]
1.找坡层厚度、砂浆配合比：最薄处20厚WS M20水泥砂浆找平找坡,找坡i=2%,坡向地漏（泄水口），抹平压光</v>
          </cell>
          <cell r="F726" t="str">
            <v>[工作内容]
1.基层清理
2.找坡层铺设
3.材料运输
4.其他完成本项所需的一切工作</v>
          </cell>
          <cell r="G726" t="str">
            <v>m2</v>
          </cell>
        </row>
        <row r="727">
          <cell r="C727" t="str">
            <v>补2022021618284109001</v>
          </cell>
          <cell r="D727" t="str">
            <v>水泥砂浆找坡层</v>
          </cell>
          <cell r="E727" t="str">
            <v>[项目特征]
1.找坡层厚度、砂浆配合比：最薄处20厚WW M20防水砂浆找平找坡兼防水层,找坡i=2%,坡向地漏</v>
          </cell>
          <cell r="F727" t="str">
            <v>[工作内容]
1.基层清理
2.找坡层铺设
3.材料运输
4.其他完成本项所需的一切工作</v>
          </cell>
          <cell r="G727" t="str">
            <v>m2</v>
          </cell>
          <cell r="H727" t="str">
            <v>1.00</v>
          </cell>
          <cell r="I727">
            <v>25.66</v>
          </cell>
        </row>
        <row r="728">
          <cell r="C728" t="str">
            <v>补2022021618284109001</v>
          </cell>
          <cell r="D728" t="str">
            <v>水泥砂浆找坡层</v>
          </cell>
          <cell r="E728" t="str">
            <v>[项目特征]
1.找坡层厚度、砂浆配合比：最薄处20厚WW M20防水砂浆找平找坡兼防水层,找坡i=2%,坡向地漏</v>
          </cell>
          <cell r="F728" t="str">
            <v>[工作内容]
1.基层清理
2.找坡层铺设
3.材料运输
4.其他完成本项所需的一切工作</v>
          </cell>
          <cell r="G728" t="str">
            <v>m2</v>
          </cell>
        </row>
        <row r="729">
          <cell r="C729" t="str">
            <v>补2022021618332625001</v>
          </cell>
          <cell r="D729" t="str">
            <v>水泥砂浆保护层</v>
          </cell>
          <cell r="E729" t="str">
            <v>项目特征]
1.保护层厚度、砂浆配合比：20厚WW M20防水砂浆防水兼保护层</v>
          </cell>
          <cell r="F729" t="str">
            <v>[工作内容]
1.基层清理
2.保护层铺设
3.材料运输
4.其他完成本项所需的一切工作</v>
          </cell>
          <cell r="G729" t="str">
            <v>m2</v>
          </cell>
          <cell r="H729" t="str">
            <v>1.00</v>
          </cell>
          <cell r="I729">
            <v>24.94</v>
          </cell>
        </row>
        <row r="730">
          <cell r="C730" t="str">
            <v>补2022021618332625001</v>
          </cell>
          <cell r="D730" t="str">
            <v>水泥砂浆保护层</v>
          </cell>
          <cell r="E730" t="str">
            <v>项目特征]
1.保护层厚度、砂浆配合比：20厚WW M20防水砂浆防水兼保护层</v>
          </cell>
          <cell r="F730" t="str">
            <v>[工作内容]
1.基层清理
2.保护层铺设
3.材料运输
4.其他完成本项所需的一切工作</v>
          </cell>
          <cell r="G730" t="str">
            <v>m2</v>
          </cell>
        </row>
        <row r="731">
          <cell r="C731" t="str">
            <v>补2022021618360997001</v>
          </cell>
          <cell r="D731" t="str">
            <v>平面砂浆找平层</v>
          </cell>
          <cell r="E731" t="str">
            <v>项目特征]
1.找平层厚度、砂浆配合比：25厚M15干硬性水泥砂浆,面上撒素水泥</v>
          </cell>
          <cell r="F731" t="str">
            <v>[工作内容]
1.基层清理
2.抹找平层
3.材料运输
4.其他完成本项所需的一切工作</v>
          </cell>
          <cell r="G731" t="str">
            <v>m2</v>
          </cell>
          <cell r="H731" t="str">
            <v>1.00</v>
          </cell>
          <cell r="I731">
            <v>28.32</v>
          </cell>
        </row>
        <row r="732">
          <cell r="C732" t="str">
            <v>补2022021618360997001</v>
          </cell>
          <cell r="D732" t="str">
            <v>平面砂浆找平层</v>
          </cell>
          <cell r="E732" t="str">
            <v>项目特征]
1.找平层厚度、砂浆配合比：25厚M15干硬性水泥砂浆,面上撒素水泥</v>
          </cell>
          <cell r="F732" t="str">
            <v>[工作内容]
1.基层清理
2.抹找平层
3.材料运输
4.其他完成本项所需的一切工作</v>
          </cell>
          <cell r="G732" t="str">
            <v>m2</v>
          </cell>
        </row>
        <row r="733">
          <cell r="C733" t="str">
            <v>补2022021618382990001</v>
          </cell>
          <cell r="D733" t="str">
            <v>平面砂浆保护层</v>
          </cell>
          <cell r="E733" t="str">
            <v>[项目特征]
1.保护层厚度、砂浆配合比：20厚WS M20水泥砂浆保护层</v>
          </cell>
          <cell r="F733" t="str">
            <v>[工作内容]
1.基层清理
2.抹保护层
3.材料运输
4.其他完成本项所需的一切工作</v>
          </cell>
          <cell r="G733" t="str">
            <v>m2</v>
          </cell>
          <cell r="H733" t="str">
            <v>1.00</v>
          </cell>
          <cell r="I733">
            <v>24.36</v>
          </cell>
        </row>
        <row r="734">
          <cell r="C734" t="str">
            <v>补2022021618382990001</v>
          </cell>
          <cell r="D734" t="str">
            <v>平面砂浆保护层</v>
          </cell>
          <cell r="E734" t="str">
            <v>[项目特征]
1.保护层厚度、砂浆配合比：20厚WS M20水泥砂浆保护层</v>
          </cell>
          <cell r="F734" t="str">
            <v>[工作内容]
1.基层清理
2.抹保护层
3.材料运输
4.其他完成本项所需的一切工作</v>
          </cell>
          <cell r="G734" t="str">
            <v>m2</v>
          </cell>
        </row>
        <row r="735">
          <cell r="C735" t="str">
            <v>补2023040714243611001</v>
          </cell>
          <cell r="D735" t="str">
            <v>水泥砂浆找坡层</v>
          </cell>
          <cell r="E735" t="str">
            <v>[项目特征]
1.找坡层厚度、砂浆配合比：最薄处20厚WW M20防水砂浆找平找坡,找坡i=1%,坡向地漏</v>
          </cell>
          <cell r="F735" t="str">
            <v>[工作内容]
1.基层清理
2.找坡层铺设
3.材料运输
4.其他完成本项所需的一切工作</v>
          </cell>
          <cell r="G735" t="str">
            <v>m2</v>
          </cell>
          <cell r="H735" t="str">
            <v>1.00</v>
          </cell>
          <cell r="I735">
            <v>25.66</v>
          </cell>
        </row>
        <row r="736">
          <cell r="C736" t="str">
            <v>补2023040714243611001</v>
          </cell>
          <cell r="D736" t="str">
            <v>水泥砂浆找坡层</v>
          </cell>
          <cell r="E736" t="str">
            <v>[项目特征]
1.找坡层厚度、砂浆配合比：最薄处20厚WW M20防水砂浆找平找坡,找坡i=1%,坡向地漏</v>
          </cell>
          <cell r="F736" t="str">
            <v>[工作内容]
1.基层清理
2.找坡层铺设
3.材料运输
4.其他完成本项所需的一切工作</v>
          </cell>
          <cell r="G736" t="str">
            <v>m2</v>
          </cell>
        </row>
        <row r="737">
          <cell r="C737" t="str">
            <v>补2022021618395415001</v>
          </cell>
          <cell r="D737" t="str">
            <v>水泥砂浆找坡层</v>
          </cell>
          <cell r="E737" t="str">
            <v>[项目特征]
1.找坡层厚度、砂浆配合比：最薄处20厚WW M20防水砂浆找平找坡兼防水层,找坡i=1%,坡向地漏</v>
          </cell>
          <cell r="F737" t="str">
            <v>[工作内容]
1.基层清理
2.找坡层铺设
3.材料运输
4.其他完成本项所需的一切工作</v>
          </cell>
          <cell r="G737" t="str">
            <v>m2</v>
          </cell>
          <cell r="H737" t="str">
            <v>1.00</v>
          </cell>
          <cell r="I737">
            <v>25.66</v>
          </cell>
        </row>
        <row r="738">
          <cell r="C738" t="str">
            <v>补2022021618395415001</v>
          </cell>
          <cell r="D738" t="str">
            <v>水泥砂浆找坡层</v>
          </cell>
          <cell r="E738" t="str">
            <v>[项目特征]
1.找坡层厚度、砂浆配合比：最薄处20厚WW M20防水砂浆找平找坡兼防水层,找坡i=1%,坡向地漏</v>
          </cell>
          <cell r="F738" t="str">
            <v>[工作内容]
1.基层清理
2.找坡层铺设
3.材料运输
4.其他完成本项所需的一切工作</v>
          </cell>
          <cell r="G738" t="str">
            <v>m2</v>
          </cell>
        </row>
        <row r="739">
          <cell r="C739" t="str">
            <v>补2023040714254079001</v>
          </cell>
          <cell r="D739" t="str">
            <v>块料楼地面</v>
          </cell>
          <cell r="E739" t="str">
            <v>[项目特征]
1.粘结层材料种类、厚度：5厚陶瓷胶合剂
2.面层材料品种、规格：8~12厚防滑陶瓷地砖
3.嵌缝：填缝剂填缝</v>
          </cell>
          <cell r="F739" t="str">
            <v>[工作内容]
1.基层清理
2.抹结合层
3.面层铺设、磨边
4.嵌缝
5.材料运输
6.其他完成本项所需的一切工作</v>
          </cell>
          <cell r="G739" t="str">
            <v>m2</v>
          </cell>
          <cell r="H739" t="str">
            <v>1.00</v>
          </cell>
          <cell r="I739">
            <v>107.23</v>
          </cell>
        </row>
        <row r="740">
          <cell r="C740" t="str">
            <v>补2023040714254079001</v>
          </cell>
          <cell r="D740" t="str">
            <v>块料楼地面</v>
          </cell>
          <cell r="E740" t="str">
            <v>[项目特征]
1.粘结层材料种类、厚度：5厚陶瓷胶合剂
2.面层材料品种、规格：8~12厚防滑陶瓷地砖
3.嵌缝：填缝剂填缝</v>
          </cell>
          <cell r="F740" t="str">
            <v>[工作内容]
1.基层清理
2.抹结合层
3.面层铺设、磨边
4.嵌缝
5.材料运输
6.其他完成本项所需的一切工作</v>
          </cell>
          <cell r="G740" t="str">
            <v>m2</v>
          </cell>
        </row>
        <row r="741">
          <cell r="C741" t="str">
            <v>补2023040714254079001</v>
          </cell>
          <cell r="D741" t="str">
            <v>块料楼地面</v>
          </cell>
          <cell r="E741" t="str">
            <v>[项目特征]
1.粘结层材料种类、厚度：5厚陶瓷胶合剂
2.面层材料品种、规格：8~12厚防滑陶瓷地砖
3.嵌缝：填缝剂填缝</v>
          </cell>
          <cell r="F741" t="str">
            <v>[工作内容]
1.基层清理
2.抹结合层
3.面层铺设、磨边
4.嵌缝
5.材料运输
6.其他完成本项所需的一切工作</v>
          </cell>
          <cell r="G741" t="str">
            <v>m2</v>
          </cell>
        </row>
        <row r="742">
          <cell r="C742" t="str">
            <v>补2022021617413895002</v>
          </cell>
          <cell r="D742" t="str">
            <v>块料楼地面</v>
          </cell>
          <cell r="E742" t="str">
            <v>[项目特征]
1.粘结层材料种类、厚度：5厚陶瓷胶合剂
2.面层材料品种、规格：8~12厚防滑陶瓷地砖
3.嵌缝：美缝剂填缝</v>
          </cell>
          <cell r="F742" t="str">
            <v>[工作内容]
1.基层清理
2.抹结合层
3.面层铺设、磨边
4.嵌缝
5.材料运输
6.其他完成本项所需的一切工作</v>
          </cell>
          <cell r="G742" t="str">
            <v>m2</v>
          </cell>
          <cell r="H742" t="str">
            <v>1.00</v>
          </cell>
          <cell r="I742">
            <v>122.75</v>
          </cell>
        </row>
        <row r="743">
          <cell r="C743" t="str">
            <v>补2022021617413895002</v>
          </cell>
          <cell r="D743" t="str">
            <v>块料楼地面</v>
          </cell>
          <cell r="E743" t="str">
            <v>[项目特征]
1.粘结层材料种类、厚度：5厚陶瓷胶合剂
2.面层材料品种、规格：8~12厚防滑陶瓷地砖
3.嵌缝：美缝剂填缝</v>
          </cell>
          <cell r="F743" t="str">
            <v>[工作内容]
1.基层清理
2.抹结合层
3.面层铺设、磨边
4.嵌缝
5.材料运输
6.其他完成本项所需的一切工作</v>
          </cell>
          <cell r="G743" t="str">
            <v>m2</v>
          </cell>
        </row>
        <row r="744">
          <cell r="C744" t="str">
            <v>补2022021617413895002</v>
          </cell>
          <cell r="D744" t="str">
            <v>块料楼地面</v>
          </cell>
          <cell r="E744" t="str">
            <v>[项目特征]
1.粘结层材料种类、厚度：5厚陶瓷胶合剂
2.面层材料品种、规格：8~12厚防滑陶瓷地砖
3.嵌缝：美缝剂填缝</v>
          </cell>
          <cell r="F744" t="str">
            <v>[工作内容]
1.基层清理
2.抹结合层
3.面层铺设、磨边
4.嵌缝
5.材料运输
6.其他完成本项所需的一切工作</v>
          </cell>
          <cell r="G744" t="str">
            <v>m2</v>
          </cell>
        </row>
        <row r="745">
          <cell r="C745" t="str">
            <v>补2022021617413895002</v>
          </cell>
          <cell r="D745" t="str">
            <v>块料楼地面</v>
          </cell>
          <cell r="E745" t="str">
            <v>[项目特征]
1.粘结层材料种类、厚度：5厚陶瓷胶合剂
2.面层材料品种、规格：8~12厚防滑陶瓷地砖
3.嵌缝：美缝剂填缝</v>
          </cell>
          <cell r="F745" t="str">
            <v>[工作内容]
1.基层清理
2.抹结合层
3.面层铺设、磨边
4.嵌缝
5.材料运输
6.其他完成本项所需的一切工作</v>
          </cell>
          <cell r="G745" t="str">
            <v>m2</v>
          </cell>
        </row>
        <row r="746">
          <cell r="C746" t="str">
            <v>补2022021617413895002</v>
          </cell>
          <cell r="D746" t="str">
            <v>块料楼地面</v>
          </cell>
          <cell r="E746" t="str">
            <v>[项目特征]
1.粘结层材料种类、厚度：5厚陶瓷胶合剂
2.面层材料品种、规格：8~12厚防滑陶瓷地砖
3.嵌缝：美缝剂填缝</v>
          </cell>
          <cell r="F746" t="str">
            <v>[工作内容]
1.基层清理
2.抹结合层
3.面层铺设、磨边
4.嵌缝
5.材料运输
6.其他完成本项所需的一切工作</v>
          </cell>
          <cell r="G746" t="str">
            <v>m2</v>
          </cell>
        </row>
        <row r="747">
          <cell r="C747" t="str">
            <v>补2022021618432460001</v>
          </cell>
          <cell r="D747" t="str">
            <v>隔声楼地面</v>
          </cell>
          <cell r="E747" t="str">
            <v>[项目特征]
1.结合层厚度、砂浆配合比：2厚水泥胶浆一道粘贴(水:水泥:建筑胶水体积比2:5:1)
2.隔声材料品种、规格：3厚单面覆膜聚氨酯橡胶隔声垫</v>
          </cell>
          <cell r="F747" t="str">
            <v>[工作内容]
1.基层清理
2.铺结合层、隔声层
3.材料运输
4.其他完成本项所需的一切工作</v>
          </cell>
          <cell r="G747" t="str">
            <v>m2</v>
          </cell>
          <cell r="H747" t="str">
            <v>1.00</v>
          </cell>
          <cell r="I747">
            <v>28.19</v>
          </cell>
        </row>
        <row r="748">
          <cell r="C748" t="str">
            <v>补2022021618432460001</v>
          </cell>
          <cell r="D748" t="str">
            <v>隔声楼地面</v>
          </cell>
          <cell r="E748" t="str">
            <v>[项目特征]
1.结合层厚度、砂浆配合比：2厚水泥胶浆一道粘贴(水:水泥:建筑胶水体积比2:5:1)
2.隔声材料品种、规格：3厚单面覆膜聚氨酯橡胶隔声垫</v>
          </cell>
          <cell r="F748" t="str">
            <v>[工作内容]
1.基层清理
2.铺结合层、隔声层
3.材料运输
4.其他完成本项所需的一切工作</v>
          </cell>
          <cell r="G748" t="str">
            <v>m2</v>
          </cell>
        </row>
        <row r="749">
          <cell r="C749" t="str">
            <v>补2022021618432460001</v>
          </cell>
          <cell r="D749" t="str">
            <v>隔声楼地面</v>
          </cell>
          <cell r="E749" t="str">
            <v>[项目特征]
1.结合层厚度、砂浆配合比：2厚水泥胶浆一道粘贴(水:水泥:建筑胶水体积比2:5:1)
2.隔声材料品种、规格：3厚单面覆膜聚氨酯橡胶隔声垫</v>
          </cell>
          <cell r="F749" t="str">
            <v>[工作内容]
1.基层清理
2.铺结合层、隔声层
3.材料运输
4.其他完成本项所需的一切工作</v>
          </cell>
          <cell r="G749" t="str">
            <v>m2</v>
          </cell>
        </row>
        <row r="750">
          <cell r="C750" t="str">
            <v>补2023040714282988001</v>
          </cell>
          <cell r="D750" t="str">
            <v>隔声涂料</v>
          </cell>
          <cell r="E750" t="str">
            <v>[项目特征]
1.隔音材料品种、规格：5厚隔音涂料</v>
          </cell>
          <cell r="F750" t="str">
            <v>[工作内容]
1.刷隔音涂料
2.材料运输
3.其他完成本项所需的一切工作</v>
          </cell>
          <cell r="G750" t="str">
            <v>m2</v>
          </cell>
          <cell r="H750" t="str">
            <v>1.00</v>
          </cell>
          <cell r="I750">
            <v>33.23</v>
          </cell>
        </row>
        <row r="751">
          <cell r="C751" t="str">
            <v>补2023040714282988001</v>
          </cell>
          <cell r="D751" t="str">
            <v>隔声涂料</v>
          </cell>
          <cell r="E751" t="str">
            <v>[项目特征]
1.隔音材料品种、规格：5厚隔音涂料</v>
          </cell>
          <cell r="F751" t="str">
            <v>[工作内容]
1.刷隔音涂料
2.材料运输
3.其他完成本项所需的一切工作</v>
          </cell>
          <cell r="G751" t="str">
            <v>m2</v>
          </cell>
        </row>
        <row r="752">
          <cell r="C752" t="str">
            <v>补2022021618485393001</v>
          </cell>
          <cell r="D752" t="str">
            <v>平面砂浆找平层</v>
          </cell>
          <cell r="E752" t="str">
            <v>项目特征]
1.找平层厚度、砂浆配合比：20厚WS M20水泥砂浆找平</v>
          </cell>
          <cell r="F752" t="str">
            <v>[工作内容]
1.基层清理
2.抹找平层
3.材料运输
4.其他完成本项所需的一切工作</v>
          </cell>
          <cell r="G752" t="str">
            <v>m2</v>
          </cell>
          <cell r="H752" t="str">
            <v>1.00</v>
          </cell>
          <cell r="I752">
            <v>24.36</v>
          </cell>
        </row>
        <row r="753">
          <cell r="C753" t="str">
            <v>补2022021618485393001</v>
          </cell>
          <cell r="D753" t="str">
            <v>平面砂浆找平层</v>
          </cell>
          <cell r="E753" t="str">
            <v>项目特征]
1.找平层厚度、砂浆配合比：20厚WS M20水泥砂浆找平</v>
          </cell>
          <cell r="F753" t="str">
            <v>[工作内容]
1.基层清理
2.抹找平层
3.材料运输
4.其他完成本项所需的一切工作</v>
          </cell>
          <cell r="G753" t="str">
            <v>m2</v>
          </cell>
        </row>
        <row r="754">
          <cell r="C754" t="str">
            <v>补2022021618500478001</v>
          </cell>
          <cell r="D754" t="str">
            <v>平面砂浆找平层</v>
          </cell>
          <cell r="E754" t="str">
            <v>项目特征]
1.找平层厚度、砂浆配合比：20厚M15干硬性水泥砂浆</v>
          </cell>
          <cell r="F754" t="str">
            <v>[工作内容]
1.基层清理
2.抹找平层
3.材料运输
4.其他完成本项所需的一切工作</v>
          </cell>
          <cell r="G754" t="str">
            <v>m2</v>
          </cell>
          <cell r="H754" t="str">
            <v>1.00</v>
          </cell>
          <cell r="I754">
            <v>26.03</v>
          </cell>
        </row>
        <row r="755">
          <cell r="C755" t="str">
            <v>补2022021618500478001</v>
          </cell>
          <cell r="D755" t="str">
            <v>平面砂浆找平层</v>
          </cell>
          <cell r="E755" t="str">
            <v>项目特征]
1.找平层厚度、砂浆配合比：20厚M15干硬性水泥砂浆</v>
          </cell>
          <cell r="F755" t="str">
            <v>[工作内容]
1.基层清理
2.抹找平层
3.材料运输
4.其他完成本项所需的一切工作</v>
          </cell>
          <cell r="G755" t="str">
            <v>m2</v>
          </cell>
        </row>
        <row r="756">
          <cell r="C756" t="str">
            <v>补2022021618512061001</v>
          </cell>
          <cell r="D756" t="str">
            <v>平面砂浆找平层</v>
          </cell>
          <cell r="E756" t="str">
            <v>项目特征]
1.找平层厚度、砂浆配合比：25厚M15干硬性水泥砂浆</v>
          </cell>
          <cell r="F756" t="str">
            <v>[工作内容]
1.基层清理
2.抹找平层
3.材料运输
4.其他完成本项所需的一切工作</v>
          </cell>
          <cell r="G756" t="str">
            <v>m2</v>
          </cell>
          <cell r="H756" t="str">
            <v>1.00</v>
          </cell>
          <cell r="I756">
            <v>28.32</v>
          </cell>
        </row>
        <row r="757">
          <cell r="C757" t="str">
            <v>补2022021618512061001</v>
          </cell>
          <cell r="D757" t="str">
            <v>平面砂浆找平层</v>
          </cell>
          <cell r="E757" t="str">
            <v>项目特征]
1.找平层厚度、砂浆配合比：25厚M15干硬性水泥砂浆</v>
          </cell>
          <cell r="F757" t="str">
            <v>[工作内容]
1.基层清理
2.抹找平层
3.材料运输
4.其他完成本项所需的一切工作</v>
          </cell>
          <cell r="G757" t="str">
            <v>m2</v>
          </cell>
        </row>
        <row r="758">
          <cell r="C758" t="str">
            <v>补2022021618521044001</v>
          </cell>
          <cell r="D758" t="str">
            <v>平面砂浆找平层</v>
          </cell>
          <cell r="E758" t="str">
            <v>项目特征]
1.找平层厚度、砂浆配合比：30厚M15干硬性水泥砂浆</v>
          </cell>
          <cell r="F758" t="str">
            <v>[工作内容]
1.基层清理
2.抹找平层
3.材料运输
4.其他完成本项所需的一切工作</v>
          </cell>
          <cell r="G758" t="str">
            <v>m2</v>
          </cell>
          <cell r="H758" t="str">
            <v>1.00</v>
          </cell>
          <cell r="I758">
            <v>30.62</v>
          </cell>
        </row>
        <row r="759">
          <cell r="C759" t="str">
            <v>补2022021618521044001</v>
          </cell>
          <cell r="D759" t="str">
            <v>平面砂浆找平层</v>
          </cell>
          <cell r="E759" t="str">
            <v>项目特征]
1.找平层厚度、砂浆配合比：30厚M15干硬性水泥砂浆</v>
          </cell>
          <cell r="F759" t="str">
            <v>[工作内容]
1.基层清理
2.抹找平层
3.材料运输
4.其他完成本项所需的一切工作</v>
          </cell>
          <cell r="G759" t="str">
            <v>m2</v>
          </cell>
        </row>
        <row r="760">
          <cell r="C760" t="str">
            <v>补2023040714313858001</v>
          </cell>
          <cell r="D760" t="str">
            <v>平面砂浆找平层</v>
          </cell>
          <cell r="E760" t="str">
            <v>项目特征]
1.找平层厚度、砂浆配合比：35厚M15干硬性水泥砂浆</v>
          </cell>
          <cell r="F760" t="str">
            <v>[工作内容]
1.基层清理
2.抹找平层
3.材料运输
4.其他完成本项所需的一切工作</v>
          </cell>
          <cell r="G760" t="str">
            <v>m2</v>
          </cell>
          <cell r="H760" t="str">
            <v>1.00</v>
          </cell>
          <cell r="I760">
            <v>32.91</v>
          </cell>
        </row>
        <row r="761">
          <cell r="C761" t="str">
            <v>补2023040714313858001</v>
          </cell>
          <cell r="D761" t="str">
            <v>平面砂浆找平层</v>
          </cell>
          <cell r="E761" t="str">
            <v>项目特征]
1.找平层厚度、砂浆配合比：35厚M15干硬性水泥砂浆</v>
          </cell>
          <cell r="F761" t="str">
            <v>[工作内容]
1.基层清理
2.抹找平层
3.材料运输
4.其他完成本项所需的一切工作</v>
          </cell>
          <cell r="G761" t="str">
            <v>m2</v>
          </cell>
        </row>
        <row r="762">
          <cell r="C762" t="str">
            <v>补2023040714324796001</v>
          </cell>
          <cell r="D762" t="str">
            <v>平面砂浆找平层</v>
          </cell>
          <cell r="E762" t="str">
            <v>项目特征]
1.找平层厚度、砂浆配合比：40厚M15干硬性水泥砂浆</v>
          </cell>
          <cell r="F762" t="str">
            <v>[工作内容]
1.基层清理
2.抹找平层
3.材料运输
4.其他完成本项所需的一切工作</v>
          </cell>
          <cell r="G762" t="str">
            <v>m2</v>
          </cell>
          <cell r="H762" t="str">
            <v>1.00</v>
          </cell>
          <cell r="I762">
            <v>35.2</v>
          </cell>
        </row>
        <row r="763">
          <cell r="C763" t="str">
            <v>补2023040714324796001</v>
          </cell>
          <cell r="D763" t="str">
            <v>平面砂浆找平层</v>
          </cell>
          <cell r="E763" t="str">
            <v>项目特征]
1.找平层厚度、砂浆配合比：40厚M15干硬性水泥砂浆</v>
          </cell>
          <cell r="F763" t="str">
            <v>[工作内容]
1.基层清理
2.抹找平层
3.材料运输
4.其他完成本项所需的一切工作</v>
          </cell>
          <cell r="G763" t="str">
            <v>m2</v>
          </cell>
        </row>
        <row r="764">
          <cell r="C764" t="str">
            <v>补2022021618524677001</v>
          </cell>
          <cell r="D764" t="str">
            <v>每增减5mm厚水泥砂浆楼地面</v>
          </cell>
          <cell r="E764" t="str">
            <v>项目特征]
1.厚度、砂浆配合比：每增减5mm厚M15干硬性水泥砂浆</v>
          </cell>
          <cell r="F764" t="str">
            <v>[工作内容]
1.抹找平层
2.材料运输
3.其他完成本项所需的一切工作</v>
          </cell>
          <cell r="G764" t="str">
            <v>m2</v>
          </cell>
          <cell r="H764" t="str">
            <v>1.00</v>
          </cell>
          <cell r="I764">
            <v>2.29</v>
          </cell>
        </row>
        <row r="765">
          <cell r="C765" t="str">
            <v>01110100600040003</v>
          </cell>
          <cell r="D765" t="str">
            <v>平面砂浆找平层</v>
          </cell>
          <cell r="E765" t="str">
            <v>[项目特征]
1.找平层厚度、砂浆配合比：30厚隔声砂浆</v>
          </cell>
          <cell r="F765" t="str">
            <v>[工作内容]
1.基层清理
2.抹找平层
3.材料运输
4.其他完成本项所需的一切工作</v>
          </cell>
          <cell r="G765" t="str">
            <v>m2</v>
          </cell>
          <cell r="H765" t="str">
            <v>1.00</v>
          </cell>
          <cell r="I765">
            <v>47.34</v>
          </cell>
        </row>
        <row r="766">
          <cell r="C766" t="str">
            <v>01110100600040003</v>
          </cell>
          <cell r="D766" t="str">
            <v>平面砂浆找平层</v>
          </cell>
          <cell r="E766" t="str">
            <v>[项目特征]
1.找平层厚度、砂浆配合比：30厚隔声砂浆</v>
          </cell>
          <cell r="F766" t="str">
            <v>[工作内容]
1.基层清理
2.抹找平层
3.材料运输
4.其他完成本项所需的一切工作</v>
          </cell>
          <cell r="G766" t="str">
            <v>m2</v>
          </cell>
        </row>
        <row r="767">
          <cell r="C767" t="str">
            <v>补2022021620065942002</v>
          </cell>
          <cell r="D767" t="str">
            <v>平面砂浆找平层</v>
          </cell>
          <cell r="E767" t="str">
            <v>[项目特征]
1.找平层厚度、砂浆配合比：40厚隔声砂浆</v>
          </cell>
          <cell r="F767" t="str">
            <v>[工作内容]
1.基层清理
2.抹找平层
3.材料运输
4.其他完成本项所需的一切工作</v>
          </cell>
          <cell r="G767" t="str">
            <v>m2</v>
          </cell>
          <cell r="H767" t="str">
            <v>1.00</v>
          </cell>
          <cell r="I767">
            <v>57.51</v>
          </cell>
        </row>
        <row r="768">
          <cell r="C768" t="str">
            <v>补2022021620065942002</v>
          </cell>
          <cell r="D768" t="str">
            <v>平面砂浆找平层</v>
          </cell>
          <cell r="E768" t="str">
            <v>[项目特征]
1.找平层厚度、砂浆配合比：40厚隔声砂浆</v>
          </cell>
          <cell r="F768" t="str">
            <v>[工作内容]
1.基层清理
2.抹找平层
3.材料运输
4.其他完成本项所需的一切工作</v>
          </cell>
          <cell r="G768" t="str">
            <v>m2</v>
          </cell>
        </row>
        <row r="769">
          <cell r="C769" t="str">
            <v>01110500100002001</v>
          </cell>
          <cell r="D769" t="str">
            <v>水泥砂浆踢脚线</v>
          </cell>
          <cell r="E769" t="str">
            <v>[项目特征]
1.踢脚线高度：综合考虑
2.面层：面刷纯水泥浆</v>
          </cell>
          <cell r="F769" t="str">
            <v>[工作内容]
1.基层清理
2.抹面层
3.其他完成本项所需的一切工作</v>
          </cell>
          <cell r="G769" t="str">
            <v>m2</v>
          </cell>
          <cell r="H769" t="str">
            <v>1.00</v>
          </cell>
          <cell r="I769">
            <v>35.2</v>
          </cell>
        </row>
        <row r="770">
          <cell r="C770" t="str">
            <v>01110500100002001</v>
          </cell>
          <cell r="D770" t="str">
            <v>水泥砂浆踢脚线</v>
          </cell>
          <cell r="E770" t="str">
            <v>[项目特征]
1.踢脚线高度：综合考虑
2.面层：面刷纯水泥浆</v>
          </cell>
          <cell r="F770" t="str">
            <v>[工作内容]
1.基层清理
2.抹面层
3.其他完成本项所需的一切工作</v>
          </cell>
          <cell r="G770" t="str">
            <v>m2</v>
          </cell>
        </row>
        <row r="771">
          <cell r="C771" t="str">
            <v>01140700100038001</v>
          </cell>
          <cell r="D771" t="str">
            <v>涂料踢脚线</v>
          </cell>
          <cell r="E771" t="str">
            <v>[项目特征]
1.踢脚线高度：综合考虑
2.涂料品种、刷漆遍数：无机涂料一底两面(燃烧性能等级A级)</v>
          </cell>
          <cell r="F771" t="str">
            <v>[工作内容]
1.基层清理
2.喷、刷涂料
3.其他完成本项所需的一切工作</v>
          </cell>
          <cell r="G771" t="str">
            <v>m2</v>
          </cell>
          <cell r="H771" t="str">
            <v>1.00</v>
          </cell>
          <cell r="I771">
            <v>33.7</v>
          </cell>
        </row>
        <row r="772">
          <cell r="C772" t="str">
            <v>01140700100038001</v>
          </cell>
          <cell r="D772" t="str">
            <v>涂料踢脚线</v>
          </cell>
          <cell r="E772" t="str">
            <v>[项目特征]
1.踢脚线高度：综合考虑
2.涂料品种、刷漆遍数：无机涂料一底两面(燃烧性能等级A级)</v>
          </cell>
          <cell r="F772" t="str">
            <v>[工作内容]
1.基层清理
2.喷、刷涂料
3.其他完成本项所需的一切工作</v>
          </cell>
          <cell r="G772" t="str">
            <v>m2</v>
          </cell>
        </row>
        <row r="773">
          <cell r="C773" t="str">
            <v>01110500300008001</v>
          </cell>
          <cell r="D773" t="str">
            <v>块料踢脚线</v>
          </cell>
          <cell r="E773" t="str">
            <v>[项目特征]
1.踢脚线高度：综合考虑
2.粘贴层厚度、材料种类：10厚水泥膏粘接层
3.面层材料品种、规格：陶瓷面砖脚线砖</v>
          </cell>
          <cell r="F773" t="str">
            <v>[工作内容]
1.基层清理
2.面层铺贴、磨边
3.擦缝
4.其他完成本项所需的一切工作</v>
          </cell>
          <cell r="G773" t="str">
            <v>m2</v>
          </cell>
          <cell r="H773" t="str">
            <v>1.00</v>
          </cell>
          <cell r="I773">
            <v>176.59</v>
          </cell>
        </row>
        <row r="774">
          <cell r="C774" t="str">
            <v>01110500300008001</v>
          </cell>
          <cell r="D774" t="str">
            <v>块料踢脚线</v>
          </cell>
          <cell r="E774" t="str">
            <v>[项目特征]
1.踢脚线高度：综合考虑
2.粘贴层厚度、材料种类：10厚水泥膏粘接层
3.面层材料品种、规格：陶瓷面砖脚线砖</v>
          </cell>
          <cell r="F774" t="str">
            <v>[工作内容]
1.基层清理
2.面层铺贴、磨边
3.擦缝
4.其他完成本项所需的一切工作</v>
          </cell>
          <cell r="G774" t="str">
            <v>m2</v>
          </cell>
        </row>
        <row r="775">
          <cell r="C775" t="str">
            <v>01110500300008001</v>
          </cell>
          <cell r="D775" t="str">
            <v>块料踢脚线</v>
          </cell>
          <cell r="E775" t="str">
            <v>[项目特征]
1.踢脚线高度：综合考虑
2.粘贴层厚度、材料种类：10厚水泥膏粘接层
3.面层材料品种、规格：陶瓷面砖脚线砖</v>
          </cell>
          <cell r="F775" t="str">
            <v>[工作内容]
1.基层清理
2.面层铺贴、磨边
3.擦缝
4.其他完成本项所需的一切工作</v>
          </cell>
          <cell r="G775" t="str">
            <v>m2</v>
          </cell>
        </row>
        <row r="776">
          <cell r="C776" t="str">
            <v>012</v>
          </cell>
          <cell r="D776" t="str">
            <v>墙、柱面装饰工程</v>
          </cell>
        </row>
        <row r="777">
          <cell r="C777" t="str">
            <v>01201</v>
          </cell>
          <cell r="D777" t="str">
            <v>内墙、柱面装饰工程</v>
          </cell>
        </row>
        <row r="778">
          <cell r="C778" t="str">
            <v>01060700500016001</v>
          </cell>
          <cell r="D778" t="str">
            <v>钉(贴)网片 内墙</v>
          </cell>
          <cell r="E778" t="str">
            <v>[项目特征]
1.钢(铁)网品种、材质:钉(挂)钢丝网,综合考虑
2.加固方式:综合考虑</v>
          </cell>
          <cell r="F778" t="str">
            <v>[工作内容]
1.钉(挂)钢(铁)网
2.其他完成本项所需的一切工作</v>
          </cell>
          <cell r="G778" t="str">
            <v>m2</v>
          </cell>
          <cell r="H778" t="str">
            <v>1.00</v>
          </cell>
          <cell r="I778">
            <v>8.06</v>
          </cell>
        </row>
        <row r="779">
          <cell r="C779" t="str">
            <v>01060700500016001</v>
          </cell>
          <cell r="D779" t="str">
            <v>钉(贴)网片 内墙</v>
          </cell>
          <cell r="E779" t="str">
            <v>[项目特征]
1.钢(铁)网品种、材质:钉(挂)钢丝网,综合考虑
2.加固方式:综合考虑</v>
          </cell>
          <cell r="F779" t="str">
            <v>[工作内容]
1.钉(挂)钢(铁)网
2.其他完成本项所需的一切工作</v>
          </cell>
          <cell r="G779" t="str">
            <v>m2</v>
          </cell>
        </row>
        <row r="780">
          <cell r="C780" t="str">
            <v>01060700500023001</v>
          </cell>
          <cell r="D780" t="str">
            <v>钉(贴)网片 内墙</v>
          </cell>
          <cell r="E780" t="str">
            <v>[项目特征]
1.材料品种、材质:耐碱玻璃纤维网布一层
2.加固方式:综合考虑</v>
          </cell>
          <cell r="F780" t="str">
            <v>[工作内容]
1.钉(挂)钢(纤维)网
2.其他完成本项所需的一切工作</v>
          </cell>
          <cell r="G780" t="str">
            <v>m2</v>
          </cell>
          <cell r="H780" t="str">
            <v>1.00</v>
          </cell>
          <cell r="I780">
            <v>7.11</v>
          </cell>
        </row>
        <row r="781">
          <cell r="C781" t="str">
            <v>01060700500023001</v>
          </cell>
          <cell r="D781" t="str">
            <v>钉(贴)网片 内墙</v>
          </cell>
          <cell r="E781" t="str">
            <v>[项目特征]
1.材料品种、材质:耐碱玻璃纤维网布一层
2.加固方式:综合考虑</v>
          </cell>
          <cell r="F781" t="str">
            <v>[工作内容]
1.钉(挂)钢(纤维)网
2.其他完成本项所需的一切工作</v>
          </cell>
          <cell r="G781" t="str">
            <v>m2</v>
          </cell>
        </row>
        <row r="782">
          <cell r="C782" t="str">
            <v>补2022021618592590001</v>
          </cell>
          <cell r="D782" t="str">
            <v>墙柱（梁）面一般抹灰 内墙</v>
          </cell>
          <cell r="E782" t="str">
            <v>[项目特征]
1.基层处理：刷素水泥浆一遍(内掺108胶:水=1:4)
2.底层厚度、砂浆配合比：15厚WP M10水泥石灰砂浆,分层抹平</v>
          </cell>
          <cell r="F782" t="str">
            <v>[工作内容]
1.基层处理
2.砂浆制作、运输
3.底层抹灰
4.其他完成本项所需的一切工作</v>
          </cell>
          <cell r="G782" t="str">
            <v>m2</v>
          </cell>
          <cell r="H782" t="str">
            <v>1.00</v>
          </cell>
          <cell r="I782">
            <v>21.61</v>
          </cell>
        </row>
        <row r="783">
          <cell r="C783" t="str">
            <v>补2022021618592590001</v>
          </cell>
          <cell r="D783" t="str">
            <v>墙柱（梁）面一般抹灰 内墙</v>
          </cell>
          <cell r="E783" t="str">
            <v>[项目特征]
1.基层处理：刷素水泥浆一遍(内掺108胶:水=1:4)
2.底层厚度、砂浆配合比：15厚WP M10水泥石灰砂浆,分层抹平</v>
          </cell>
          <cell r="F783" t="str">
            <v>[工作内容]
1.基层处理
2.砂浆制作、运输
3.底层抹灰
4.其他完成本项所需的一切工作</v>
          </cell>
          <cell r="G783" t="str">
            <v>m2</v>
          </cell>
        </row>
        <row r="784">
          <cell r="C784" t="str">
            <v>补2023040714340944001</v>
          </cell>
          <cell r="D784" t="str">
            <v>墙柱（梁）面一般抹灰 内墙</v>
          </cell>
          <cell r="E784" t="str">
            <v>[项目特征]
1.基层处理：刷素水泥浆一遍(内掺108胶:水=1:4)
2.底层厚度、砂浆配合比：15厚WP M15水泥砂浆,分层抹平</v>
          </cell>
          <cell r="F784" t="str">
            <v>[工作内容]
1.基层处理
2.砂浆制作、运输
3.底层抹灰
4.其他完成本项所需的一切工作</v>
          </cell>
          <cell r="G784" t="str">
            <v>m2</v>
          </cell>
          <cell r="H784" t="str">
            <v>1.00</v>
          </cell>
          <cell r="I784">
            <v>21.8</v>
          </cell>
        </row>
        <row r="785">
          <cell r="C785" t="str">
            <v>补2023040714340944001</v>
          </cell>
          <cell r="D785" t="str">
            <v>墙柱（梁）面一般抹灰 内墙</v>
          </cell>
          <cell r="E785" t="str">
            <v>[项目特征]
1.基层处理：刷素水泥浆一遍(内掺108胶:水=1:4)
2.底层厚度、砂浆配合比：15厚WP M15水泥砂浆,分层抹平</v>
          </cell>
          <cell r="F785" t="str">
            <v>[工作内容]
1.基层处理
2.砂浆制作、运输
3.底层抹灰
4.其他完成本项所需的一切工作</v>
          </cell>
          <cell r="G785" t="str">
            <v>m2</v>
          </cell>
        </row>
        <row r="786">
          <cell r="C786" t="str">
            <v>补2022021619021348001</v>
          </cell>
          <cell r="D786" t="str">
            <v>每增减5mm厚水泥砂浆 内墙</v>
          </cell>
          <cell r="E786" t="str">
            <v>[项目特征]
1.底层厚度、砂浆配合比：每增减5mm厚WP M10水泥石灰砂浆</v>
          </cell>
          <cell r="F786" t="str">
            <v>[工作内容]
1.砂浆制作、运输
2.抹灰
3.其他完成本项所需的一切工作</v>
          </cell>
          <cell r="G786" t="str">
            <v>m2</v>
          </cell>
          <cell r="H786" t="str">
            <v>1.00</v>
          </cell>
          <cell r="I786">
            <v>2.1</v>
          </cell>
        </row>
        <row r="787">
          <cell r="C787" t="str">
            <v>补2022021619062826001</v>
          </cell>
          <cell r="D787" t="str">
            <v>墙柱（梁）面一般抹灰 内墙</v>
          </cell>
          <cell r="E787" t="str">
            <v>[项目特征]
1.底层厚度、砂浆配合比：5厚DP M10聚合物水泥薄抹灰砂浆抹平</v>
          </cell>
          <cell r="F787" t="str">
            <v>[工作内容]
1.底层抹灰
2.砂浆制作、运输
3.其他完成本项所需的一切工作</v>
          </cell>
          <cell r="G787" t="str">
            <v>m2</v>
          </cell>
          <cell r="H787" t="str">
            <v>1.00</v>
          </cell>
          <cell r="I787">
            <v>25.66</v>
          </cell>
        </row>
        <row r="788">
          <cell r="C788" t="str">
            <v>补2022021619062826001</v>
          </cell>
          <cell r="D788" t="str">
            <v>墙柱（梁）面一般抹灰 内墙</v>
          </cell>
          <cell r="E788" t="str">
            <v>[项目特征]
1.底层厚度、砂浆配合比：5厚DP M10聚合物水泥薄抹灰砂浆抹平</v>
          </cell>
          <cell r="F788" t="str">
            <v>[工作内容]
1.底层抹灰
2.砂浆制作、运输
3.其他完成本项所需的一切工作</v>
          </cell>
          <cell r="G788" t="str">
            <v>m2</v>
          </cell>
        </row>
        <row r="789">
          <cell r="C789" t="str">
            <v>补2022021619110682001</v>
          </cell>
          <cell r="D789" t="str">
            <v>每增减1mm厚聚合物水泥薄抹灰砂浆 内墙</v>
          </cell>
          <cell r="E789" t="str">
            <v>[项目特征]
1.厚度、砂浆配合比：每增减1mm厚聚合物水泥薄抹灰砂浆</v>
          </cell>
          <cell r="F789" t="str">
            <v>[工作内容]
1.抹灰
2.砂浆制作、运输
3.其他完成本项所需的一切工作</v>
          </cell>
          <cell r="G789" t="str">
            <v>m2</v>
          </cell>
          <cell r="H789" t="str">
            <v>1.00</v>
          </cell>
          <cell r="I789">
            <v>0.8</v>
          </cell>
        </row>
        <row r="790">
          <cell r="C790" t="str">
            <v>补2022021619124560001</v>
          </cell>
          <cell r="D790" t="str">
            <v>每增减1mm厚涂刮型聚合物水泥防水砂浆 内墙</v>
          </cell>
          <cell r="E790" t="str">
            <v>[项目特征]
1.厚度、砂浆配合比：每增减1mm厚涂刮型聚合物水泥防水砂浆</v>
          </cell>
          <cell r="F790" t="str">
            <v>[工作内容]
1.抹灰
2.砂浆制作、运输
3.其他完成本项所需的一切工作</v>
          </cell>
          <cell r="G790" t="str">
            <v>m2</v>
          </cell>
          <cell r="H790" t="str">
            <v>1.00</v>
          </cell>
          <cell r="I790">
            <v>0.8</v>
          </cell>
        </row>
        <row r="791">
          <cell r="C791" t="str">
            <v>补2022021619184583001</v>
          </cell>
          <cell r="D791" t="str">
            <v>墙柱（梁）面一般抹灰 内墙</v>
          </cell>
          <cell r="E791" t="str">
            <v>[项目特征]
1.墙基：普通砼砌块+非铝模混凝土
2.基层处理：刷素水泥浆一遍(内掺108胶:水=1:4)
3.底层厚度、砂浆配合比：15厚WP M15水泥砂浆,分层抹平
4.面层厚度、砂浆配合比：5厚涂刮型聚合物水泥防水砂浆防水层</v>
          </cell>
          <cell r="F791" t="str">
            <v>[工作内容]
1.基层处理
2.砂浆制作、运输
3.底层抹灰、面层抹灰
4.其他完成本项所需的一切工作</v>
          </cell>
          <cell r="G791" t="str">
            <v>m2</v>
          </cell>
          <cell r="H791" t="str">
            <v>1.00</v>
          </cell>
          <cell r="I791">
            <v>30.61</v>
          </cell>
        </row>
        <row r="792">
          <cell r="C792" t="str">
            <v>补2022021619184583001</v>
          </cell>
          <cell r="D792" t="str">
            <v>墙柱（梁）面一般抹灰 内墙</v>
          </cell>
          <cell r="E792" t="str">
            <v>[项目特征]
1.墙基：普通砼砌块+非铝模混凝土
2.基层处理：刷素水泥浆一遍(内掺108胶:水=1:4)
3.底层厚度、砂浆配合比：15厚WP M15水泥砂浆,分层抹平
4.面层厚度、砂浆配合比：5厚涂刮型聚合物水泥防水砂浆防水层</v>
          </cell>
          <cell r="F792" t="str">
            <v>[工作内容]
1.基层处理
2.砂浆制作、运输
3.底层抹灰、面层抹灰
4.其他完成本项所需的一切工作</v>
          </cell>
          <cell r="G792" t="str">
            <v>m2</v>
          </cell>
        </row>
        <row r="793">
          <cell r="C793" t="str">
            <v>补2022021619184583001</v>
          </cell>
          <cell r="D793" t="str">
            <v>墙柱（梁）面一般抹灰 内墙</v>
          </cell>
          <cell r="E793" t="str">
            <v>[项目特征]
1.墙基：普通砼砌块+非铝模混凝土
2.基层处理：刷素水泥浆一遍(内掺108胶:水=1:4)
3.底层厚度、砂浆配合比：15厚WP M15水泥砂浆,分层抹平
4.面层厚度、砂浆配合比：5厚涂刮型聚合物水泥防水砂浆防水层</v>
          </cell>
          <cell r="F793" t="str">
            <v>[工作内容]
1.基层处理
2.砂浆制作、运输
3.底层抹灰、面层抹灰
4.其他完成本项所需的一切工作</v>
          </cell>
          <cell r="G793" t="str">
            <v>m2</v>
          </cell>
        </row>
        <row r="794">
          <cell r="C794" t="str">
            <v>补2022021619223352001</v>
          </cell>
          <cell r="D794" t="str">
            <v>墙柱（梁）面一般抹灰 内墙</v>
          </cell>
          <cell r="E794" t="str">
            <v>[项目特征]
1.底层厚度、砂浆配合比：5厚涂刮型聚合物水泥防水砂浆防水兼找平层</v>
          </cell>
          <cell r="F794" t="str">
            <v>[工作内容]
1.底层抹灰
2.砂浆制作、运输
3.其他完成本项所需的一切工作</v>
          </cell>
          <cell r="G794" t="str">
            <v>m2</v>
          </cell>
          <cell r="H794" t="str">
            <v>1.00</v>
          </cell>
          <cell r="I794">
            <v>25.66</v>
          </cell>
        </row>
        <row r="795">
          <cell r="C795" t="str">
            <v>补2022021619223352001</v>
          </cell>
          <cell r="D795" t="str">
            <v>墙柱（梁）面一般抹灰 内墙</v>
          </cell>
          <cell r="E795" t="str">
            <v>[项目特征]
1.底层厚度、砂浆配合比：5厚涂刮型聚合物水泥防水砂浆防水兼找平层</v>
          </cell>
          <cell r="F795" t="str">
            <v>[工作内容]
1.底层抹灰
2.砂浆制作、运输
3.其他完成本项所需的一切工作</v>
          </cell>
          <cell r="G795" t="str">
            <v>m2</v>
          </cell>
        </row>
        <row r="796">
          <cell r="C796" t="str">
            <v>补2022021619261920001</v>
          </cell>
          <cell r="D796" t="str">
            <v>墙柱（梁）面一般抹灰 内墙</v>
          </cell>
          <cell r="E796" t="str">
            <v>[项目特征]
1.底层厚度、砂浆配合比：5厚涂刮型聚合物水泥防水砂浆防水层</v>
          </cell>
          <cell r="F796" t="str">
            <v>[工作内容]
1.底层抹灰
2.砂浆制作、运输
3.其他完成本项所需的一切工作</v>
          </cell>
          <cell r="G796" t="str">
            <v>m2</v>
          </cell>
          <cell r="H796" t="str">
            <v>1.00</v>
          </cell>
          <cell r="I796">
            <v>25.66</v>
          </cell>
        </row>
        <row r="797">
          <cell r="C797" t="str">
            <v>补2022021619261920001</v>
          </cell>
          <cell r="D797" t="str">
            <v>墙柱（梁）面一般抹灰 内墙</v>
          </cell>
          <cell r="E797" t="str">
            <v>[项目特征]
1.底层厚度、砂浆配合比：5厚涂刮型聚合物水泥防水砂浆防水层</v>
          </cell>
          <cell r="F797" t="str">
            <v>[工作内容]
1.底层抹灰
2.砂浆制作、运输
3.其他完成本项所需的一切工作</v>
          </cell>
          <cell r="G797" t="str">
            <v>m2</v>
          </cell>
        </row>
        <row r="798">
          <cell r="C798" t="str">
            <v>补2022021619271947001</v>
          </cell>
          <cell r="D798" t="str">
            <v>墙柱（梁）面一般抹灰 内墙</v>
          </cell>
          <cell r="E798" t="str">
            <v>[项目特征]
1.基层处理：刷素水泥浆一遍(内掺108胶:水=1:4)
2.底层厚度、砂浆配合比：5厚涂刮型聚合物水泥防水砂浆防水层</v>
          </cell>
          <cell r="F798" t="str">
            <v>[工作内容]
1.基层处理
2.底层抹灰
3.砂浆制作、运输
4.其他完成本项所需的一切工作</v>
          </cell>
          <cell r="G798" t="str">
            <v>m2</v>
          </cell>
          <cell r="H798" t="str">
            <v>1.00</v>
          </cell>
          <cell r="I798">
            <v>25.66</v>
          </cell>
        </row>
        <row r="799">
          <cell r="C799" t="str">
            <v>补2022021619271947001</v>
          </cell>
          <cell r="D799" t="str">
            <v>墙柱（梁）面一般抹灰 内墙</v>
          </cell>
          <cell r="E799" t="str">
            <v>[项目特征]
1.基层处理：刷素水泥浆一遍(内掺108胶:水=1:4)
2.底层厚度、砂浆配合比：5厚涂刮型聚合物水泥防水砂浆防水层</v>
          </cell>
          <cell r="F799" t="str">
            <v>[工作内容]
1.基层处理
2.底层抹灰
3.砂浆制作、运输
4.其他完成本项所需的一切工作</v>
          </cell>
          <cell r="G799" t="str">
            <v>m2</v>
          </cell>
        </row>
        <row r="800">
          <cell r="C800" t="str">
            <v>补2022021618592590002</v>
          </cell>
          <cell r="D800" t="str">
            <v>墙柱（梁）面一般抹灰 内墙</v>
          </cell>
          <cell r="E800" t="str">
            <v>[项目特征]
1.基层处理：刷素水泥浆一遍(内掺108胶:水=1:4)
2.底层厚度、砂浆配合比：15厚WP M10水泥石灰砂浆抹面,分层抹平</v>
          </cell>
          <cell r="F800" t="str">
            <v>[工作内容]
1.基层处理
2.砂浆制作、运输
3.底层抹灰
4.其他完成本项所需的一切工作</v>
          </cell>
          <cell r="G800" t="str">
            <v>m2</v>
          </cell>
          <cell r="H800" t="str">
            <v>1.00</v>
          </cell>
          <cell r="I800">
            <v>21.61</v>
          </cell>
        </row>
        <row r="801">
          <cell r="C801" t="str">
            <v>补2022021618592590002</v>
          </cell>
          <cell r="D801" t="str">
            <v>墙柱（梁）面一般抹灰 内墙</v>
          </cell>
          <cell r="E801" t="str">
            <v>[项目特征]
1.基层处理：刷素水泥浆一遍(内掺108胶:水=1:4)
2.底层厚度、砂浆配合比：15厚WP M10水泥石灰砂浆抹面,分层抹平</v>
          </cell>
          <cell r="F801" t="str">
            <v>[工作内容]
1.基层处理
2.砂浆制作、运输
3.底层抹灰
4.其他完成本项所需的一切工作</v>
          </cell>
          <cell r="G801" t="str">
            <v>m2</v>
          </cell>
        </row>
        <row r="802">
          <cell r="C802" t="str">
            <v>补2022021619295861001</v>
          </cell>
          <cell r="D802" t="str">
            <v>墙柱（梁）面一般抹灰 内墙</v>
          </cell>
          <cell r="E802" t="str">
            <v>[项目特征]
1.底层厚度、砂浆配合比：5厚DP M10聚合物水泥薄抹灰砂浆抹平</v>
          </cell>
          <cell r="F802" t="str">
            <v>[工作内容]
1.底层抹灰
2.砂浆制作、运输
3.其他完成本项所需的一切工作</v>
          </cell>
          <cell r="G802" t="str">
            <v>m2</v>
          </cell>
          <cell r="H802" t="str">
            <v>1.00</v>
          </cell>
          <cell r="I802">
            <v>25.66</v>
          </cell>
        </row>
        <row r="803">
          <cell r="C803" t="str">
            <v>补2022021619295861001</v>
          </cell>
          <cell r="D803" t="str">
            <v>墙柱（梁）面一般抹灰 内墙</v>
          </cell>
          <cell r="E803" t="str">
            <v>[项目特征]
1.底层厚度、砂浆配合比：5厚DP M10聚合物水泥薄抹灰砂浆抹平</v>
          </cell>
          <cell r="F803" t="str">
            <v>[工作内容]
1.底层抹灰
2.砂浆制作、运输
3.其他完成本项所需的一切工作</v>
          </cell>
          <cell r="G803" t="str">
            <v>m2</v>
          </cell>
        </row>
        <row r="804">
          <cell r="C804" t="str">
            <v>补2022021619331864001</v>
          </cell>
          <cell r="D804" t="str">
            <v>墙柱（梁）面一般抹灰 内墙</v>
          </cell>
          <cell r="E804" t="str">
            <v>[项目特征]
1.墙基:普通砼砌块+非铝模混凝土
2.基层处理：刷素水泥浆一遍（内掺108胶：水=1：4）
3.底层厚度、砂浆配合比：20厚WW M20防水砂浆找平兼防水层</v>
          </cell>
          <cell r="F804" t="str">
            <v>[工作内容]
1.基层处理
2.底层抹灰
3.砂浆制作、运输
4.其他完成本项所需的一切工作</v>
          </cell>
          <cell r="G804" t="str">
            <v>m2</v>
          </cell>
          <cell r="H804" t="str">
            <v>1.00</v>
          </cell>
          <cell r="I804">
            <v>24.74</v>
          </cell>
        </row>
        <row r="805">
          <cell r="C805" t="str">
            <v>补2022021619331864001</v>
          </cell>
          <cell r="D805" t="str">
            <v>墙柱（梁）面一般抹灰 内墙</v>
          </cell>
          <cell r="E805" t="str">
            <v>[项目特征]
1.墙基:普通砼砌块+非铝模混凝土
2.基层处理：刷素水泥浆一遍（内掺108胶：水=1：4）
3.底层厚度、砂浆配合比：20厚WW M20防水砂浆找平兼防水层</v>
          </cell>
          <cell r="F805" t="str">
            <v>[工作内容]
1.基层处理
2.底层抹灰
3.砂浆制作、运输
4.其他完成本项所需的一切工作</v>
          </cell>
          <cell r="G805" t="str">
            <v>m2</v>
          </cell>
        </row>
        <row r="806">
          <cell r="C806" t="str">
            <v>补2022021619351099001</v>
          </cell>
          <cell r="D806" t="str">
            <v>墙柱（梁）面一般抹灰 内墙</v>
          </cell>
          <cell r="E806" t="str">
            <v>[项目特征]
1.底层厚度、砂浆配合比：3厚涂刮型DWS M20聚合物水泥防水砂浆找平兼防水抹面</v>
          </cell>
          <cell r="F806" t="str">
            <v>[工作内容]
1.底层抹灰
2.砂浆制作、运输
3.其他完成本项所需的一切工作</v>
          </cell>
          <cell r="G806" t="str">
            <v>m2</v>
          </cell>
          <cell r="H806" t="str">
            <v>1.00</v>
          </cell>
          <cell r="I806">
            <v>24.06</v>
          </cell>
        </row>
        <row r="807">
          <cell r="C807" t="str">
            <v>补2022021619351099001</v>
          </cell>
          <cell r="D807" t="str">
            <v>墙柱（梁）面一般抹灰 内墙</v>
          </cell>
          <cell r="E807" t="str">
            <v>[项目特征]
1.底层厚度、砂浆配合比：3厚涂刮型DWS M20聚合物水泥防水砂浆找平兼防水抹面</v>
          </cell>
          <cell r="F807" t="str">
            <v>[工作内容]
1.底层抹灰
2.砂浆制作、运输
3.其他完成本项所需的一切工作</v>
          </cell>
          <cell r="G807" t="str">
            <v>m2</v>
          </cell>
        </row>
        <row r="808">
          <cell r="C808" t="str">
            <v>补2022021619295861002</v>
          </cell>
          <cell r="D808" t="str">
            <v>墙柱（梁）面一般抹灰 内墙</v>
          </cell>
          <cell r="E808" t="str">
            <v>[项目特征]
1.底层厚度、砂浆配合比：5厚DP M10聚合物水泥薄抹灰砂浆抹面</v>
          </cell>
          <cell r="F808" t="str">
            <v>[工作内容]
1.底层抹灰
2.砂浆制作、运输
3.其他完成本项所需的一切工作</v>
          </cell>
          <cell r="G808" t="str">
            <v>m2</v>
          </cell>
          <cell r="H808" t="str">
            <v>1.00</v>
          </cell>
          <cell r="I808">
            <v>25.66</v>
          </cell>
        </row>
        <row r="809">
          <cell r="C809" t="str">
            <v>补2022021619295861002</v>
          </cell>
          <cell r="D809" t="str">
            <v>墙柱（梁）面一般抹灰 内墙</v>
          </cell>
          <cell r="E809" t="str">
            <v>[项目特征]
1.底层厚度、砂浆配合比：5厚DP M10聚合物水泥薄抹灰砂浆抹面</v>
          </cell>
          <cell r="F809" t="str">
            <v>[工作内容]
1.底层抹灰
2.砂浆制作、运输
3.其他完成本项所需的一切工作</v>
          </cell>
          <cell r="G809" t="str">
            <v>m2</v>
          </cell>
        </row>
        <row r="810">
          <cell r="C810" t="str">
            <v>补2022021619184583002</v>
          </cell>
          <cell r="D810" t="str">
            <v>墙柱（梁）面一般抹灰 内墙</v>
          </cell>
          <cell r="E810" t="str">
            <v>[项目特征]
1.基层处理：刷素水泥浆一遍(内掺108胶:水=1:4,加气混凝土墙用)
2.底层厚度、砂浆配合比：5厚涂刮型聚合物水泥防水砂浆防水层
3.面层厚度、配合比：15厚WP M20水泥砂浆抹面,分层抹平</v>
          </cell>
          <cell r="F810" t="str">
            <v>[工作内容]
1.基层处理
2.砂浆制作、运输
3.底层抹灰、面层抹灰
4.其他完成本项所需的一切工作</v>
          </cell>
          <cell r="G810" t="str">
            <v>m2</v>
          </cell>
          <cell r="H810" t="str">
            <v>1.00</v>
          </cell>
          <cell r="I810">
            <v>30.61</v>
          </cell>
        </row>
        <row r="811">
          <cell r="C811" t="str">
            <v>补2022021619184583002</v>
          </cell>
          <cell r="D811" t="str">
            <v>墙柱（梁）面一般抹灰 内墙</v>
          </cell>
          <cell r="E811" t="str">
            <v>[项目特征]
1.基层处理：刷素水泥浆一遍(内掺108胶:水=1:4,加气混凝土墙用)
2.底层厚度、砂浆配合比：5厚涂刮型聚合物水泥防水砂浆防水层
3.面层厚度、配合比：15厚WP M20水泥砂浆抹面,分层抹平</v>
          </cell>
          <cell r="F811" t="str">
            <v>[工作内容]
1.基层处理
2.砂浆制作、运输
3.底层抹灰、面层抹灰
4.其他完成本项所需的一切工作</v>
          </cell>
          <cell r="G811" t="str">
            <v>m2</v>
          </cell>
        </row>
        <row r="812">
          <cell r="C812" t="str">
            <v>补2022021619184583002</v>
          </cell>
          <cell r="D812" t="str">
            <v>墙柱（梁）面一般抹灰 内墙</v>
          </cell>
          <cell r="E812" t="str">
            <v>[项目特征]
1.基层处理：刷素水泥浆一遍(内掺108胶:水=1:4,加气混凝土墙用)
2.底层厚度、砂浆配合比：5厚涂刮型聚合物水泥防水砂浆防水层
3.面层厚度、配合比：15厚WP M20水泥砂浆抹面,分层抹平</v>
          </cell>
          <cell r="F812" t="str">
            <v>[工作内容]
1.基层处理
2.砂浆制作、运输
3.底层抹灰、面层抹灰
4.其他完成本项所需的一切工作</v>
          </cell>
          <cell r="G812" t="str">
            <v>m2</v>
          </cell>
        </row>
        <row r="813">
          <cell r="C813" t="str">
            <v>补2022021619275364002</v>
          </cell>
          <cell r="D813" t="str">
            <v>墙柱（梁）面一般抹灰 内墙</v>
          </cell>
          <cell r="E813" t="str">
            <v>[项目特征]
1.底层厚度、砂浆配合比：5厚涂刮型聚合物水泥防水砂浆防水层，抹面压光</v>
          </cell>
          <cell r="F813" t="str">
            <v>[工作内容]
1.底层抹灰
2.砂浆制作、运输
3.其他完成本项所需的一切工作</v>
          </cell>
          <cell r="G813" t="str">
            <v>m2</v>
          </cell>
          <cell r="H813" t="str">
            <v>1.00</v>
          </cell>
          <cell r="I813">
            <v>25.66</v>
          </cell>
        </row>
        <row r="814">
          <cell r="C814" t="str">
            <v>补2022021619275364002</v>
          </cell>
          <cell r="D814" t="str">
            <v>墙柱（梁）面一般抹灰 内墙</v>
          </cell>
          <cell r="E814" t="str">
            <v>[项目特征]
1.底层厚度、砂浆配合比：5厚涂刮型聚合物水泥防水砂浆防水层，抹面压光</v>
          </cell>
          <cell r="F814" t="str">
            <v>[工作内容]
1.底层抹灰
2.砂浆制作、运输
3.其他完成本项所需的一切工作</v>
          </cell>
          <cell r="G814" t="str">
            <v>m2</v>
          </cell>
        </row>
        <row r="815">
          <cell r="C815" t="str">
            <v>补2022021619275364004</v>
          </cell>
          <cell r="D815" t="str">
            <v>墙柱（梁）面一般抹灰 内墙</v>
          </cell>
          <cell r="E815" t="str">
            <v>[项目特征]
1.底层厚度、砂浆配合比：5厚涂刮型聚合物水泥防水砂浆找平兼防水层</v>
          </cell>
          <cell r="F815" t="str">
            <v>[工作内容]
1.底层抹灰
2.砂浆制作、运输
3.其他完成本项所需的一切工作</v>
          </cell>
          <cell r="G815" t="str">
            <v>m2</v>
          </cell>
          <cell r="H815" t="str">
            <v>1.00</v>
          </cell>
          <cell r="I815">
            <v>25.66</v>
          </cell>
        </row>
        <row r="816">
          <cell r="C816" t="str">
            <v>补2022021619275364004</v>
          </cell>
          <cell r="D816" t="str">
            <v>墙柱（梁）面一般抹灰 内墙</v>
          </cell>
          <cell r="E816" t="str">
            <v>[项目特征]
1.底层厚度、砂浆配合比：5厚涂刮型聚合物水泥防水砂浆找平兼防水层</v>
          </cell>
          <cell r="F816" t="str">
            <v>[工作内容]
1.底层抹灰
2.砂浆制作、运输
3.其他完成本项所需的一切工作</v>
          </cell>
          <cell r="G816" t="str">
            <v>m2</v>
          </cell>
        </row>
        <row r="817">
          <cell r="C817" t="str">
            <v>补2022021619470834001</v>
          </cell>
          <cell r="D817" t="str">
            <v>墙柱（梁）面一般抹灰 内墙</v>
          </cell>
          <cell r="E817" t="str">
            <v>[项目特征]
1.找平层厚度、砂浆配合比：20厚WW M20防水砂浆找平兼防水层</v>
          </cell>
          <cell r="F817" t="str">
            <v>[工作内容]
1.底层抹灰
2.砂浆制作、运输
3.其他完成本项所需的一切工作</v>
          </cell>
          <cell r="G817" t="str">
            <v>m2</v>
          </cell>
          <cell r="H817" t="str">
            <v>1.00</v>
          </cell>
          <cell r="I817">
            <v>24.74</v>
          </cell>
        </row>
        <row r="818">
          <cell r="C818" t="str">
            <v>补2022021619470834001</v>
          </cell>
          <cell r="D818" t="str">
            <v>墙柱（梁）面一般抹灰 内墙</v>
          </cell>
          <cell r="E818" t="str">
            <v>[项目特征]
1.找平层厚度、砂浆配合比：20厚WW M20防水砂浆找平兼防水层</v>
          </cell>
          <cell r="F818" t="str">
            <v>[工作内容]
1.底层抹灰
2.砂浆制作、运输
3.其他完成本项所需的一切工作</v>
          </cell>
          <cell r="G818" t="str">
            <v>m2</v>
          </cell>
        </row>
        <row r="819">
          <cell r="C819" t="str">
            <v>补2022021619470834002</v>
          </cell>
          <cell r="D819" t="str">
            <v>墙柱（梁）面一般抹灰 内墙</v>
          </cell>
          <cell r="E819" t="str">
            <v>[项目特征]
1.基层处理：刷素水泥浆一遍(内掺108胶：水=1：4,加气混凝土墙用)
2.底层抹灰厚度、配合比：20厚WW M20普通防水砂浆找平兼防水抹面</v>
          </cell>
          <cell r="F819" t="str">
            <v>[工作内容]
1.基层处理
2.底层抹灰
3.砂浆制作、运输
4.其他完成本项所需的一切工作</v>
          </cell>
          <cell r="G819" t="str">
            <v>m2</v>
          </cell>
          <cell r="H819" t="str">
            <v>1.00</v>
          </cell>
          <cell r="I819">
            <v>24.74</v>
          </cell>
        </row>
        <row r="820">
          <cell r="C820" t="str">
            <v>补2022021619470834002</v>
          </cell>
          <cell r="D820" t="str">
            <v>墙柱（梁）面一般抹灰 内墙</v>
          </cell>
          <cell r="E820" t="str">
            <v>[项目特征]
1.基层处理：刷素水泥浆一遍(内掺108胶：水=1：4,加气混凝土墙用)
2.底层抹灰厚度、配合比：20厚WW M20普通防水砂浆找平兼防水抹面</v>
          </cell>
          <cell r="F820" t="str">
            <v>[工作内容]
1.基层处理
2.底层抹灰
3.砂浆制作、运输
4.其他完成本项所需的一切工作</v>
          </cell>
          <cell r="G820" t="str">
            <v>m2</v>
          </cell>
        </row>
        <row r="821">
          <cell r="C821" t="str">
            <v>补2022021619470834003</v>
          </cell>
          <cell r="D821" t="str">
            <v>墙柱（梁）面一般抹灰 内墙</v>
          </cell>
          <cell r="E821" t="str">
            <v>[项目特征]
1.底层厚度、砂浆配合比：15厚WS M15水泥砂浆找平</v>
          </cell>
          <cell r="F821" t="str">
            <v>[工作内容]
1.底层抹灰
2.砂浆制作、运输
3.其他完成本项所需的一切工作</v>
          </cell>
          <cell r="G821" t="str">
            <v>m2</v>
          </cell>
          <cell r="H821" t="str">
            <v>1.00</v>
          </cell>
          <cell r="I821">
            <v>21.77</v>
          </cell>
        </row>
        <row r="822">
          <cell r="C822" t="str">
            <v>补2022021619470834003</v>
          </cell>
          <cell r="D822" t="str">
            <v>墙柱（梁）面一般抹灰 内墙</v>
          </cell>
          <cell r="E822" t="str">
            <v>[项目特征]
1.底层厚度、砂浆配合比：15厚WS M15水泥砂浆找平</v>
          </cell>
          <cell r="F822" t="str">
            <v>[工作内容]
1.底层抹灰
2.砂浆制作、运输
3.其他完成本项所需的一切工作</v>
          </cell>
          <cell r="G822" t="str">
            <v>m2</v>
          </cell>
        </row>
        <row r="823">
          <cell r="C823" t="str">
            <v>补2022021619521574001</v>
          </cell>
          <cell r="D823" t="str">
            <v>块料墙柱（梁）面 内墙</v>
          </cell>
          <cell r="E823" t="str">
            <v>[项目特征]：
1.结合层厚度、砂浆配合比：8厚水泥膏掺108胶(水泥:水:胶配比1:1:0.1)贴面砖, 同面砖色填缝材料填缝
2.面层材料品种、规格：300*300mm瓷片</v>
          </cell>
          <cell r="F823" t="str">
            <v>[工作内容]
1.基层清理
2.砂浆制作、运输
3.抹找平层
4.面层铺设、磨边
5.嵌缝
6.其他完成本项所需的一切工作</v>
          </cell>
          <cell r="G823" t="str">
            <v>m2</v>
          </cell>
          <cell r="H823" t="str">
            <v>1.00</v>
          </cell>
          <cell r="I823">
            <v>102.6</v>
          </cell>
        </row>
        <row r="824">
          <cell r="C824" t="str">
            <v>补2022021619521574001</v>
          </cell>
          <cell r="D824" t="str">
            <v>块料墙柱（梁）面 内墙</v>
          </cell>
          <cell r="E824" t="str">
            <v>[项目特征]：
1.结合层厚度、砂浆配合比：8厚水泥膏掺108胶(水泥:水:胶配比1:1:0.1)贴面砖, 同面砖色填缝材料填缝
2.面层材料品种、规格：300*300mm瓷片</v>
          </cell>
          <cell r="F824" t="str">
            <v>[工作内容]
1.基层清理
2.砂浆制作、运输
3.抹找平层
4.面层铺设、磨边
5.嵌缝
6.其他完成本项所需的一切工作</v>
          </cell>
          <cell r="G824" t="str">
            <v>m2</v>
          </cell>
        </row>
        <row r="825">
          <cell r="C825" t="str">
            <v>补2022021619521574001</v>
          </cell>
          <cell r="D825" t="str">
            <v>块料墙柱（梁）面 内墙</v>
          </cell>
          <cell r="E825" t="str">
            <v>[项目特征]：
1.结合层厚度、砂浆配合比：8厚水泥膏掺108胶(水泥:水:胶配比1:1:0.1)贴面砖, 同面砖色填缝材料填缝
2.面层材料品种、规格：300*300mm瓷片</v>
          </cell>
          <cell r="F825" t="str">
            <v>[工作内容]
1.基层清理
2.砂浆制作、运输
3.抹找平层
4.面层铺设、磨边
5.嵌缝
6.其他完成本项所需的一切工作</v>
          </cell>
          <cell r="G825" t="str">
            <v>m2</v>
          </cell>
        </row>
        <row r="826">
          <cell r="C826" t="str">
            <v>补2022021619521574005</v>
          </cell>
          <cell r="D826" t="str">
            <v>块料墙柱（梁）面 内墙</v>
          </cell>
          <cell r="E826" t="str">
            <v>[项目特征]
1.结合层材料品种、规格、颜色：8厚C1T陶瓷砖粘合剂贴饰面砖,填缝材料填缝
2.面层：300*300瓷片</v>
          </cell>
          <cell r="F826" t="str">
            <v>[工作内容]
1.基层清理
2.砂浆制作、运输
3.结合层
4.面层铺设、磨边
5.嵌缝
6.其他完成本项所需的一切工作</v>
          </cell>
          <cell r="G826" t="str">
            <v>m2</v>
          </cell>
          <cell r="H826" t="str">
            <v>1.00</v>
          </cell>
          <cell r="I826">
            <v>111.77</v>
          </cell>
        </row>
        <row r="827">
          <cell r="C827" t="str">
            <v>补2022021619521574005</v>
          </cell>
          <cell r="D827" t="str">
            <v>块料墙柱（梁）面 内墙</v>
          </cell>
          <cell r="E827" t="str">
            <v>[项目特征]
1.结合层材料品种、规格、颜色：8厚C1T陶瓷砖粘合剂贴饰面砖,填缝材料填缝
2.面层：300*300瓷片</v>
          </cell>
          <cell r="F827" t="str">
            <v>[工作内容]
1.基层清理
2.砂浆制作、运输
3.结合层
4.面层铺设、磨边
5.嵌缝
6.其他完成本项所需的一切工作</v>
          </cell>
          <cell r="G827" t="str">
            <v>m2</v>
          </cell>
        </row>
        <row r="828">
          <cell r="C828" t="str">
            <v>补2022021619521574005</v>
          </cell>
          <cell r="D828" t="str">
            <v>块料墙柱（梁）面 内墙</v>
          </cell>
          <cell r="E828" t="str">
            <v>[项目特征]
1.结合层材料品种、规格、颜色：8厚C1T陶瓷砖粘合剂贴饰面砖,填缝材料填缝
2.面层：300*300瓷片</v>
          </cell>
          <cell r="F828" t="str">
            <v>[工作内容]
1.基层清理
2.砂浆制作、运输
3.结合层
4.面层铺设、磨边
5.嵌缝
6.其他完成本项所需的一切工作</v>
          </cell>
          <cell r="G828" t="str">
            <v>m2</v>
          </cell>
        </row>
        <row r="829">
          <cell r="C829" t="str">
            <v>补2022021619521574004</v>
          </cell>
          <cell r="D829" t="str">
            <v>块料墙柱（梁）面 内墙</v>
          </cell>
          <cell r="E829" t="str">
            <v>[项目特征]
1.墙体类型：内墙
2.结合层材料品种、规格、颜色：8厚水泥膏掺108胶(水泥:水:胶配比1:1:0.1)贴面砖,同面砖色填缝材料填缝
3.面砖：8~12厚陶瓷面砖，填缝剂填缝</v>
          </cell>
          <cell r="F829" t="str">
            <v>[工作内容]
1.基层清理
2.砂浆制作、运输
3.结合层
4.面层铺设、磨边
5.嵌缝
6.其他完成本项所需的一切工作</v>
          </cell>
          <cell r="G829" t="str">
            <v>m2</v>
          </cell>
          <cell r="H829" t="str">
            <v>1.00</v>
          </cell>
          <cell r="I829">
            <v>112.98</v>
          </cell>
        </row>
        <row r="830">
          <cell r="C830" t="str">
            <v>补2022021619521574004</v>
          </cell>
          <cell r="D830" t="str">
            <v>块料墙柱（梁）面 内墙</v>
          </cell>
          <cell r="E830" t="str">
            <v>[项目特征]
1.墙体类型：内墙
2.结合层材料品种、规格、颜色：8厚水泥膏掺108胶(水泥:水:胶配比1:1:0.1)贴面砖,同面砖色填缝材料填缝
3.面砖：8~12厚陶瓷面砖，填缝剂填缝</v>
          </cell>
          <cell r="F830" t="str">
            <v>[工作内容]
1.基层清理
2.砂浆制作、运输
3.结合层
4.面层铺设、磨边
5.嵌缝
6.其他完成本项所需的一切工作</v>
          </cell>
          <cell r="G830" t="str">
            <v>m2</v>
          </cell>
        </row>
        <row r="831">
          <cell r="C831" t="str">
            <v>补2022021619521574004</v>
          </cell>
          <cell r="D831" t="str">
            <v>块料墙柱（梁）面 内墙</v>
          </cell>
          <cell r="E831" t="str">
            <v>[项目特征]
1.墙体类型：内墙
2.结合层材料品种、规格、颜色：8厚水泥膏掺108胶(水泥:水:胶配比1:1:0.1)贴面砖,同面砖色填缝材料填缝
3.面砖：8~12厚陶瓷面砖，填缝剂填缝</v>
          </cell>
          <cell r="F831" t="str">
            <v>[工作内容]
1.基层清理
2.砂浆制作、运输
3.结合层
4.面层铺设、磨边
5.嵌缝
6.其他完成本项所需的一切工作</v>
          </cell>
          <cell r="G831" t="str">
            <v>m2</v>
          </cell>
        </row>
        <row r="832">
          <cell r="C832" t="str">
            <v>补2023040714403999001</v>
          </cell>
          <cell r="D832" t="str">
            <v>块料墙柱（梁）面 内墙</v>
          </cell>
          <cell r="E832" t="str">
            <v>[项目特征]
1.墙体类型：内墙
2.结合层材料品种、规格、颜色：8厚水泥膏掺108胶(水泥:水:胶配比1:1:0.1)贴面砖,同面砖色填缝材料填缝
3.面砖：8~12厚陶瓷面砖，美缝剂填缝</v>
          </cell>
          <cell r="F832" t="str">
            <v>[工作内容]
1.基层清理
2.砂浆制作、运输
3.结合层
4.面层铺设、磨边
5.嵌缝
6.其他完成本项所需的一切工作</v>
          </cell>
          <cell r="G832" t="str">
            <v>m2</v>
          </cell>
          <cell r="H832" t="str">
            <v>1.00</v>
          </cell>
          <cell r="I832">
            <v>112.98</v>
          </cell>
        </row>
        <row r="833">
          <cell r="C833" t="str">
            <v>补2023040714403999001</v>
          </cell>
          <cell r="D833" t="str">
            <v>块料墙柱（梁）面 内墙</v>
          </cell>
          <cell r="E833" t="str">
            <v>[项目特征]
1.墙体类型：内墙
2.结合层材料品种、规格、颜色：8厚水泥膏掺108胶(水泥:水:胶配比1:1:0.1)贴面砖,同面砖色填缝材料填缝
3.面砖：8~12厚陶瓷面砖，美缝剂填缝</v>
          </cell>
          <cell r="F833" t="str">
            <v>[工作内容]
1.基层清理
2.砂浆制作、运输
3.结合层
4.面层铺设、磨边
5.嵌缝
6.其他完成本项所需的一切工作</v>
          </cell>
          <cell r="G833" t="str">
            <v>m2</v>
          </cell>
        </row>
        <row r="834">
          <cell r="C834" t="str">
            <v>补2023040714403999001</v>
          </cell>
          <cell r="D834" t="str">
            <v>块料墙柱（梁）面 内墙</v>
          </cell>
          <cell r="E834" t="str">
            <v>[项目特征]
1.墙体类型：内墙
2.结合层材料品种、规格、颜色：8厚水泥膏掺108胶(水泥:水:胶配比1:1:0.1)贴面砖,同面砖色填缝材料填缝
3.面砖：8~12厚陶瓷面砖，美缝剂填缝</v>
          </cell>
          <cell r="F834" t="str">
            <v>[工作内容]
1.基层清理
2.砂浆制作、运输
3.结合层
4.面层铺设、磨边
5.嵌缝
6.其他完成本项所需的一切工作</v>
          </cell>
          <cell r="G834" t="str">
            <v>m2</v>
          </cell>
        </row>
        <row r="835">
          <cell r="C835" t="str">
            <v>补2023040714430546001</v>
          </cell>
          <cell r="D835" t="str">
            <v>块料墙柱（梁）面 内墙</v>
          </cell>
          <cell r="E835" t="str">
            <v>[项目特征]
1.墙体类型：内墙
2.结合层材料品种、规格、颜色：5厚陶瓷砖粘合剂贴饰面砖,填缝剂填缝
3.面砖：8~12厚陶瓷面砖</v>
          </cell>
          <cell r="F835" t="str">
            <v>[工作内容]
1.基层清理
2.砂浆制作、运输
3.结合层
4.面层铺设、磨边
5.嵌缝
6.其他完成本项所需的一切工作</v>
          </cell>
          <cell r="G835" t="str">
            <v>m2</v>
          </cell>
          <cell r="H835" t="str">
            <v>1.00</v>
          </cell>
          <cell r="I835">
            <v>116.96</v>
          </cell>
        </row>
        <row r="836">
          <cell r="C836" t="str">
            <v>补2023040714430546001</v>
          </cell>
          <cell r="D836" t="str">
            <v>块料墙柱（梁）面 内墙</v>
          </cell>
          <cell r="E836" t="str">
            <v>[项目特征]
1.墙体类型：内墙
2.结合层材料品种、规格、颜色：5厚陶瓷砖粘合剂贴饰面砖,填缝剂填缝
3.面砖：8~12厚陶瓷面砖</v>
          </cell>
          <cell r="F836" t="str">
            <v>[工作内容]
1.基层清理
2.砂浆制作、运输
3.结合层
4.面层铺设、磨边
5.嵌缝
6.其他完成本项所需的一切工作</v>
          </cell>
          <cell r="G836" t="str">
            <v>m2</v>
          </cell>
        </row>
        <row r="837">
          <cell r="C837" t="str">
            <v>补2023040714430546001</v>
          </cell>
          <cell r="D837" t="str">
            <v>块料墙柱（梁）面 内墙</v>
          </cell>
          <cell r="E837" t="str">
            <v>[项目特征]
1.墙体类型：内墙
2.结合层材料品种、规格、颜色：5厚陶瓷砖粘合剂贴饰面砖,填缝剂填缝
3.面砖：8~12厚陶瓷面砖</v>
          </cell>
          <cell r="F837" t="str">
            <v>[工作内容]
1.基层清理
2.砂浆制作、运输
3.结合层
4.面层铺设、磨边
5.嵌缝
6.其他完成本项所需的一切工作</v>
          </cell>
          <cell r="G837" t="str">
            <v>m2</v>
          </cell>
        </row>
        <row r="838">
          <cell r="C838" t="str">
            <v>补2022021619521574003</v>
          </cell>
          <cell r="D838" t="str">
            <v>块料墙柱（梁）面 内墙</v>
          </cell>
          <cell r="E838" t="str">
            <v>[项目特征]
1.墙体类型：内墙
2.结合层材料品种、规格、颜色：8厚陶瓷砖粘合剂贴饰面砖,填缝剂填缝
3.面砖：8~12厚陶瓷面砖</v>
          </cell>
          <cell r="F838" t="str">
            <v>[工作内容]
1.基层清理
2.砂浆制作、运输
3.结合层
4.面层铺设、磨边
5.嵌缝
6.其他完成本项所需的一切工作</v>
          </cell>
          <cell r="G838" t="str">
            <v>m2</v>
          </cell>
          <cell r="H838" t="str">
            <v>1.00</v>
          </cell>
          <cell r="I838">
            <v>122.15</v>
          </cell>
        </row>
        <row r="839">
          <cell r="C839" t="str">
            <v>补2022021619521574003</v>
          </cell>
          <cell r="D839" t="str">
            <v>块料墙柱（梁）面 内墙</v>
          </cell>
          <cell r="E839" t="str">
            <v>[项目特征]
1.墙体类型：内墙
2.结合层材料品种、规格、颜色：8厚陶瓷砖粘合剂贴饰面砖,填缝剂填缝
3.面砖：8~12厚陶瓷面砖</v>
          </cell>
          <cell r="F839" t="str">
            <v>[工作内容]
1.基层清理
2.砂浆制作、运输
3.结合层
4.面层铺设、磨边
5.嵌缝
6.其他完成本项所需的一切工作</v>
          </cell>
          <cell r="G839" t="str">
            <v>m2</v>
          </cell>
        </row>
        <row r="840">
          <cell r="C840" t="str">
            <v>补2022021619521574003</v>
          </cell>
          <cell r="D840" t="str">
            <v>块料墙柱（梁）面 内墙</v>
          </cell>
          <cell r="E840" t="str">
            <v>[项目特征]
1.墙体类型：内墙
2.结合层材料品种、规格、颜色：8厚陶瓷砖粘合剂贴饰面砖,填缝剂填缝
3.面砖：8~12厚陶瓷面砖</v>
          </cell>
          <cell r="F840" t="str">
            <v>[工作内容]
1.基层清理
2.砂浆制作、运输
3.结合层
4.面层铺设、磨边
5.嵌缝
6.其他完成本项所需的一切工作</v>
          </cell>
          <cell r="G840" t="str">
            <v>m2</v>
          </cell>
        </row>
        <row r="841">
          <cell r="C841" t="str">
            <v>补2023040714494888001</v>
          </cell>
          <cell r="D841" t="str">
            <v>块料墙柱（梁）面 内墙</v>
          </cell>
          <cell r="E841" t="str">
            <v>[项目特征]
1.墙体类型：内墙
2.结合层材料品种、规格、颜色：5厚陶瓷砖粘合剂贴饰面砖,美缝剂填缝
3.面砖：8~12厚陶瓷面砖</v>
          </cell>
          <cell r="F841" t="str">
            <v>[工作内容]
1.基层清理
2.砂浆制作、运输
3.结合层
4.面层铺设、磨边
5.嵌缝
6.其他完成本项所需的一切工作</v>
          </cell>
          <cell r="G841" t="str">
            <v>m2</v>
          </cell>
          <cell r="H841" t="str">
            <v>1.00</v>
          </cell>
          <cell r="I841">
            <v>116.96</v>
          </cell>
        </row>
        <row r="842">
          <cell r="C842" t="str">
            <v>补2023040714494888001</v>
          </cell>
          <cell r="D842" t="str">
            <v>块料墙柱（梁）面 内墙</v>
          </cell>
          <cell r="E842" t="str">
            <v>[项目特征]
1.墙体类型：内墙
2.结合层材料品种、规格、颜色：5厚陶瓷砖粘合剂贴饰面砖,美缝剂填缝
3.面砖：8~12厚陶瓷面砖</v>
          </cell>
          <cell r="F842" t="str">
            <v>[工作内容]
1.基层清理
2.砂浆制作、运输
3.结合层
4.面层铺设、磨边
5.嵌缝
6.其他完成本项所需的一切工作</v>
          </cell>
          <cell r="G842" t="str">
            <v>m2</v>
          </cell>
        </row>
        <row r="843">
          <cell r="C843" t="str">
            <v>补2023040714494888001</v>
          </cell>
          <cell r="D843" t="str">
            <v>块料墙柱（梁）面 内墙</v>
          </cell>
          <cell r="E843" t="str">
            <v>[项目特征]
1.墙体类型：内墙
2.结合层材料品种、规格、颜色：5厚陶瓷砖粘合剂贴饰面砖,美缝剂填缝
3.面砖：8~12厚陶瓷面砖</v>
          </cell>
          <cell r="F843" t="str">
            <v>[工作内容]
1.基层清理
2.砂浆制作、运输
3.结合层
4.面层铺设、磨边
5.嵌缝
6.其他完成本项所需的一切工作</v>
          </cell>
          <cell r="G843" t="str">
            <v>m2</v>
          </cell>
        </row>
        <row r="844">
          <cell r="C844" t="str">
            <v>补2023040714503441001</v>
          </cell>
          <cell r="D844" t="str">
            <v>块料墙柱（梁）面 内墙</v>
          </cell>
          <cell r="E844" t="str">
            <v>[项目特征]
1.墙体类型：内墙
2.结合层材料品种、规格、颜色：8厚陶瓷砖粘合剂贴饰面砖,美缝剂填缝
3.面砖：8~12厚陶瓷面砖</v>
          </cell>
          <cell r="F844" t="str">
            <v>[工作内容]
1.基层清理
2.砂浆制作、运输
3.结合层
4.面层铺设、磨边
5.嵌缝
6.其他完成本项所需的一切工作</v>
          </cell>
          <cell r="G844" t="str">
            <v>m2</v>
          </cell>
          <cell r="H844" t="str">
            <v>1.00</v>
          </cell>
          <cell r="I844">
            <v>122.15</v>
          </cell>
        </row>
        <row r="845">
          <cell r="C845" t="str">
            <v>补2023040714503441001</v>
          </cell>
          <cell r="D845" t="str">
            <v>块料墙柱（梁）面 内墙</v>
          </cell>
          <cell r="E845" t="str">
            <v>[项目特征]
1.墙体类型：内墙
2.结合层材料品种、规格、颜色：8厚陶瓷砖粘合剂贴饰面砖,美缝剂填缝
3.面砖：8~12厚陶瓷面砖</v>
          </cell>
          <cell r="F845" t="str">
            <v>[工作内容]
1.基层清理
2.砂浆制作、运输
3.结合层
4.面层铺设、磨边
5.嵌缝
6.其他完成本项所需的一切工作</v>
          </cell>
          <cell r="G845" t="str">
            <v>m2</v>
          </cell>
        </row>
        <row r="846">
          <cell r="C846" t="str">
            <v>补2023040714503441001</v>
          </cell>
          <cell r="D846" t="str">
            <v>块料墙柱（梁）面 内墙</v>
          </cell>
          <cell r="E846" t="str">
            <v>[项目特征]
1.墙体类型：内墙
2.结合层材料品种、规格、颜色：8厚陶瓷砖粘合剂贴饰面砖,美缝剂填缝
3.面砖：8~12厚陶瓷面砖</v>
          </cell>
          <cell r="F846" t="str">
            <v>[工作内容]
1.基层清理
2.砂浆制作、运输
3.结合层
4.面层铺设、磨边
5.嵌缝
6.其他完成本项所需的一切工作</v>
          </cell>
          <cell r="G846" t="str">
            <v>m2</v>
          </cell>
        </row>
        <row r="847">
          <cell r="C847" t="str">
            <v>补2022021619501569001</v>
          </cell>
          <cell r="D847" t="str">
            <v>墙面随砌随抹</v>
          </cell>
          <cell r="E847" t="str">
            <v>[项目特征]
1.抹灰厚度、砂浆配合比：凡砖砌风道、烟道、竖井、公建厨房等(电梯井道、有内衬铁皮的风道除外)内壁砌筑灰缝需饱满，并随砌随原浆抹平,厚度综合考虑</v>
          </cell>
          <cell r="F847" t="str">
            <v>[工作内容]
1.基层清理
2.砂浆制作、运输
3.抹灰
4.其他完成本项所需的一切工作</v>
          </cell>
          <cell r="G847" t="str">
            <v>m2</v>
          </cell>
          <cell r="H847" t="str">
            <v>1.00</v>
          </cell>
          <cell r="I847">
            <v>18.07</v>
          </cell>
        </row>
        <row r="848">
          <cell r="C848" t="str">
            <v>补2022021619501569001</v>
          </cell>
          <cell r="D848" t="str">
            <v>墙面随砌随抹</v>
          </cell>
          <cell r="E848" t="str">
            <v>[项目特征]
1.抹灰厚度、砂浆配合比：凡砖砌风道、烟道、竖井、公建厨房等(电梯井道、有内衬铁皮的风道除外)内壁砌筑灰缝需饱满，并随砌随原浆抹平,厚度综合考虑</v>
          </cell>
          <cell r="F848" t="str">
            <v>[工作内容]
1.基层清理
2.砂浆制作、运输
3.抹灰
4.其他完成本项所需的一切工作</v>
          </cell>
          <cell r="G848" t="str">
            <v>m2</v>
          </cell>
        </row>
        <row r="849">
          <cell r="C849" t="str">
            <v>补2024071514290960001</v>
          </cell>
          <cell r="D849" t="str">
            <v>窗台水泥砂浆收口找平或找坡</v>
          </cell>
          <cell r="E849" t="str">
            <v>[项目特征]
1.零星水泥砂浆找平或找坡，厚度、宽度及找坡综合考虑                         
2.材料：湿拌水泥防水砂浆 M20掺入1kg/m3的抗裂微纤维及及水泥用量4%的防水粉）
3.适用于内墙免抹灰后收口</v>
          </cell>
          <cell r="F849" t="str">
            <v>[工作内容]
1.基层清理
2.砂浆制作、运输
3.抹防水砂浆面层
4.其他完成本项所需的一切工作</v>
          </cell>
          <cell r="G849" t="str">
            <v>m</v>
          </cell>
          <cell r="H849" t="str">
            <v>1.00</v>
          </cell>
          <cell r="I849">
            <v>15.66</v>
          </cell>
        </row>
        <row r="850">
          <cell r="C850" t="str">
            <v>补2024071514290960001</v>
          </cell>
          <cell r="D850" t="str">
            <v>窗台水泥砂浆收口找平或找坡</v>
          </cell>
          <cell r="E850" t="str">
            <v>[项目特征]
1.零星水泥砂浆找平或找坡，厚度、宽度及找坡综合考虑                         
2.材料：湿拌水泥防水砂浆 M20掺入1kg/m3的抗裂微纤维及及水泥用量4%的防水粉）
3.适用于内墙免抹灰后收口</v>
          </cell>
          <cell r="F850" t="str">
            <v>[工作内容]
1.基层清理
2.砂浆制作、运输
3.抹防水砂浆面层
4.其他完成本项所需的一切工作</v>
          </cell>
          <cell r="G850" t="str">
            <v>m</v>
          </cell>
        </row>
        <row r="851">
          <cell r="C851" t="str">
            <v>01202</v>
          </cell>
          <cell r="D851" t="str">
            <v>外墙、柱面装饰工程</v>
          </cell>
        </row>
        <row r="852">
          <cell r="C852" t="str">
            <v>01060700500012003</v>
          </cell>
          <cell r="D852" t="str">
            <v>钉(贴)网片 外墙</v>
          </cell>
          <cell r="E852" t="str">
            <v>[项目特征]
1.材料品种、材质:复合耐碱玻纤网格布一层
2.加固方式:综合考虑</v>
          </cell>
          <cell r="F852" t="str">
            <v>[工作内容]
1.钉(挂)钢(纤维)网
2.其他完成本项所需的一切工作</v>
          </cell>
          <cell r="G852" t="str">
            <v>m2</v>
          </cell>
          <cell r="H852" t="str">
            <v>1.00</v>
          </cell>
          <cell r="I852">
            <v>7.11</v>
          </cell>
        </row>
        <row r="853">
          <cell r="C853" t="str">
            <v>01060700500012003</v>
          </cell>
          <cell r="D853" t="str">
            <v>钉(贴)网片 外墙</v>
          </cell>
          <cell r="E853" t="str">
            <v>[项目特征]
1.材料品种、材质:复合耐碱玻纤网格布一层
2.加固方式:综合考虑</v>
          </cell>
          <cell r="F853" t="str">
            <v>[工作内容]
1.钉(挂)钢(纤维)网
2.其他完成本项所需的一切工作</v>
          </cell>
          <cell r="G853" t="str">
            <v>m2</v>
          </cell>
        </row>
        <row r="854">
          <cell r="C854" t="str">
            <v>01060700500005003</v>
          </cell>
          <cell r="D854" t="str">
            <v>钉(贴)网片 外墙</v>
          </cell>
          <cell r="E854" t="str">
            <v>[项目特征]
1.材料品种、规格:镀锌电焊网，线径0.9mm，间距12.7mm*12.7mm
2.加固方式:综合考虑</v>
          </cell>
          <cell r="F854" t="str">
            <v>[工作内容]
1.钉(挂)钢(铁)网
2.其他完成本项所需的一切工作</v>
          </cell>
          <cell r="G854" t="str">
            <v>m2</v>
          </cell>
          <cell r="H854" t="str">
            <v>1.00</v>
          </cell>
          <cell r="I854">
            <v>8.65</v>
          </cell>
        </row>
        <row r="855">
          <cell r="C855" t="str">
            <v>01060700500005003</v>
          </cell>
          <cell r="D855" t="str">
            <v>钉(贴)网片 外墙</v>
          </cell>
          <cell r="E855" t="str">
            <v>[项目特征]
1.材料品种、规格:镀锌电焊网，线径0.9mm，间距12.7mm*12.7mm
2.加固方式:综合考虑</v>
          </cell>
          <cell r="F855" t="str">
            <v>[工作内容]
1.钉(挂)钢(铁)网
2.其他完成本项所需的一切工作</v>
          </cell>
          <cell r="G855" t="str">
            <v>m2</v>
          </cell>
        </row>
        <row r="856">
          <cell r="C856" t="str">
            <v>01090300400020003</v>
          </cell>
          <cell r="D856" t="str">
            <v>外墙分隔缝</v>
          </cell>
          <cell r="E856" t="str">
            <v>[项目特征]
1.材料种类：分格缝宽8~10mm、深20mm(分格缝从外墙基体表面开始至饰面层,可预留或后切。金属网、找平层、防水层、饰面层均应在相同位置留缝,缝宽8~10。切缝后宜采用空气压缩机吹除缝内粉末,再嵌填7mm厚单组份聚氨酯建筑密封胶，嵌填Φ15mm聚乙烯泡沫棒背衬材料)</v>
          </cell>
          <cell r="F856" t="str">
            <v>[工作内容]
1.基层清理
2.分隔缝
3.其他完成本项所需的一切工作</v>
          </cell>
          <cell r="G856" t="str">
            <v>m</v>
          </cell>
          <cell r="H856" t="str">
            <v>1.00</v>
          </cell>
          <cell r="I856">
            <v>10.47</v>
          </cell>
        </row>
        <row r="857">
          <cell r="C857" t="str">
            <v>01090300400020003</v>
          </cell>
          <cell r="D857" t="str">
            <v>外墙分隔缝</v>
          </cell>
          <cell r="E857" t="str">
            <v>[项目特征]
1.材料种类：分格缝宽8~10mm、深20mm(分格缝从外墙基体表面开始至饰面层,可预留或后切。金属网、找平层、防水层、饰面层均应在相同位置留缝,缝宽8~10。切缝后宜采用空气压缩机吹除缝内粉末,再嵌填7mm厚单组份聚氨酯建筑密封胶，嵌填Φ15mm聚乙烯泡沫棒背衬材料)</v>
          </cell>
          <cell r="F857" t="str">
            <v>[工作内容]
1.基层清理
2.分隔缝
3.其他完成本项所需的一切工作</v>
          </cell>
          <cell r="G857" t="str">
            <v>m</v>
          </cell>
        </row>
        <row r="858">
          <cell r="C858" t="str">
            <v>01090300400020003</v>
          </cell>
          <cell r="D858" t="str">
            <v>外墙分隔缝</v>
          </cell>
          <cell r="E858" t="str">
            <v>[项目特征]
1.材料种类：分格缝宽8~10mm、深20mm(分格缝从外墙基体表面开始至饰面层,可预留或后切。金属网、找平层、防水层、饰面层均应在相同位置留缝,缝宽8~10。切缝后宜采用空气压缩机吹除缝内粉末,再嵌填7mm厚单组份聚氨酯建筑密封胶，嵌填Φ15mm聚乙烯泡沫棒背衬材料)</v>
          </cell>
          <cell r="F858" t="str">
            <v>[工作内容]
1.基层清理
2.分隔缝
3.其他完成本项所需的一切工作</v>
          </cell>
          <cell r="G858" t="str">
            <v>m</v>
          </cell>
        </row>
        <row r="859">
          <cell r="C859" t="str">
            <v>补2023040714512622001</v>
          </cell>
          <cell r="D859" t="str">
            <v>外墙分隔缝</v>
          </cell>
          <cell r="E859" t="str">
            <v>[项目特征]
1.材料种类：分格缝宽10mm、深20mm(分格缝从外墙基体表面开始至饰面层,可预留或后切。金属网、找平层、防水层、饰面层均应在相同位置留缝,缝宽8~10。切缝后宜采用空气压缩机吹除缝内粉末,再嵌填5-8mm厚高弹性耐候胶)</v>
          </cell>
          <cell r="F859" t="str">
            <v>[工作内容]
1.基层清理
2.分隔缝
3.其他完成本项所需的一切工作</v>
          </cell>
          <cell r="G859" t="str">
            <v>m</v>
          </cell>
          <cell r="H859" t="str">
            <v>1.00</v>
          </cell>
          <cell r="I859">
            <v>10.01</v>
          </cell>
        </row>
        <row r="860">
          <cell r="C860" t="str">
            <v>补2023040714512622001</v>
          </cell>
          <cell r="D860" t="str">
            <v>外墙分隔缝</v>
          </cell>
          <cell r="E860" t="str">
            <v>[项目特征]
1.材料种类：分格缝宽10mm、深20mm(分格缝从外墙基体表面开始至饰面层,可预留或后切。金属网、找平层、防水层、饰面层均应在相同位置留缝,缝宽8~10。切缝后宜采用空气压缩机吹除缝内粉末,再嵌填5-8mm厚高弹性耐候胶)</v>
          </cell>
          <cell r="F860" t="str">
            <v>[工作内容]
1.基层清理
2.分隔缝
3.其他完成本项所需的一切工作</v>
          </cell>
          <cell r="G860" t="str">
            <v>m</v>
          </cell>
        </row>
        <row r="861">
          <cell r="C861" t="str">
            <v>补2022021620125182002</v>
          </cell>
          <cell r="D861" t="str">
            <v>墙柱（梁）面一般抹灰 外墙</v>
          </cell>
          <cell r="E861" t="str">
            <v>[项目特征]
1.基层处理：刷素水泥浆一遍（内掺108胶：水=1：4）
2.找平层厚度、配合比：20厚WP M20水泥砂浆找平,分层抹平
3.超高增厚用量综合考虑</v>
          </cell>
          <cell r="F861" t="str">
            <v>[工作内容]
1.基层清理
2.砂浆制作、运输
3.抹找平层
4.其他完成本项所需的一切工作</v>
          </cell>
          <cell r="G861" t="str">
            <v>m2</v>
          </cell>
          <cell r="H861" t="str">
            <v>1.00</v>
          </cell>
          <cell r="I861">
            <v>44.89</v>
          </cell>
        </row>
        <row r="862">
          <cell r="C862" t="str">
            <v>补2022021620125182002</v>
          </cell>
          <cell r="D862" t="str">
            <v>墙柱（梁）面一般抹灰 外墙</v>
          </cell>
          <cell r="E862" t="str">
            <v>[项目特征]
1.基层处理：刷素水泥浆一遍（内掺108胶：水=1：4）
2.找平层厚度、配合比：20厚WP M20水泥砂浆找平,分层抹平
3.超高增厚用量综合考虑</v>
          </cell>
          <cell r="F862" t="str">
            <v>[工作内容]
1.基层清理
2.砂浆制作、运输
3.抹找平层
4.其他完成本项所需的一切工作</v>
          </cell>
          <cell r="G862" t="str">
            <v>m2</v>
          </cell>
        </row>
        <row r="863">
          <cell r="C863" t="str">
            <v>补2022021620133558005</v>
          </cell>
          <cell r="D863" t="str">
            <v>墙柱（梁）面一般抹灰 外墙</v>
          </cell>
          <cell r="E863" t="str">
            <v>[项目特征]
1.基层处理：刷素水泥浆一遍（内掺108胶：水=1：4）
2.底层抹灰厚度、砂浆配合比：20厚WW M20普通防水砂浆找平兼防水层,分层抹平
3.超高增厚用量综合考虑</v>
          </cell>
          <cell r="F863" t="str">
            <v>[工作内容]
1.基层清理
2.砂浆制作、运输
3.抹找平层
4.其他完成本项所需的一切工作</v>
          </cell>
          <cell r="G863" t="str">
            <v>m2</v>
          </cell>
          <cell r="H863" t="str">
            <v>1.00</v>
          </cell>
          <cell r="I863">
            <v>45.45</v>
          </cell>
        </row>
        <row r="864">
          <cell r="C864" t="str">
            <v>补2022021620133558005</v>
          </cell>
          <cell r="D864" t="str">
            <v>墙柱（梁）面一般抹灰 外墙</v>
          </cell>
          <cell r="E864" t="str">
            <v>[项目特征]
1.基层处理：刷素水泥浆一遍（内掺108胶：水=1：4）
2.底层抹灰厚度、砂浆配合比：20厚WW M20普通防水砂浆找平兼防水层,分层抹平
3.超高增厚用量综合考虑</v>
          </cell>
          <cell r="F864" t="str">
            <v>[工作内容]
1.基层清理
2.砂浆制作、运输
3.抹找平层
4.其他完成本项所需的一切工作</v>
          </cell>
          <cell r="G864" t="str">
            <v>m2</v>
          </cell>
        </row>
        <row r="865">
          <cell r="C865" t="str">
            <v>补2022021620165957002</v>
          </cell>
          <cell r="D865" t="str">
            <v>每增减5mm厚水泥砂浆  外墙</v>
          </cell>
          <cell r="E865" t="str">
            <v>[项目特征]
1.底层厚度、砂浆配合比：每增减5mm厚WW M20水泥砂浆</v>
          </cell>
          <cell r="F865" t="str">
            <v>[工作内容]
1.砂浆制作、运输
2.抹找平层
3.其他完成本项所需的一切工作</v>
          </cell>
          <cell r="G865" t="str">
            <v>m2</v>
          </cell>
          <cell r="H865" t="str">
            <v>1.00</v>
          </cell>
          <cell r="I865">
            <v>2.33</v>
          </cell>
        </row>
        <row r="866">
          <cell r="C866" t="str">
            <v>补2022021620205841003</v>
          </cell>
          <cell r="D866" t="str">
            <v>墙柱（梁）面一般抹灰 外墙</v>
          </cell>
          <cell r="E866" t="str">
            <v>[项目特征]
1.材料品种、规格：5厚涂刮型聚合物水泥防水砂浆
2.超高增厚用量综合考虑</v>
          </cell>
          <cell r="F866" t="str">
            <v>[工作内容]
1.基层清理
2.砂浆制作、运输
3.底层抹灰
4.其他完成本项所需的一切工作</v>
          </cell>
          <cell r="G866" t="str">
            <v>m2</v>
          </cell>
          <cell r="H866" t="str">
            <v>1.00</v>
          </cell>
          <cell r="I866">
            <v>40.06</v>
          </cell>
        </row>
        <row r="867">
          <cell r="C867" t="str">
            <v>补2022021620205841003</v>
          </cell>
          <cell r="D867" t="str">
            <v>墙柱（梁）面一般抹灰 外墙</v>
          </cell>
          <cell r="E867" t="str">
            <v>[项目特征]
1.材料品种、规格：5厚涂刮型聚合物水泥防水砂浆
2.超高增厚用量综合考虑</v>
          </cell>
          <cell r="F867" t="str">
            <v>[工作内容]
1.基层清理
2.砂浆制作、运输
3.底层抹灰
4.其他完成本项所需的一切工作</v>
          </cell>
          <cell r="G867" t="str">
            <v>m2</v>
          </cell>
        </row>
        <row r="868">
          <cell r="C868" t="str">
            <v>补2022021620271788003</v>
          </cell>
          <cell r="D868" t="str">
            <v>墙柱（梁）面一般抹灰 外墙</v>
          </cell>
          <cell r="E868" t="str">
            <v>[项目特征]
1.增强网及砂浆种类：5厚DWS M20涂刮型聚合物水泥防水砂浆,中间压入一层耐碱玻璃纤维网
2.超高增厚用量综合考虑</v>
          </cell>
          <cell r="F868" t="str">
            <v>[工作内容]
1.基层清理
2.砂浆制作、运输
3.铺设增强格网、抹防水砂浆面层
4.其他完成本项所需的一切工作</v>
          </cell>
          <cell r="G868" t="str">
            <v>m2</v>
          </cell>
          <cell r="H868" t="str">
            <v>1.00</v>
          </cell>
          <cell r="I868">
            <v>43.8</v>
          </cell>
        </row>
        <row r="869">
          <cell r="C869" t="str">
            <v>补2022021620271788003</v>
          </cell>
          <cell r="D869" t="str">
            <v>墙柱（梁）面一般抹灰 外墙</v>
          </cell>
          <cell r="E869" t="str">
            <v>[项目特征]
1.增强网及砂浆种类：5厚DWS M20涂刮型聚合物水泥防水砂浆,中间压入一层耐碱玻璃纤维网
2.超高增厚用量综合考虑</v>
          </cell>
          <cell r="F869" t="str">
            <v>[工作内容]
1.基层清理
2.砂浆制作、运输
3.铺设增强格网、抹防水砂浆面层
4.其他完成本项所需的一切工作</v>
          </cell>
          <cell r="G869" t="str">
            <v>m2</v>
          </cell>
        </row>
        <row r="870">
          <cell r="C870" t="str">
            <v>补2022021620271788003</v>
          </cell>
          <cell r="D870" t="str">
            <v>墙柱（梁）面一般抹灰 外墙</v>
          </cell>
          <cell r="E870" t="str">
            <v>[项目特征]
1.增强网及砂浆种类：5厚DWS M20涂刮型聚合物水泥防水砂浆,中间压入一层耐碱玻璃纤维网
2.超高增厚用量综合考虑</v>
          </cell>
          <cell r="F870" t="str">
            <v>[工作内容]
1.基层清理
2.砂浆制作、运输
3.铺设增强格网、抹防水砂浆面层
4.其他完成本项所需的一切工作</v>
          </cell>
          <cell r="G870" t="str">
            <v>m2</v>
          </cell>
        </row>
        <row r="871">
          <cell r="C871" t="str">
            <v>补2022021620285209002</v>
          </cell>
          <cell r="D871" t="str">
            <v>每增减1mm厚涂刮型聚合物水泥防水砂浆  外墙</v>
          </cell>
          <cell r="E871" t="str">
            <v>[项目特征]
1.底层厚度、砂浆配合比：每增减1mm厚涂刮型聚合物水泥防水砂浆</v>
          </cell>
          <cell r="F871" t="str">
            <v>[工作内容]
1.砂浆制作、运输
2.底层抹灰
3.其他完成本项所需的一切工作</v>
          </cell>
          <cell r="G871" t="str">
            <v>m2</v>
          </cell>
          <cell r="H871" t="str">
            <v>1.00</v>
          </cell>
          <cell r="I871">
            <v>0.79</v>
          </cell>
        </row>
        <row r="872">
          <cell r="C872" t="str">
            <v>补2022021620321322002</v>
          </cell>
          <cell r="D872" t="str">
            <v>墙柱（梁）面一般抹灰 外墙</v>
          </cell>
          <cell r="E872" t="str">
            <v>[项目特征]
1.找平层厚度、配合比：10厚WW M20普通防水砂浆,分层抹平
2.超高增厚用量综合考虑</v>
          </cell>
          <cell r="F872" t="str">
            <v>[工作内容]
1.基层清理
2.砂浆制作、运输
3.抹找平层
4.其他完成本项所需的一切工作</v>
          </cell>
          <cell r="G872" t="str">
            <v>m2</v>
          </cell>
          <cell r="H872" t="str">
            <v>1.00</v>
          </cell>
          <cell r="I872">
            <v>40.79</v>
          </cell>
        </row>
        <row r="873">
          <cell r="C873" t="str">
            <v>补2022021620321322002</v>
          </cell>
          <cell r="D873" t="str">
            <v>墙柱（梁）面一般抹灰 外墙</v>
          </cell>
          <cell r="E873" t="str">
            <v>[项目特征]
1.找平层厚度、配合比：10厚WW M20普通防水砂浆,分层抹平
2.超高增厚用量综合考虑</v>
          </cell>
          <cell r="F873" t="str">
            <v>[工作内容]
1.基层清理
2.砂浆制作、运输
3.抹找平层
4.其他完成本项所需的一切工作</v>
          </cell>
          <cell r="G873" t="str">
            <v>m2</v>
          </cell>
        </row>
        <row r="874">
          <cell r="C874" t="str">
            <v>01120400300051003</v>
          </cell>
          <cell r="D874" t="str">
            <v>块料墙柱（梁）面 外墙</v>
          </cell>
          <cell r="E874" t="str">
            <v>[项目特征]
1.墙体类型：外墙
2.贴结层材料种类、厚度：3~5mm WP M20水泥砂浆加水重20%聚乙烯醇白乳胶镶贴，专用瓷砖填缝料填缝
3.面层材料品种、规格：外墙砖</v>
          </cell>
          <cell r="F874" t="str">
            <v>[工作内容]
1.基层清理
2.抹贴结层
3.面层铺贴
4.嵌缝
5.其他完成本项所需的一切工作</v>
          </cell>
          <cell r="G874" t="str">
            <v>m2</v>
          </cell>
          <cell r="H874" t="str">
            <v>1.00</v>
          </cell>
          <cell r="I874">
            <v>117.36</v>
          </cell>
        </row>
        <row r="875">
          <cell r="C875" t="str">
            <v>01120400300051003</v>
          </cell>
          <cell r="D875" t="str">
            <v>块料墙柱（梁）面 外墙</v>
          </cell>
          <cell r="E875" t="str">
            <v>[项目特征]
1.墙体类型：外墙
2.贴结层材料种类、厚度：3~5mm WP M20水泥砂浆加水重20%聚乙烯醇白乳胶镶贴，专用瓷砖填缝料填缝
3.面层材料品种、规格：外墙砖</v>
          </cell>
          <cell r="F875" t="str">
            <v>[工作内容]
1.基层清理
2.抹贴结层
3.面层铺贴
4.嵌缝
5.其他完成本项所需的一切工作</v>
          </cell>
          <cell r="G875" t="str">
            <v>m2</v>
          </cell>
        </row>
        <row r="876">
          <cell r="C876" t="str">
            <v>01120400300051003</v>
          </cell>
          <cell r="D876" t="str">
            <v>块料墙柱（梁）面 外墙</v>
          </cell>
          <cell r="E876" t="str">
            <v>[项目特征]
1.墙体类型：外墙
2.贴结层材料种类、厚度：3~5mm WP M20水泥砂浆加水重20%聚乙烯醇白乳胶镶贴，专用瓷砖填缝料填缝
3.面层材料品种、规格：外墙砖</v>
          </cell>
          <cell r="F876" t="str">
            <v>[工作内容]
1.基层清理
2.抹贴结层
3.面层铺贴
4.嵌缝
5.其他完成本项所需的一切工作</v>
          </cell>
          <cell r="G876" t="str">
            <v>m2</v>
          </cell>
        </row>
        <row r="877">
          <cell r="C877" t="str">
            <v>01120400300052003</v>
          </cell>
          <cell r="D877" t="str">
            <v>块料墙柱（梁）面 外墙</v>
          </cell>
          <cell r="E877" t="str">
            <v>[项目特征]
1.墙体类型：外墙
2.贴结层材料种类、厚度：5mm C1T型陶瓷砖粘合剂贴饰面砖，填缝剂填缝
3.面层材料品种、规格：外墙砖</v>
          </cell>
          <cell r="F877" t="str">
            <v>[工作内容]
1.基层清理
2.抹贴结层
3.面层铺贴
4.嵌缝
5.其他完成本项所需的一切工作</v>
          </cell>
          <cell r="G877" t="str">
            <v>m2</v>
          </cell>
          <cell r="H877" t="str">
            <v>1.00</v>
          </cell>
          <cell r="I877">
            <v>120.96</v>
          </cell>
        </row>
        <row r="878">
          <cell r="C878" t="str">
            <v>01120400300052003</v>
          </cell>
          <cell r="D878" t="str">
            <v>块料墙柱（梁）面 外墙</v>
          </cell>
          <cell r="E878" t="str">
            <v>[项目特征]
1.墙体类型：外墙
2.贴结层材料种类、厚度：5mm C1T型陶瓷砖粘合剂贴饰面砖，填缝剂填缝
3.面层材料品种、规格：外墙砖</v>
          </cell>
          <cell r="F878" t="str">
            <v>[工作内容]
1.基层清理
2.抹贴结层
3.面层铺贴
4.嵌缝
5.其他完成本项所需的一切工作</v>
          </cell>
          <cell r="G878" t="str">
            <v>m2</v>
          </cell>
        </row>
        <row r="879">
          <cell r="C879" t="str">
            <v>01120400300052003</v>
          </cell>
          <cell r="D879" t="str">
            <v>块料墙柱（梁）面 外墙</v>
          </cell>
          <cell r="E879" t="str">
            <v>[项目特征]
1.墙体类型：外墙
2.贴结层材料种类、厚度：5mm C1T型陶瓷砖粘合剂贴饰面砖，填缝剂填缝
3.面层材料品种、规格：外墙砖</v>
          </cell>
          <cell r="F879" t="str">
            <v>[工作内容]
1.基层清理
2.抹贴结层
3.面层铺贴
4.嵌缝
5.其他完成本项所需的一切工作</v>
          </cell>
          <cell r="G879" t="str">
            <v>m2</v>
          </cell>
        </row>
        <row r="880">
          <cell r="C880" t="str">
            <v>补2023040714560533001</v>
          </cell>
          <cell r="D880" t="str">
            <v>块料墙柱（梁）面 外墙</v>
          </cell>
          <cell r="E880" t="str">
            <v>[项目特征]
1.墙体类型：外墙
2.贴结层材料种类、厚度：5mm C1T型陶瓷砖粘合剂贴饰面砖，水泥基陶瓷砖填缝剂填缝
3.面层材料品种、规格：外墙砖</v>
          </cell>
          <cell r="F880" t="str">
            <v>[工作内容]
1.基层清理
2.抹贴结层
3.面层铺贴
4.嵌缝
5.其他完成本项所需的一切工作</v>
          </cell>
          <cell r="G880" t="str">
            <v>m2</v>
          </cell>
          <cell r="H880" t="str">
            <v>1.00</v>
          </cell>
          <cell r="I880">
            <v>120.96</v>
          </cell>
        </row>
        <row r="881">
          <cell r="C881" t="str">
            <v>补2023040714560533001</v>
          </cell>
          <cell r="D881" t="str">
            <v>块料墙柱（梁）面 外墙</v>
          </cell>
          <cell r="E881" t="str">
            <v>[项目特征]
1.墙体类型：外墙
2.贴结层材料种类、厚度：5mm C1T型陶瓷砖粘合剂贴饰面砖，水泥基陶瓷砖填缝剂填缝
3.面层材料品种、规格：外墙砖</v>
          </cell>
          <cell r="F881" t="str">
            <v>[工作内容]
1.基层清理
2.抹贴结层
3.面层铺贴
4.嵌缝
5.其他完成本项所需的一切工作</v>
          </cell>
          <cell r="G881" t="str">
            <v>m2</v>
          </cell>
        </row>
        <row r="882">
          <cell r="C882" t="str">
            <v>补2023040714560533001</v>
          </cell>
          <cell r="D882" t="str">
            <v>块料墙柱（梁）面 外墙</v>
          </cell>
          <cell r="E882" t="str">
            <v>[项目特征]
1.墙体类型：外墙
2.贴结层材料种类、厚度：5mm C1T型陶瓷砖粘合剂贴饰面砖，水泥基陶瓷砖填缝剂填缝
3.面层材料品种、规格：外墙砖</v>
          </cell>
          <cell r="F882" t="str">
            <v>[工作内容]
1.基层清理
2.抹贴结层
3.面层铺贴
4.嵌缝
5.其他完成本项所需的一切工作</v>
          </cell>
          <cell r="G882" t="str">
            <v>m2</v>
          </cell>
        </row>
        <row r="883">
          <cell r="C883" t="str">
            <v>补2022030219175083001</v>
          </cell>
          <cell r="D883" t="str">
            <v>块料墙柱（梁）面 外墙</v>
          </cell>
          <cell r="E883" t="str">
            <v>[项目特征]
1.墙体类型：外墙
2.贴结层材料种类、厚度：5mm C2T型陶瓷砖粘合剂贴饰面砖，水泥基陶瓷砖填缝剂填缝
3.面层材料品种、规格：外墙砖</v>
          </cell>
          <cell r="F883" t="str">
            <v>[工作内容]
1.基层清理
2.抹贴结层
3.面层铺贴
4.嵌缝
5.其他完成本项所需的一切工作</v>
          </cell>
          <cell r="G883" t="str">
            <v>m2</v>
          </cell>
          <cell r="H883" t="str">
            <v>1.00</v>
          </cell>
          <cell r="I883">
            <v>121.81</v>
          </cell>
        </row>
        <row r="884">
          <cell r="C884" t="str">
            <v>补2022030219175083001</v>
          </cell>
          <cell r="D884" t="str">
            <v>块料墙柱（梁）面 外墙</v>
          </cell>
          <cell r="E884" t="str">
            <v>[项目特征]
1.墙体类型：外墙
2.贴结层材料种类、厚度：5mm C2T型陶瓷砖粘合剂贴饰面砖，水泥基陶瓷砖填缝剂填缝
3.面层材料品种、规格：外墙砖</v>
          </cell>
          <cell r="F884" t="str">
            <v>[工作内容]
1.基层清理
2.抹贴结层
3.面层铺贴
4.嵌缝
5.其他完成本项所需的一切工作</v>
          </cell>
          <cell r="G884" t="str">
            <v>m2</v>
          </cell>
        </row>
        <row r="885">
          <cell r="C885" t="str">
            <v>补2022030219175083001</v>
          </cell>
          <cell r="D885" t="str">
            <v>块料墙柱（梁）面 外墙</v>
          </cell>
          <cell r="E885" t="str">
            <v>[项目特征]
1.墙体类型：外墙
2.贴结层材料种类、厚度：5mm C2T型陶瓷砖粘合剂贴饰面砖，水泥基陶瓷砖填缝剂填缝
3.面层材料品种、规格：外墙砖</v>
          </cell>
          <cell r="F885" t="str">
            <v>[工作内容]
1.基层清理
2.抹贴结层
3.面层铺贴
4.嵌缝
5.其他完成本项所需的一切工作</v>
          </cell>
          <cell r="G885" t="str">
            <v>m2</v>
          </cell>
        </row>
        <row r="886">
          <cell r="C886" t="str">
            <v>补2024071514290960002</v>
          </cell>
          <cell r="D886" t="str">
            <v>窗台、阳台栏杆水泥砂浆收口找平或找坡</v>
          </cell>
          <cell r="E886" t="str">
            <v>[项目特征]
1.零星水泥砂浆找平或找坡，厚度、宽度及找坡综合考虑                         
2.材料：湿拌水泥防水砂浆 M20掺入1kg/m3的抗裂微纤维及及水泥用量4%的防水粉）
3.适用于外墙免抹灰后收口</v>
          </cell>
          <cell r="F886" t="str">
            <v>[工作内容]
1.基层清理
2.砂浆制作、运输
3.抹防水砂浆面层
4.其他完成本项所需的一切工作</v>
          </cell>
          <cell r="G886" t="str">
            <v>m</v>
          </cell>
          <cell r="H886" t="str">
            <v>1.00</v>
          </cell>
          <cell r="I886">
            <v>15.66</v>
          </cell>
        </row>
        <row r="887">
          <cell r="C887" t="str">
            <v>补2024071514290960002</v>
          </cell>
          <cell r="D887" t="str">
            <v>窗台、阳台栏杆水泥砂浆收口找平或找坡</v>
          </cell>
          <cell r="E887" t="str">
            <v>[项目特征]
1.零星水泥砂浆找平或找坡，厚度、宽度及找坡综合考虑                         
2.材料：湿拌水泥防水砂浆 M20掺入1kg/m3的抗裂微纤维及及水泥用量4%的防水粉）
3.适用于外墙免抹灰后收口</v>
          </cell>
          <cell r="F887" t="str">
            <v>[工作内容]
1.基层清理
2.砂浆制作、运输
3.抹防水砂浆面层
4.其他完成本项所需的一切工作</v>
          </cell>
          <cell r="G887" t="str">
            <v>m</v>
          </cell>
        </row>
        <row r="888">
          <cell r="C888" t="str">
            <v>013</v>
          </cell>
          <cell r="D888" t="str">
            <v>天棚工程</v>
          </cell>
        </row>
        <row r="889">
          <cell r="C889" t="str">
            <v>补2022021620352542001</v>
          </cell>
          <cell r="D889" t="str">
            <v>天棚抹灰</v>
          </cell>
          <cell r="E889" t="str">
            <v>[项目特征]
1.基层清理：钢筋混凝土板底面打磨平整，清理干净
2.基层处理：刷素水泥浆一遍（内掺108胶：水=1：4）
3.抹灰厚度、砂浆配合比：10厚WW M20普通防水砂浆,分层抹平</v>
          </cell>
          <cell r="F889" t="str">
            <v>[工作内容]
1.基层清理
2.抹面层
3.其他完成本项所需的一切工作</v>
          </cell>
          <cell r="G889" t="str">
            <v>m2</v>
          </cell>
          <cell r="H889" t="str">
            <v>1.00</v>
          </cell>
          <cell r="I889">
            <v>31.08</v>
          </cell>
        </row>
        <row r="890">
          <cell r="C890" t="str">
            <v>补2022021620352542001</v>
          </cell>
          <cell r="D890" t="str">
            <v>天棚抹灰</v>
          </cell>
          <cell r="E890" t="str">
            <v>[项目特征]
1.基层清理：钢筋混凝土板底面打磨平整，清理干净
2.基层处理：刷素水泥浆一遍（内掺108胶：水=1：4）
3.抹灰厚度、砂浆配合比：10厚WW M20普通防水砂浆,分层抹平</v>
          </cell>
          <cell r="F890" t="str">
            <v>[工作内容]
1.基层清理
2.抹面层
3.其他完成本项所需的一切工作</v>
          </cell>
          <cell r="G890" t="str">
            <v>m2</v>
          </cell>
        </row>
        <row r="891">
          <cell r="C891" t="str">
            <v>014</v>
          </cell>
          <cell r="D891" t="str">
            <v>油漆、涂料、裱糊工程</v>
          </cell>
        </row>
        <row r="892">
          <cell r="C892" t="str">
            <v>01401</v>
          </cell>
          <cell r="D892" t="str">
            <v>油漆、涂料、裱糊工程（除外墙）</v>
          </cell>
        </row>
        <row r="893">
          <cell r="C893" t="str">
            <v>补2022021709041572001</v>
          </cell>
          <cell r="D893" t="str">
            <v>墙面界面剂</v>
          </cell>
          <cell r="E893" t="str">
            <v>[项目特征]
1.基层：刷Ⅰ型双组份界面剂一遍</v>
          </cell>
          <cell r="F893" t="str">
            <v>[工作内容]
1.基层清理
2.刷界面剂
3.材料运输
4.其他完成本项所需的一切工作</v>
          </cell>
          <cell r="G893" t="str">
            <v>m2</v>
          </cell>
          <cell r="H893" t="str">
            <v>1.00</v>
          </cell>
          <cell r="I893">
            <v>3.19</v>
          </cell>
        </row>
        <row r="894">
          <cell r="C894" t="str">
            <v>补2022021709041572001</v>
          </cell>
          <cell r="D894" t="str">
            <v>墙面界面剂</v>
          </cell>
          <cell r="E894" t="str">
            <v>[项目特征]
1.基层：刷Ⅰ型双组份界面剂一遍</v>
          </cell>
          <cell r="F894" t="str">
            <v>[工作内容]
1.基层清理
2.刷界面剂
3.材料运输
4.其他完成本项所需的一切工作</v>
          </cell>
          <cell r="G894" t="str">
            <v>m2</v>
          </cell>
        </row>
        <row r="895">
          <cell r="C895" t="str">
            <v>补2022021819015434001</v>
          </cell>
          <cell r="D895" t="str">
            <v>天棚界面剂</v>
          </cell>
          <cell r="E895" t="str">
            <v>[项目特征]
1.基层：刷Ⅰ型双组份界面剂一遍</v>
          </cell>
          <cell r="F895" t="str">
            <v>[工作内容]
1.基层清理
2.刷界面剂
3.材料运输
4.其他完成本项所需的一切工作</v>
          </cell>
          <cell r="G895" t="str">
            <v>m2</v>
          </cell>
          <cell r="H895" t="str">
            <v>1.00</v>
          </cell>
          <cell r="I895">
            <v>3.19</v>
          </cell>
        </row>
        <row r="896">
          <cell r="C896" t="str">
            <v>补2022021819015434001</v>
          </cell>
          <cell r="D896" t="str">
            <v>天棚界面剂</v>
          </cell>
          <cell r="E896" t="str">
            <v>[项目特征]
1.基层：刷Ⅰ型双组份界面剂一遍</v>
          </cell>
          <cell r="F896" t="str">
            <v>[工作内容]
1.基层清理
2.刷界面剂
3.材料运输
4.其他完成本项所需的一切工作</v>
          </cell>
          <cell r="G896" t="str">
            <v>m2</v>
          </cell>
        </row>
        <row r="897">
          <cell r="C897" t="str">
            <v>补2022021709043978001</v>
          </cell>
          <cell r="D897" t="str">
            <v>墙面界面剂</v>
          </cell>
          <cell r="E897" t="str">
            <v>[项目特征]
1.基层：刷Ⅱ型双组份界面剂一遍</v>
          </cell>
          <cell r="F897" t="str">
            <v>[工作内容]
1.基层清理
2.刷界面剂
3.材料运输
4.其他完成本项所需的一切工作</v>
          </cell>
          <cell r="G897" t="str">
            <v>m2</v>
          </cell>
          <cell r="H897" t="str">
            <v>1.00</v>
          </cell>
          <cell r="I897">
            <v>3.19</v>
          </cell>
        </row>
        <row r="898">
          <cell r="C898" t="str">
            <v>补2022021709043978001</v>
          </cell>
          <cell r="D898" t="str">
            <v>墙面界面剂</v>
          </cell>
          <cell r="E898" t="str">
            <v>[项目特征]
1.基层：刷Ⅱ型双组份界面剂一遍</v>
          </cell>
          <cell r="F898" t="str">
            <v>[工作内容]
1.基层清理
2.刷界面剂
3.材料运输
4.其他完成本项所需的一切工作</v>
          </cell>
          <cell r="G898" t="str">
            <v>m2</v>
          </cell>
        </row>
        <row r="899">
          <cell r="C899" t="str">
            <v>补2022021819015434002</v>
          </cell>
          <cell r="D899" t="str">
            <v>天棚界面剂</v>
          </cell>
          <cell r="E899" t="str">
            <v>[项目特征]
1.基层：刷Ⅱ型双组份界面剂一遍</v>
          </cell>
          <cell r="F899" t="str">
            <v>[工作内容]
1.基层清理
2.刷界面剂
3.材料运输
4.其他完成本项所需的一切工作</v>
          </cell>
          <cell r="G899" t="str">
            <v>m2</v>
          </cell>
          <cell r="H899" t="str">
            <v>1.00</v>
          </cell>
          <cell r="I899">
            <v>3.19</v>
          </cell>
        </row>
        <row r="900">
          <cell r="C900" t="str">
            <v>补2022021819015434002</v>
          </cell>
          <cell r="D900" t="str">
            <v>天棚界面剂</v>
          </cell>
          <cell r="E900" t="str">
            <v>[项目特征]
1.基层：刷Ⅱ型双组份界面剂一遍</v>
          </cell>
          <cell r="F900" t="str">
            <v>[工作内容]
1.基层清理
2.刷界面剂
3.材料运输
4.其他完成本项所需的一切工作</v>
          </cell>
          <cell r="G900" t="str">
            <v>m2</v>
          </cell>
        </row>
        <row r="901">
          <cell r="C901" t="str">
            <v>01140700100063001</v>
          </cell>
          <cell r="D901" t="str">
            <v>涂料踢脚线</v>
          </cell>
          <cell r="E901" t="str">
            <v>[项目特征]
1.踢脚线高度：综合考虑
2.腻子种类、刮腻子遍数：满刮腻子2遍、砂纸磨平
3.涂料品种、刷漆遍数：无机涂料一底两面(燃烧性能等级A级)</v>
          </cell>
          <cell r="F901" t="str">
            <v>[工作内容]
1.基层清理
2.刮腻子
3.喷刷涂料
4.其他完成本项所需的一切工作</v>
          </cell>
          <cell r="G901" t="str">
            <v>m2</v>
          </cell>
          <cell r="H901" t="str">
            <v>1.00</v>
          </cell>
          <cell r="I901">
            <v>33.7</v>
          </cell>
        </row>
        <row r="902">
          <cell r="C902" t="str">
            <v>01140700100063001</v>
          </cell>
          <cell r="D902" t="str">
            <v>涂料踢脚线</v>
          </cell>
          <cell r="E902" t="str">
            <v>[项目特征]
1.踢脚线高度：综合考虑
2.腻子种类、刮腻子遍数：满刮腻子2遍、砂纸磨平
3.涂料品种、刷漆遍数：无机涂料一底两面(燃烧性能等级A级)</v>
          </cell>
          <cell r="F902" t="str">
            <v>[工作内容]
1.基层清理
2.刮腻子
3.喷刷涂料
4.其他完成本项所需的一切工作</v>
          </cell>
          <cell r="G902" t="str">
            <v>m2</v>
          </cell>
        </row>
        <row r="903">
          <cell r="C903" t="str">
            <v>01140700100063001</v>
          </cell>
          <cell r="D903" t="str">
            <v>涂料踢脚线</v>
          </cell>
          <cell r="E903" t="str">
            <v>[项目特征]
1.踢脚线高度：综合考虑
2.腻子种类、刮腻子遍数：满刮腻子2遍、砂纸磨平
3.涂料品种、刷漆遍数：无机涂料一底两面(燃烧性能等级A级)</v>
          </cell>
          <cell r="F903" t="str">
            <v>[工作内容]
1.基层清理
2.刮腻子
3.喷刷涂料
4.其他完成本项所需的一切工作</v>
          </cell>
          <cell r="G903" t="str">
            <v>m2</v>
          </cell>
        </row>
        <row r="904">
          <cell r="C904" t="str">
            <v>01140600300054001</v>
          </cell>
          <cell r="D904" t="str">
            <v>满刮腻子 内墙面</v>
          </cell>
          <cell r="E904" t="str">
            <v>[项目特征]
1.基层类型：内墙面
2.腻子种类、刮腻子遍数：普通腻子，分两遍刮平</v>
          </cell>
          <cell r="F904" t="str">
            <v>[工作内容]
1.基层清理
2.刮腻子
3.其他完成本项所需的一切工作</v>
          </cell>
          <cell r="G904" t="str">
            <v>m2</v>
          </cell>
          <cell r="H904" t="str">
            <v>1.00</v>
          </cell>
          <cell r="I904">
            <v>12.1</v>
          </cell>
        </row>
        <row r="905">
          <cell r="C905" t="str">
            <v>01140600300054001</v>
          </cell>
          <cell r="D905" t="str">
            <v>满刮腻子 内墙面</v>
          </cell>
          <cell r="E905" t="str">
            <v>[项目特征]
1.基层类型：内墙面
2.腻子种类、刮腻子遍数：普通腻子，分两遍刮平</v>
          </cell>
          <cell r="F905" t="str">
            <v>[工作内容]
1.基层清理
2.刮腻子
3.其他完成本项所需的一切工作</v>
          </cell>
          <cell r="G905" t="str">
            <v>m2</v>
          </cell>
        </row>
        <row r="906">
          <cell r="C906" t="str">
            <v>01140600300038001</v>
          </cell>
          <cell r="D906" t="str">
            <v>满刮腻子 内墙面</v>
          </cell>
          <cell r="E906" t="str">
            <v>[项目特征]
1.基层类型：内墙面
2.腻子种类、刮腻子遍数：耐水腻子,分二遍刮平</v>
          </cell>
          <cell r="F906" t="str">
            <v>[工作内容]
1.基层清理
2.刮腻子
3.其他完成本项所需的一切工作</v>
          </cell>
          <cell r="G906" t="str">
            <v>m2</v>
          </cell>
          <cell r="H906" t="str">
            <v>1.00</v>
          </cell>
          <cell r="I906">
            <v>12.91</v>
          </cell>
        </row>
        <row r="907">
          <cell r="C907" t="str">
            <v>01140600300038001</v>
          </cell>
          <cell r="D907" t="str">
            <v>满刮腻子 内墙面</v>
          </cell>
          <cell r="E907" t="str">
            <v>[项目特征]
1.基层类型：内墙面
2.腻子种类、刮腻子遍数：耐水腻子,分二遍刮平</v>
          </cell>
          <cell r="F907" t="str">
            <v>[工作内容]
1.基层清理
2.刮腻子
3.其他完成本项所需的一切工作</v>
          </cell>
          <cell r="G907" t="str">
            <v>m2</v>
          </cell>
        </row>
        <row r="908">
          <cell r="C908" t="str">
            <v>01140600300039001</v>
          </cell>
          <cell r="D908" t="str">
            <v>满刮腻子 内墙面</v>
          </cell>
          <cell r="E908" t="str">
            <v>[项目特征]
1.基层类型：内墙面
2.腻子种类、刮腻子遍数：防霉腻子，分二遍刮平</v>
          </cell>
          <cell r="F908" t="str">
            <v>[工作内容]
1.基层清理
2.刮腻子
3.其他完成本项所需的一切工作</v>
          </cell>
          <cell r="G908" t="str">
            <v>m2</v>
          </cell>
          <cell r="H908" t="str">
            <v>1.00</v>
          </cell>
          <cell r="I908">
            <v>12.91</v>
          </cell>
        </row>
        <row r="909">
          <cell r="C909" t="str">
            <v>01140600300039001</v>
          </cell>
          <cell r="D909" t="str">
            <v>满刮腻子 内墙面</v>
          </cell>
          <cell r="E909" t="str">
            <v>[项目特征]
1.基层类型：内墙面
2.腻子种类、刮腻子遍数：防霉腻子，分二遍刮平</v>
          </cell>
          <cell r="F909" t="str">
            <v>[工作内容]
1.基层清理
2.刮腻子
3.其他完成本项所需的一切工作</v>
          </cell>
          <cell r="G909" t="str">
            <v>m2</v>
          </cell>
        </row>
        <row r="910">
          <cell r="C910" t="str">
            <v>补2022021709082636001</v>
          </cell>
          <cell r="D910" t="str">
            <v>满刮腻子 内墙面</v>
          </cell>
          <cell r="E910" t="str">
            <v>[项目特征]
1.基层类型：内墙面
2.腻子种类、刮腻子遍数：防霉耐水腻子,分二遍刮平</v>
          </cell>
          <cell r="F910" t="str">
            <v>[工作内容]
1.基层清理
2.刮腻子
3.其他完成本项所需的一切工作</v>
          </cell>
          <cell r="G910" t="str">
            <v>m2</v>
          </cell>
          <cell r="H910" t="str">
            <v>1.00</v>
          </cell>
          <cell r="I910">
            <v>12.91</v>
          </cell>
        </row>
        <row r="911">
          <cell r="C911" t="str">
            <v>补2022021709082636001</v>
          </cell>
          <cell r="D911" t="str">
            <v>满刮腻子 内墙面</v>
          </cell>
          <cell r="E911" t="str">
            <v>[项目特征]
1.基层类型：内墙面
2.腻子种类、刮腻子遍数：防霉耐水腻子,分二遍刮平</v>
          </cell>
          <cell r="F911" t="str">
            <v>[工作内容]
1.基层清理
2.刮腻子
3.其他完成本项所需的一切工作</v>
          </cell>
          <cell r="G911" t="str">
            <v>m2</v>
          </cell>
        </row>
        <row r="912">
          <cell r="C912" t="str">
            <v>补2022021709130424001</v>
          </cell>
          <cell r="D912" t="str">
            <v>墙面喷刷涂料 内墙面</v>
          </cell>
          <cell r="E912" t="str">
            <v>[项目特征]
1.腻子种类、刮腻子遍数：刮腻子2遍,砂纸磨平
2.涂料品种、喷刷遍数：防霉涂料一底两面(燃烧性能等级B1级)</v>
          </cell>
          <cell r="F912" t="str">
            <v>[工作内容]
1.基层清理
2.刮腻子
3.喷刷涂料
4.其他完成本项所需的一切工作</v>
          </cell>
          <cell r="G912" t="str">
            <v>m2</v>
          </cell>
          <cell r="H912" t="str">
            <v>1.00</v>
          </cell>
          <cell r="I912">
            <v>19.26</v>
          </cell>
        </row>
        <row r="913">
          <cell r="C913" t="str">
            <v>补2022021709130424001</v>
          </cell>
          <cell r="D913" t="str">
            <v>墙面喷刷涂料 内墙面</v>
          </cell>
          <cell r="E913" t="str">
            <v>[项目特征]
1.腻子种类、刮腻子遍数：刮腻子2遍,砂纸磨平
2.涂料品种、喷刷遍数：防霉涂料一底两面(燃烧性能等级B1级)</v>
          </cell>
          <cell r="F913" t="str">
            <v>[工作内容]
1.基层清理
2.刮腻子
3.喷刷涂料
4.其他完成本项所需的一切工作</v>
          </cell>
          <cell r="G913" t="str">
            <v>m2</v>
          </cell>
        </row>
        <row r="914">
          <cell r="C914" t="str">
            <v>补2022021709130424001</v>
          </cell>
          <cell r="D914" t="str">
            <v>墙面喷刷涂料 内墙面</v>
          </cell>
          <cell r="E914" t="str">
            <v>[项目特征]
1.腻子种类、刮腻子遍数：刮腻子2遍,砂纸磨平
2.涂料品种、喷刷遍数：防霉涂料一底两面(燃烧性能等级B1级)</v>
          </cell>
          <cell r="F914" t="str">
            <v>[工作内容]
1.基层清理
2.刮腻子
3.喷刷涂料
4.其他完成本项所需的一切工作</v>
          </cell>
          <cell r="G914" t="str">
            <v>m2</v>
          </cell>
        </row>
        <row r="915">
          <cell r="C915" t="str">
            <v>补2022021709155939001</v>
          </cell>
          <cell r="D915" t="str">
            <v>墙面喷刷涂料 内墙面</v>
          </cell>
          <cell r="E915" t="str">
            <v>[项目特征]
1.涂料品种、喷刷遍数：一底两面白色无机涂料</v>
          </cell>
          <cell r="F915" t="str">
            <v>[工作内容]
1.基层清理
2.喷刷涂料
3.其他完成本项所需的一切工作</v>
          </cell>
          <cell r="G915" t="str">
            <v>m2</v>
          </cell>
          <cell r="H915" t="str">
            <v>1.00</v>
          </cell>
          <cell r="I915">
            <v>9.62</v>
          </cell>
        </row>
        <row r="916">
          <cell r="C916" t="str">
            <v>补2022021709155939001</v>
          </cell>
          <cell r="D916" t="str">
            <v>墙面喷刷涂料 内墙面</v>
          </cell>
          <cell r="E916" t="str">
            <v>[项目特征]
1.涂料品种、喷刷遍数：一底两面白色无机涂料</v>
          </cell>
          <cell r="F916" t="str">
            <v>[工作内容]
1.基层清理
2.喷刷涂料
3.其他完成本项所需的一切工作</v>
          </cell>
          <cell r="G916" t="str">
            <v>m2</v>
          </cell>
        </row>
        <row r="917">
          <cell r="C917" t="str">
            <v>补2022021709172755001</v>
          </cell>
          <cell r="D917" t="str">
            <v>墙面喷刷涂料 内墙面</v>
          </cell>
          <cell r="E917" t="str">
            <v>[项目特征]
1.腻子种类、刮腻子遍数：2厚刮腻子2遍,砂纸磨平
2.涂料品种、喷刷遍数：防霉涂料一底两面(燃烧性能等级B1级)</v>
          </cell>
          <cell r="F917" t="str">
            <v>[工作内容]
1.基层清理
2.刮腻子
3.喷刷涂料
4.其他完成本项所需的一切工作</v>
          </cell>
          <cell r="G917" t="str">
            <v>m2</v>
          </cell>
          <cell r="H917" t="str">
            <v>1.00</v>
          </cell>
          <cell r="I917">
            <v>19.26</v>
          </cell>
        </row>
        <row r="918">
          <cell r="C918" t="str">
            <v>补2022021709172755001</v>
          </cell>
          <cell r="D918" t="str">
            <v>墙面喷刷涂料 内墙面</v>
          </cell>
          <cell r="E918" t="str">
            <v>[项目特征]
1.腻子种类、刮腻子遍数：2厚刮腻子2遍,砂纸磨平
2.涂料品种、喷刷遍数：防霉涂料一底两面(燃烧性能等级B1级)</v>
          </cell>
          <cell r="F918" t="str">
            <v>[工作内容]
1.基层清理
2.刮腻子
3.喷刷涂料
4.其他完成本项所需的一切工作</v>
          </cell>
          <cell r="G918" t="str">
            <v>m2</v>
          </cell>
        </row>
        <row r="919">
          <cell r="C919" t="str">
            <v>补2022021709172755001</v>
          </cell>
          <cell r="D919" t="str">
            <v>墙面喷刷涂料 内墙面</v>
          </cell>
          <cell r="E919" t="str">
            <v>[项目特征]
1.腻子种类、刮腻子遍数：2厚刮腻子2遍,砂纸磨平
2.涂料品种、喷刷遍数：防霉涂料一底两面(燃烧性能等级B1级)</v>
          </cell>
          <cell r="F919" t="str">
            <v>[工作内容]
1.基层清理
2.刮腻子
3.喷刷涂料
4.其他完成本项所需的一切工作</v>
          </cell>
          <cell r="G919" t="str">
            <v>m2</v>
          </cell>
        </row>
        <row r="920">
          <cell r="C920" t="str">
            <v>补2022021709181820001</v>
          </cell>
          <cell r="D920" t="str">
            <v>墙面喷刷涂料 内墙面</v>
          </cell>
          <cell r="E920" t="str">
            <v>[项目特征]
1.腻子种类、刮腻子遍数：2厚刮腻子2遍,砂纸磨平
2.涂料品种、喷刷遍数：防霉耐水无机涂料一底两面(燃烧性能等级A级)</v>
          </cell>
          <cell r="F920" t="str">
            <v>[工作内容]
1.基层清理
2.刮腻子
3.喷刷涂料
4.其他完成本项所需的一切工作</v>
          </cell>
          <cell r="G920" t="str">
            <v>m2</v>
          </cell>
          <cell r="H920" t="str">
            <v>1.00</v>
          </cell>
          <cell r="I920">
            <v>19.26</v>
          </cell>
        </row>
        <row r="921">
          <cell r="C921" t="str">
            <v>补2022021709181820001</v>
          </cell>
          <cell r="D921" t="str">
            <v>墙面喷刷涂料 内墙面</v>
          </cell>
          <cell r="E921" t="str">
            <v>[项目特征]
1.腻子种类、刮腻子遍数：2厚刮腻子2遍,砂纸磨平
2.涂料品种、喷刷遍数：防霉耐水无机涂料一底两面(燃烧性能等级A级)</v>
          </cell>
          <cell r="F921" t="str">
            <v>[工作内容]
1.基层清理
2.刮腻子
3.喷刷涂料
4.其他完成本项所需的一切工作</v>
          </cell>
          <cell r="G921" t="str">
            <v>m2</v>
          </cell>
        </row>
        <row r="922">
          <cell r="C922" t="str">
            <v>补2022021709181820001</v>
          </cell>
          <cell r="D922" t="str">
            <v>墙面喷刷涂料 内墙面</v>
          </cell>
          <cell r="E922" t="str">
            <v>[项目特征]
1.腻子种类、刮腻子遍数：2厚刮腻子2遍,砂纸磨平
2.涂料品种、喷刷遍数：防霉耐水无机涂料一底两面(燃烧性能等级A级)</v>
          </cell>
          <cell r="F922" t="str">
            <v>[工作内容]
1.基层清理
2.刮腻子
3.喷刷涂料
4.其他完成本项所需的一切工作</v>
          </cell>
          <cell r="G922" t="str">
            <v>m2</v>
          </cell>
        </row>
        <row r="923">
          <cell r="C923" t="str">
            <v>补2022021709204079001</v>
          </cell>
          <cell r="D923" t="str">
            <v>满刮腻子 天棚面</v>
          </cell>
          <cell r="E923" t="str">
            <v>[项目特征]
1.腻子种类、刮腻子遍数：2厚面层耐水腻子,分二遍刮平</v>
          </cell>
          <cell r="F923" t="str">
            <v>[工作内容]
1.基层清理
2.刮腻子
3.其他完成本项所需的一切工作</v>
          </cell>
          <cell r="G923" t="str">
            <v>m2</v>
          </cell>
          <cell r="H923" t="str">
            <v>1.00</v>
          </cell>
          <cell r="I923">
            <v>14.13</v>
          </cell>
        </row>
        <row r="924">
          <cell r="C924" t="str">
            <v>补2022021709204079001</v>
          </cell>
          <cell r="D924" t="str">
            <v>满刮腻子 天棚面</v>
          </cell>
          <cell r="E924" t="str">
            <v>[项目特征]
1.腻子种类、刮腻子遍数：2厚面层耐水腻子,分二遍刮平</v>
          </cell>
          <cell r="F924" t="str">
            <v>[工作内容]
1.基层清理
2.刮腻子
3.其他完成本项所需的一切工作</v>
          </cell>
          <cell r="G924" t="str">
            <v>m2</v>
          </cell>
        </row>
        <row r="925">
          <cell r="C925" t="str">
            <v>补2022021709210867001</v>
          </cell>
          <cell r="D925" t="str">
            <v>满刮腻子 天棚面</v>
          </cell>
          <cell r="E925" t="str">
            <v>[项目特征]
1.基层处理：现浇钢筋混凝土板打磨平整,清理干净
2.腻子种类、刮腻子遍数：2厚面层耐水腻子,分二遍刮平</v>
          </cell>
          <cell r="F925" t="str">
            <v>[工作内容]
1.基层清理
2.刮腻子
3.其他完成本项所需的一切工作</v>
          </cell>
          <cell r="G925" t="str">
            <v>m2</v>
          </cell>
          <cell r="H925" t="str">
            <v>1.00</v>
          </cell>
          <cell r="I925">
            <v>14.13</v>
          </cell>
        </row>
        <row r="926">
          <cell r="C926" t="str">
            <v>补2022021709210867001</v>
          </cell>
          <cell r="D926" t="str">
            <v>满刮腻子 天棚面</v>
          </cell>
          <cell r="E926" t="str">
            <v>[项目特征]
1.基层处理：现浇钢筋混凝土板打磨平整,清理干净
2.腻子种类、刮腻子遍数：2厚面层耐水腻子,分二遍刮平</v>
          </cell>
          <cell r="F926" t="str">
            <v>[工作内容]
1.基层清理
2.刮腻子
3.其他完成本项所需的一切工作</v>
          </cell>
          <cell r="G926" t="str">
            <v>m2</v>
          </cell>
        </row>
        <row r="927">
          <cell r="C927" t="str">
            <v>补2022021709225028001</v>
          </cell>
          <cell r="D927" t="str">
            <v>天棚喷刷涂料</v>
          </cell>
          <cell r="E927" t="str">
            <v>[项目特征]
1.基层处理：现浇钢筋混凝土板打磨平整,清理干净
2.腻子种类、刮腻子遍数：2厚耐水腻子,分二遍刮平
3.涂料品种、喷刷遍数：防霉耐水无机涂料,一底两面(燃烧性能等级A级)</v>
          </cell>
          <cell r="F927" t="str">
            <v>[工作内容]
1.基层清理
2.刮腻子
3.喷刷涂料
4.其他完成本项所需的一切工作</v>
          </cell>
          <cell r="G927" t="str">
            <v>m2</v>
          </cell>
          <cell r="H927" t="str">
            <v>1.00</v>
          </cell>
          <cell r="I927">
            <v>19.26</v>
          </cell>
        </row>
        <row r="928">
          <cell r="C928" t="str">
            <v>补2022021709225028001</v>
          </cell>
          <cell r="D928" t="str">
            <v>天棚喷刷涂料</v>
          </cell>
          <cell r="E928" t="str">
            <v>[项目特征]
1.基层处理：现浇钢筋混凝土板打磨平整,清理干净
2.腻子种类、刮腻子遍数：2厚耐水腻子,分二遍刮平
3.涂料品种、喷刷遍数：防霉耐水无机涂料,一底两面(燃烧性能等级A级)</v>
          </cell>
          <cell r="F928" t="str">
            <v>[工作内容]
1.基层清理
2.刮腻子
3.喷刷涂料
4.其他完成本项所需的一切工作</v>
          </cell>
          <cell r="G928" t="str">
            <v>m2</v>
          </cell>
        </row>
        <row r="929">
          <cell r="C929" t="str">
            <v>补2022021709225028001</v>
          </cell>
          <cell r="D929" t="str">
            <v>天棚喷刷涂料</v>
          </cell>
          <cell r="E929" t="str">
            <v>[项目特征]
1.基层处理：现浇钢筋混凝土板打磨平整,清理干净
2.腻子种类、刮腻子遍数：2厚耐水腻子,分二遍刮平
3.涂料品种、喷刷遍数：防霉耐水无机涂料,一底两面(燃烧性能等级A级)</v>
          </cell>
          <cell r="F929" t="str">
            <v>[工作内容]
1.基层清理
2.刮腻子
3.喷刷涂料
4.其他完成本项所需的一切工作</v>
          </cell>
          <cell r="G929" t="str">
            <v>m2</v>
          </cell>
        </row>
        <row r="930">
          <cell r="C930" t="str">
            <v>补2022021709245278001</v>
          </cell>
          <cell r="D930" t="str">
            <v>抹灰面油漆 天棚面</v>
          </cell>
          <cell r="E930" t="str">
            <v>[项目特征]
1.腻子种类、刮腻子遍数：2厚耐水腻子，分二遍刮平
2.油漆品种、刷漆遍数：防霉乳胶漆一底两面(燃烧性能等级B1级)</v>
          </cell>
          <cell r="F930" t="str">
            <v>[工作内容]
1.基层清理
2.刮腻子
3.刷油漆
4.其他完成本项所需的一切工作</v>
          </cell>
          <cell r="G930" t="str">
            <v>m2</v>
          </cell>
          <cell r="H930" t="str">
            <v>1.00</v>
          </cell>
          <cell r="I930">
            <v>19.26</v>
          </cell>
        </row>
        <row r="931">
          <cell r="C931" t="str">
            <v>补2022021709245278001</v>
          </cell>
          <cell r="D931" t="str">
            <v>抹灰面油漆 天棚面</v>
          </cell>
          <cell r="E931" t="str">
            <v>[项目特征]
1.腻子种类、刮腻子遍数：2厚耐水腻子，分二遍刮平
2.油漆品种、刷漆遍数：防霉乳胶漆一底两面(燃烧性能等级B1级)</v>
          </cell>
          <cell r="F931" t="str">
            <v>[工作内容]
1.基层清理
2.刮腻子
3.刷油漆
4.其他完成本项所需的一切工作</v>
          </cell>
          <cell r="G931" t="str">
            <v>m2</v>
          </cell>
        </row>
        <row r="932">
          <cell r="C932" t="str">
            <v>补2022021709245278001</v>
          </cell>
          <cell r="D932" t="str">
            <v>抹灰面油漆 天棚面</v>
          </cell>
          <cell r="E932" t="str">
            <v>[项目特征]
1.腻子种类、刮腻子遍数：2厚耐水腻子，分二遍刮平
2.油漆品种、刷漆遍数：防霉乳胶漆一底两面(燃烧性能等级B1级)</v>
          </cell>
          <cell r="F932" t="str">
            <v>[工作内容]
1.基层清理
2.刮腻子
3.刷油漆
4.其他完成本项所需的一切工作</v>
          </cell>
          <cell r="G932" t="str">
            <v>m2</v>
          </cell>
        </row>
        <row r="933">
          <cell r="C933" t="str">
            <v>补2022021709260039001</v>
          </cell>
          <cell r="D933" t="str">
            <v>抹灰面油漆 天棚面</v>
          </cell>
          <cell r="E933" t="str">
            <v>[项目特征]
1.腻子种类、刮腻子遍数：2厚耐水腻子，分二遍刮平
2.涂料品种、喷刷遍数：防霉耐水无机涂料，一底两面(燃烧性能等级A级)</v>
          </cell>
          <cell r="F933" t="str">
            <v>[工作内容]
1.基层清理
2.刮腻子
3.刷油漆
4.其他完成本项所需的一切工作</v>
          </cell>
          <cell r="G933" t="str">
            <v>m2</v>
          </cell>
          <cell r="H933" t="str">
            <v>1.00</v>
          </cell>
          <cell r="I933">
            <v>19.26</v>
          </cell>
        </row>
        <row r="934">
          <cell r="C934" t="str">
            <v>补2022021709260039001</v>
          </cell>
          <cell r="D934" t="str">
            <v>抹灰面油漆 天棚面</v>
          </cell>
          <cell r="E934" t="str">
            <v>[项目特征]
1.腻子种类、刮腻子遍数：2厚耐水腻子，分二遍刮平
2.涂料品种、喷刷遍数：防霉耐水无机涂料，一底两面(燃烧性能等级A级)</v>
          </cell>
          <cell r="F934" t="str">
            <v>[工作内容]
1.基层清理
2.刮腻子
3.刷油漆
4.其他完成本项所需的一切工作</v>
          </cell>
          <cell r="G934" t="str">
            <v>m2</v>
          </cell>
        </row>
        <row r="935">
          <cell r="C935" t="str">
            <v>补2022021709260039001</v>
          </cell>
          <cell r="D935" t="str">
            <v>抹灰面油漆 天棚面</v>
          </cell>
          <cell r="E935" t="str">
            <v>[项目特征]
1.腻子种类、刮腻子遍数：2厚耐水腻子，分二遍刮平
2.涂料品种、喷刷遍数：防霉耐水无机涂料，一底两面(燃烧性能等级A级)</v>
          </cell>
          <cell r="F935" t="str">
            <v>[工作内容]
1.基层清理
2.刮腻子
3.刷油漆
4.其他完成本项所需的一切工作</v>
          </cell>
          <cell r="G935" t="str">
            <v>m2</v>
          </cell>
        </row>
        <row r="936">
          <cell r="C936" t="str">
            <v>补2022021709283268001</v>
          </cell>
          <cell r="D936" t="str">
            <v>抹灰面油漆 天棚面</v>
          </cell>
          <cell r="E936" t="str">
            <v>[项目特征]
1.基层处理：现浇钢筋混凝土板打磨平整,清理干净
2.腻子种类、刮腻子遍数：2厚腻子分二遍刮平
3.油漆品种、刷漆遍数：防霉耐水乳胶漆一底两面(燃烧性能等级B1级)</v>
          </cell>
          <cell r="F936" t="str">
            <v>[工作内容]
1.基层清理
2.刮腻子
3.刷油漆
4.其他完成本项所需的一切工作</v>
          </cell>
          <cell r="G936" t="str">
            <v>m2</v>
          </cell>
          <cell r="H936" t="str">
            <v>1.00</v>
          </cell>
          <cell r="I936">
            <v>19.26</v>
          </cell>
        </row>
        <row r="937">
          <cell r="C937" t="str">
            <v>补2022021709283268001</v>
          </cell>
          <cell r="D937" t="str">
            <v>抹灰面油漆 天棚面</v>
          </cell>
          <cell r="E937" t="str">
            <v>[项目特征]
1.基层处理：现浇钢筋混凝土板打磨平整,清理干净
2.腻子种类、刮腻子遍数：2厚腻子分二遍刮平
3.油漆品种、刷漆遍数：防霉耐水乳胶漆一底两面(燃烧性能等级B1级)</v>
          </cell>
          <cell r="F937" t="str">
            <v>[工作内容]
1.基层清理
2.刮腻子
3.刷油漆
4.其他完成本项所需的一切工作</v>
          </cell>
          <cell r="G937" t="str">
            <v>m2</v>
          </cell>
        </row>
        <row r="938">
          <cell r="C938" t="str">
            <v>补2022021709283268001</v>
          </cell>
          <cell r="D938" t="str">
            <v>抹灰面油漆 天棚面</v>
          </cell>
          <cell r="E938" t="str">
            <v>[项目特征]
1.基层处理：现浇钢筋混凝土板打磨平整,清理干净
2.腻子种类、刮腻子遍数：2厚腻子分二遍刮平
3.油漆品种、刷漆遍数：防霉耐水乳胶漆一底两面(燃烧性能等级B1级)</v>
          </cell>
          <cell r="F938" t="str">
            <v>[工作内容]
1.基层清理
2.刮腻子
3.刷油漆
4.其他完成本项所需的一切工作</v>
          </cell>
          <cell r="G938" t="str">
            <v>m2</v>
          </cell>
        </row>
        <row r="939">
          <cell r="C939" t="str">
            <v>补2022021709302345001</v>
          </cell>
          <cell r="D939" t="str">
            <v>抹灰面油漆 天棚面</v>
          </cell>
          <cell r="E939" t="str">
            <v>[项目特征]
1.基层处理：现浇钢筋混凝土板打磨平整,清理干净
2.腻子种类、刮腻子遍数：2厚腻子分二遍刮平
3.油漆品种、刷漆遍数：防霉耐水无机涂料，一底两面(燃烧性能等级A级)</v>
          </cell>
          <cell r="F939" t="str">
            <v>[工作内容]
1.基层清理
2.刮腻子
3.刷油漆
4.其他完成本项所需的一切工作</v>
          </cell>
          <cell r="G939" t="str">
            <v>m2</v>
          </cell>
          <cell r="H939" t="str">
            <v>1.00</v>
          </cell>
          <cell r="I939">
            <v>19.26</v>
          </cell>
        </row>
        <row r="940">
          <cell r="C940" t="str">
            <v>补2022021709302345001</v>
          </cell>
          <cell r="D940" t="str">
            <v>抹灰面油漆 天棚面</v>
          </cell>
          <cell r="E940" t="str">
            <v>[项目特征]
1.基层处理：现浇钢筋混凝土板打磨平整,清理干净
2.腻子种类、刮腻子遍数：2厚腻子分二遍刮平
3.油漆品种、刷漆遍数：防霉耐水无机涂料，一底两面(燃烧性能等级A级)</v>
          </cell>
          <cell r="F940" t="str">
            <v>[工作内容]
1.基层清理
2.刮腻子
3.刷油漆
4.其他完成本项所需的一切工作</v>
          </cell>
          <cell r="G940" t="str">
            <v>m2</v>
          </cell>
        </row>
        <row r="941">
          <cell r="C941" t="str">
            <v>补2022021709302345001</v>
          </cell>
          <cell r="D941" t="str">
            <v>抹灰面油漆 天棚面</v>
          </cell>
          <cell r="E941" t="str">
            <v>[项目特征]
1.基层处理：现浇钢筋混凝土板打磨平整,清理干净
2.腻子种类、刮腻子遍数：2厚腻子分二遍刮平
3.油漆品种、刷漆遍数：防霉耐水无机涂料，一底两面(燃烧性能等级A级)</v>
          </cell>
          <cell r="F941" t="str">
            <v>[工作内容]
1.基层清理
2.刮腻子
3.刷油漆
4.其他完成本项所需的一切工作</v>
          </cell>
          <cell r="G941" t="str">
            <v>m2</v>
          </cell>
        </row>
        <row r="942">
          <cell r="C942" t="str">
            <v>补2022021709314418001</v>
          </cell>
          <cell r="D942" t="str">
            <v>抹灰面油漆 天棚面</v>
          </cell>
          <cell r="E942" t="str">
            <v>[项目特征]
1.基层处理：现浇钢筋混凝土板打磨平整,清理干净
2.腻子种类、刮腻子遍数：2厚耐水腻子,分二遍刮平
3.油漆品种、刷漆遍数：刷外墙涂料2遍(燃烧性能等级B1级)</v>
          </cell>
          <cell r="F942" t="str">
            <v>[工作内容]
1.基层清理
2.刮腻子
3.刷油漆
4.其他完成本项所需的一切工作</v>
          </cell>
          <cell r="G942" t="str">
            <v>m2</v>
          </cell>
          <cell r="H942" t="str">
            <v>1.00</v>
          </cell>
          <cell r="I942">
            <v>19.26</v>
          </cell>
        </row>
        <row r="943">
          <cell r="C943" t="str">
            <v>补2022021709314418001</v>
          </cell>
          <cell r="D943" t="str">
            <v>抹灰面油漆 天棚面</v>
          </cell>
          <cell r="E943" t="str">
            <v>[项目特征]
1.基层处理：现浇钢筋混凝土板打磨平整,清理干净
2.腻子种类、刮腻子遍数：2厚耐水腻子,分二遍刮平
3.油漆品种、刷漆遍数：刷外墙涂料2遍(燃烧性能等级B1级)</v>
          </cell>
          <cell r="F943" t="str">
            <v>[工作内容]
1.基层清理
2.刮腻子
3.刷油漆
4.其他完成本项所需的一切工作</v>
          </cell>
          <cell r="G943" t="str">
            <v>m2</v>
          </cell>
        </row>
        <row r="944">
          <cell r="C944" t="str">
            <v>补2022021709314418001</v>
          </cell>
          <cell r="D944" t="str">
            <v>抹灰面油漆 天棚面</v>
          </cell>
          <cell r="E944" t="str">
            <v>[项目特征]
1.基层处理：现浇钢筋混凝土板打磨平整,清理干净
2.腻子种类、刮腻子遍数：2厚耐水腻子,分二遍刮平
3.油漆品种、刷漆遍数：刷外墙涂料2遍(燃烧性能等级B1级)</v>
          </cell>
          <cell r="F944" t="str">
            <v>[工作内容]
1.基层清理
2.刮腻子
3.刷油漆
4.其他完成本项所需的一切工作</v>
          </cell>
          <cell r="G944" t="str">
            <v>m2</v>
          </cell>
        </row>
        <row r="945">
          <cell r="C945" t="str">
            <v>补2022021709330056001</v>
          </cell>
          <cell r="D945" t="str">
            <v>天棚喷刷涂料</v>
          </cell>
          <cell r="E945" t="str">
            <v>[项目特征]
1.基层处理：钢筋混凝土板底面平整干净
2.腻子种类、刮腻子遍数：耐水腻子,分二遍刮平
3.油漆品种、刷漆遍数：白色无机涂料,一底两面(燃烧性能等级A级)</v>
          </cell>
          <cell r="F945" t="str">
            <v>[工作内容]
1.基层清理
2.刮腻子
3.喷刷涂料
4.其他完成本项所需的一切工作</v>
          </cell>
          <cell r="G945" t="str">
            <v>m2</v>
          </cell>
          <cell r="H945" t="str">
            <v>1.00</v>
          </cell>
          <cell r="I945">
            <v>19.26</v>
          </cell>
        </row>
        <row r="946">
          <cell r="C946" t="str">
            <v>补2022021709330056001</v>
          </cell>
          <cell r="D946" t="str">
            <v>天棚喷刷涂料</v>
          </cell>
          <cell r="E946" t="str">
            <v>[项目特征]
1.基层处理：钢筋混凝土板底面平整干净
2.腻子种类、刮腻子遍数：耐水腻子,分二遍刮平
3.油漆品种、刷漆遍数：白色无机涂料,一底两面(燃烧性能等级A级)</v>
          </cell>
          <cell r="F946" t="str">
            <v>[工作内容]
1.基层清理
2.刮腻子
3.喷刷涂料
4.其他完成本项所需的一切工作</v>
          </cell>
          <cell r="G946" t="str">
            <v>m2</v>
          </cell>
        </row>
        <row r="947">
          <cell r="C947" t="str">
            <v>补2022021709330056001</v>
          </cell>
          <cell r="D947" t="str">
            <v>天棚喷刷涂料</v>
          </cell>
          <cell r="E947" t="str">
            <v>[项目特征]
1.基层处理：钢筋混凝土板底面平整干净
2.腻子种类、刮腻子遍数：耐水腻子,分二遍刮平
3.油漆品种、刷漆遍数：白色无机涂料,一底两面(燃烧性能等级A级)</v>
          </cell>
          <cell r="F947" t="str">
            <v>[工作内容]
1.基层清理
2.刮腻子
3.喷刷涂料
4.其他完成本项所需的一切工作</v>
          </cell>
          <cell r="G947" t="str">
            <v>m2</v>
          </cell>
        </row>
        <row r="948">
          <cell r="C948" t="str">
            <v>01140700500003001</v>
          </cell>
          <cell r="D948" t="str">
            <v>金属构件防火涂料</v>
          </cell>
          <cell r="E948" t="str">
            <v>[项目特征]
1.防火等级要求（耐火极限）：3.0h
2.涂料品种：无机厚涂型防火涂料</v>
          </cell>
          <cell r="F948" t="str">
            <v>[工作内容]
1.基层清理
2.涂刷(喷）防火涂料
3.其它完成本项所需的一切工作</v>
          </cell>
          <cell r="G948" t="str">
            <v>m2</v>
          </cell>
          <cell r="H948" t="str">
            <v>1.00</v>
          </cell>
          <cell r="I948">
            <v>101.89</v>
          </cell>
        </row>
        <row r="949">
          <cell r="C949" t="str">
            <v>01140700500003001</v>
          </cell>
          <cell r="D949" t="str">
            <v>金属构件防火涂料</v>
          </cell>
          <cell r="E949" t="str">
            <v>[项目特征]
1.防火等级要求（耐火极限）：3.0h
2.涂料品种：无机厚涂型防火涂料</v>
          </cell>
          <cell r="F949" t="str">
            <v>[工作内容]
1.基层清理
2.涂刷(喷）防火涂料
3.其它完成本项所需的一切工作</v>
          </cell>
          <cell r="G949" t="str">
            <v>m2</v>
          </cell>
        </row>
        <row r="950">
          <cell r="C950" t="str">
            <v>01140700500002002</v>
          </cell>
          <cell r="D950" t="str">
            <v>金属构件防火涂料</v>
          </cell>
          <cell r="E950" t="str">
            <v>[项目特征]
1.防火等级要求（耐火极限）：2.5h
2.涂料品种：无机厚涂型防火涂料</v>
          </cell>
          <cell r="F950" t="str">
            <v>[工作内容]
1.基层清理
2.涂刷(喷）防火涂料
3.其它完成本项所需的一切工作</v>
          </cell>
          <cell r="G950" t="str">
            <v>m2</v>
          </cell>
          <cell r="H950" t="str">
            <v>1.00</v>
          </cell>
          <cell r="I950">
            <v>85.3</v>
          </cell>
        </row>
        <row r="951">
          <cell r="C951" t="str">
            <v>01140700500002002</v>
          </cell>
          <cell r="D951" t="str">
            <v>金属构件防火涂料</v>
          </cell>
          <cell r="E951" t="str">
            <v>[项目特征]
1.防火等级要求（耐火极限）：2.5h
2.涂料品种：无机厚涂型防火涂料</v>
          </cell>
          <cell r="F951" t="str">
            <v>[工作内容]
1.基层清理
2.涂刷(喷）防火涂料
3.其它完成本项所需的一切工作</v>
          </cell>
          <cell r="G951" t="str">
            <v>m2</v>
          </cell>
        </row>
        <row r="952">
          <cell r="C952" t="str">
            <v>01140700500001001</v>
          </cell>
          <cell r="D952" t="str">
            <v>金属构件防火涂料</v>
          </cell>
          <cell r="E952" t="str">
            <v>[项目特征]
1.防火等级要求（耐火极限）：2.0h
2.涂料品种：无机厚涂型防火涂料</v>
          </cell>
          <cell r="F952" t="str">
            <v>[工作内容]
1.基层清理
2.涂刷(喷）防火涂料
3.其它完成本项所需的一切工作</v>
          </cell>
          <cell r="G952" t="str">
            <v>m2</v>
          </cell>
          <cell r="H952" t="str">
            <v>1.00</v>
          </cell>
          <cell r="I952">
            <v>67.52</v>
          </cell>
        </row>
        <row r="953">
          <cell r="C953" t="str">
            <v>01140700500001001</v>
          </cell>
          <cell r="D953" t="str">
            <v>金属构件防火涂料</v>
          </cell>
          <cell r="E953" t="str">
            <v>[项目特征]
1.防火等级要求（耐火极限）：2.0h
2.涂料品种：无机厚涂型防火涂料</v>
          </cell>
          <cell r="F953" t="str">
            <v>[工作内容]
1.基层清理
2.涂刷(喷）防火涂料
3.其它完成本项所需的一切工作</v>
          </cell>
          <cell r="G953" t="str">
            <v>m2</v>
          </cell>
        </row>
        <row r="954">
          <cell r="C954" t="str">
            <v>补2022021710002504001</v>
          </cell>
          <cell r="D954" t="str">
            <v>金属构件防火涂料</v>
          </cell>
          <cell r="E954" t="str">
            <v>[项目特征]
1.防火等级要求（耐火极限）：1.5h
2.涂料品种：无机厚涂型防火涂料</v>
          </cell>
          <cell r="F954" t="str">
            <v>[工作内容]
1.基层清理
2.涂刷(喷）防火涂料
3.其它完成本项所需的一切工作</v>
          </cell>
          <cell r="G954" t="str">
            <v>m2</v>
          </cell>
          <cell r="H954" t="str">
            <v>1.00</v>
          </cell>
          <cell r="I954">
            <v>49.74</v>
          </cell>
        </row>
        <row r="955">
          <cell r="C955" t="str">
            <v>补2022021710002504001</v>
          </cell>
          <cell r="D955" t="str">
            <v>金属构件防火涂料</v>
          </cell>
          <cell r="E955" t="str">
            <v>[项目特征]
1.防火等级要求（耐火极限）：1.5h
2.涂料品种：无机厚涂型防火涂料</v>
          </cell>
          <cell r="F955" t="str">
            <v>[工作内容]
1.基层清理
2.涂刷(喷）防火涂料
3.其它完成本项所需的一切工作</v>
          </cell>
          <cell r="G955" t="str">
            <v>m2</v>
          </cell>
        </row>
        <row r="956">
          <cell r="C956" t="str">
            <v>补2022021710004418001</v>
          </cell>
          <cell r="D956" t="str">
            <v>金属构件防火涂料</v>
          </cell>
          <cell r="E956" t="str">
            <v>[项目特征]
1.防火等级要求（耐火极限）：1.0h
2.涂料品种：无机厚涂型防火涂料</v>
          </cell>
          <cell r="F956" t="str">
            <v>[工作内容]
1.基层清理
2.涂刷(喷）防火涂料
3.其它完成本项所需的一切工作</v>
          </cell>
          <cell r="G956" t="str">
            <v>m2</v>
          </cell>
          <cell r="H956" t="str">
            <v>1.00</v>
          </cell>
          <cell r="I956">
            <v>33.16</v>
          </cell>
        </row>
        <row r="957">
          <cell r="C957" t="str">
            <v>补2022021710004418001</v>
          </cell>
          <cell r="D957" t="str">
            <v>金属构件防火涂料</v>
          </cell>
          <cell r="E957" t="str">
            <v>[项目特征]
1.防火等级要求（耐火极限）：1.0h
2.涂料品种：无机厚涂型防火涂料</v>
          </cell>
          <cell r="F957" t="str">
            <v>[工作内容]
1.基层清理
2.涂刷(喷）防火涂料
3.其它完成本项所需的一切工作</v>
          </cell>
          <cell r="G957" t="str">
            <v>m2</v>
          </cell>
        </row>
        <row r="958">
          <cell r="C958" t="str">
            <v>01140700500006001</v>
          </cell>
          <cell r="D958" t="str">
            <v>金属构件防火涂料</v>
          </cell>
          <cell r="E958" t="str">
            <v>[项目特征]
1.防火等级要求（耐火极限）：3.0h
2.涂料品种：超薄型防火涂料</v>
          </cell>
          <cell r="F958" t="str">
            <v>[工作内容]
1.基层清理
2.涂刷(喷）防火涂料
3.其它完成本项所需的一切工作</v>
          </cell>
          <cell r="G958" t="str">
            <v>m2</v>
          </cell>
          <cell r="H958" t="str">
            <v>1.00</v>
          </cell>
          <cell r="I958">
            <v>136.42</v>
          </cell>
        </row>
        <row r="959">
          <cell r="C959" t="str">
            <v>01140700500006001</v>
          </cell>
          <cell r="D959" t="str">
            <v>金属构件防火涂料</v>
          </cell>
          <cell r="E959" t="str">
            <v>[项目特征]
1.防火等级要求（耐火极限）：3.0h
2.涂料品种：超薄型防火涂料</v>
          </cell>
          <cell r="F959" t="str">
            <v>[工作内容]
1.基层清理
2.涂刷(喷）防火涂料
3.其它完成本项所需的一切工作</v>
          </cell>
          <cell r="G959" t="str">
            <v>m2</v>
          </cell>
        </row>
        <row r="960">
          <cell r="C960" t="str">
            <v>01140700500005001</v>
          </cell>
          <cell r="D960" t="str">
            <v>金属构件防火涂料</v>
          </cell>
          <cell r="E960" t="str">
            <v>[项目特征]
1.防火等级要求（耐火极限）：2.5h
2.涂料品种：超薄型防火涂料</v>
          </cell>
          <cell r="F960" t="str">
            <v>[工作内容]
1.基层清理
2.涂刷(喷）防火涂料
3.其它完成本项所需的一切工作</v>
          </cell>
          <cell r="G960" t="str">
            <v>m2</v>
          </cell>
          <cell r="H960" t="str">
            <v>1.00</v>
          </cell>
          <cell r="I960">
            <v>114.87</v>
          </cell>
        </row>
        <row r="961">
          <cell r="C961" t="str">
            <v>01140700500005001</v>
          </cell>
          <cell r="D961" t="str">
            <v>金属构件防火涂料</v>
          </cell>
          <cell r="E961" t="str">
            <v>[项目特征]
1.防火等级要求（耐火极限）：2.5h
2.涂料品种：超薄型防火涂料</v>
          </cell>
          <cell r="F961" t="str">
            <v>[工作内容]
1.基层清理
2.涂刷(喷）防火涂料
3.其它完成本项所需的一切工作</v>
          </cell>
          <cell r="G961" t="str">
            <v>m2</v>
          </cell>
        </row>
        <row r="962">
          <cell r="C962" t="str">
            <v>01140700500004001</v>
          </cell>
          <cell r="D962" t="str">
            <v>金属构件防火涂料</v>
          </cell>
          <cell r="E962" t="str">
            <v>[项目特征]
1.防火等级要求（耐火极限）：2.0h
2.涂料品种：超薄型防火涂料</v>
          </cell>
          <cell r="F962" t="str">
            <v>[工作内容]
1.基层清理
2.涂刷(喷）防火涂料
3.其它完成本项所需的一切工作</v>
          </cell>
          <cell r="G962" t="str">
            <v>m2</v>
          </cell>
          <cell r="H962" t="str">
            <v>1.00</v>
          </cell>
          <cell r="I962">
            <v>93.35</v>
          </cell>
        </row>
        <row r="963">
          <cell r="C963" t="str">
            <v>01140700500004001</v>
          </cell>
          <cell r="D963" t="str">
            <v>金属构件防火涂料</v>
          </cell>
          <cell r="E963" t="str">
            <v>[项目特征]
1.防火等级要求（耐火极限）：2.0h
2.涂料品种：超薄型防火涂料</v>
          </cell>
          <cell r="F963" t="str">
            <v>[工作内容]
1.基层清理
2.涂刷(喷）防火涂料
3.其它完成本项所需的一切工作</v>
          </cell>
          <cell r="G963" t="str">
            <v>m2</v>
          </cell>
        </row>
        <row r="964">
          <cell r="C964" t="str">
            <v>补2022021710021329001</v>
          </cell>
          <cell r="D964" t="str">
            <v>金属构件防火涂料</v>
          </cell>
          <cell r="E964" t="str">
            <v>[项目特征]
1.防火等级要求（耐火极限）：1.5h
2.涂料品种：超薄型防火涂料</v>
          </cell>
          <cell r="F964" t="str">
            <v>[工作内容]
1.基层清理
2.涂刷(喷）防火涂料
3.其它完成本项所需的一切工作</v>
          </cell>
          <cell r="G964" t="str">
            <v>m2</v>
          </cell>
          <cell r="H964" t="str">
            <v>1.00</v>
          </cell>
          <cell r="I964">
            <v>74.23</v>
          </cell>
        </row>
        <row r="965">
          <cell r="C965" t="str">
            <v>补2022021710021329001</v>
          </cell>
          <cell r="D965" t="str">
            <v>金属构件防火涂料</v>
          </cell>
          <cell r="E965" t="str">
            <v>[项目特征]
1.防火等级要求（耐火极限）：1.5h
2.涂料品种：超薄型防火涂料</v>
          </cell>
          <cell r="F965" t="str">
            <v>[工作内容]
1.基层清理
2.涂刷(喷）防火涂料
3.其它完成本项所需的一切工作</v>
          </cell>
          <cell r="G965" t="str">
            <v>m2</v>
          </cell>
        </row>
        <row r="966">
          <cell r="C966" t="str">
            <v>补2022021710022521001</v>
          </cell>
          <cell r="D966" t="str">
            <v>金属构件防火涂料</v>
          </cell>
          <cell r="E966" t="str">
            <v>[项目特征]
1.防火等级要求（耐火极限）：1.0h
2.涂料品种：超薄型防火涂料</v>
          </cell>
          <cell r="F966" t="str">
            <v>[工作内容]
1.基层清理
2.涂刷(喷）防火涂料
3.其它完成本项所需的一切工作</v>
          </cell>
          <cell r="G966" t="str">
            <v>m2</v>
          </cell>
          <cell r="H966" t="str">
            <v>1.00</v>
          </cell>
          <cell r="I966">
            <v>55.1</v>
          </cell>
        </row>
        <row r="967">
          <cell r="C967" t="str">
            <v>补2022021710022521001</v>
          </cell>
          <cell r="D967" t="str">
            <v>金属构件防火涂料</v>
          </cell>
          <cell r="E967" t="str">
            <v>[项目特征]
1.防火等级要求（耐火极限）：1.0h
2.涂料品种：超薄型防火涂料</v>
          </cell>
          <cell r="F967" t="str">
            <v>[工作内容]
1.基层清理
2.涂刷(喷）防火涂料
3.其它完成本项所需的一切工作</v>
          </cell>
          <cell r="G967" t="str">
            <v>m2</v>
          </cell>
        </row>
        <row r="968">
          <cell r="C968" t="str">
            <v>补2022031711312675001</v>
          </cell>
          <cell r="D968" t="str">
            <v>金属面油漆</v>
          </cell>
          <cell r="E968" t="str">
            <v>[项目特征]
1.油漆品种、刷漆遍数：钢构件底漆采用环氧富锌一道，中间漆采用环氧云铁两道，面漆采用聚氨酯一道</v>
          </cell>
          <cell r="F968" t="str">
            <v>[工作内容]
1.基层清理
2.刷油漆
3.其他完成本项所需的一切工作</v>
          </cell>
          <cell r="G968" t="str">
            <v>m2</v>
          </cell>
          <cell r="H968" t="str">
            <v>1.00</v>
          </cell>
          <cell r="I968">
            <v>43.12</v>
          </cell>
        </row>
        <row r="969">
          <cell r="C969" t="str">
            <v>补2022031711312675001</v>
          </cell>
          <cell r="D969" t="str">
            <v>金属面油漆</v>
          </cell>
          <cell r="E969" t="str">
            <v>[项目特征]
1.油漆品种、刷漆遍数：钢构件底漆采用环氧富锌一道，中间漆采用环氧云铁两道，面漆采用聚氨酯一道</v>
          </cell>
          <cell r="F969" t="str">
            <v>[工作内容]
1.基层清理
2.刷油漆
3.其他完成本项所需的一切工作</v>
          </cell>
          <cell r="G969" t="str">
            <v>m2</v>
          </cell>
        </row>
        <row r="970">
          <cell r="C970" t="str">
            <v>补2022031711312675001</v>
          </cell>
          <cell r="D970" t="str">
            <v>金属面油漆</v>
          </cell>
          <cell r="E970" t="str">
            <v>[项目特征]
1.油漆品种、刷漆遍数：钢构件底漆采用环氧富锌一道，中间漆采用环氧云铁两道，面漆采用聚氨酯一道</v>
          </cell>
          <cell r="F970" t="str">
            <v>[工作内容]
1.基层清理
2.刷油漆
3.其他完成本项所需的一切工作</v>
          </cell>
          <cell r="G970" t="str">
            <v>m2</v>
          </cell>
        </row>
        <row r="971">
          <cell r="C971" t="str">
            <v>补2022031711312675001</v>
          </cell>
          <cell r="D971" t="str">
            <v>金属面油漆</v>
          </cell>
          <cell r="E971" t="str">
            <v>[项目特征]
1.油漆品种、刷漆遍数：钢构件底漆采用环氧富锌一道，中间漆采用环氧云铁两道，面漆采用聚氨酯一道</v>
          </cell>
          <cell r="F971" t="str">
            <v>[工作内容]
1.基层清理
2.刷油漆
3.其他完成本项所需的一切工作</v>
          </cell>
          <cell r="G971" t="str">
            <v>m2</v>
          </cell>
        </row>
        <row r="972">
          <cell r="C972" t="str">
            <v>01402</v>
          </cell>
          <cell r="D972" t="str">
            <v>外墙油漆、涂料、裱糊工程</v>
          </cell>
        </row>
        <row r="973">
          <cell r="C973" t="str">
            <v>补2022021709041572004</v>
          </cell>
          <cell r="D973" t="str">
            <v>墙面界面剂</v>
          </cell>
          <cell r="E973" t="str">
            <v>[项目特征]
1.基层：刷Ⅰ型双组份界面剂一遍</v>
          </cell>
          <cell r="F973" t="str">
            <v>[工作内容]
1.基层清理
2.刷界面剂
3.材料运输
4.其他完成本项所需的一切工作</v>
          </cell>
          <cell r="G973" t="str">
            <v>m2</v>
          </cell>
          <cell r="H973" t="str">
            <v>1.00</v>
          </cell>
          <cell r="I973">
            <v>3.19</v>
          </cell>
        </row>
        <row r="974">
          <cell r="C974" t="str">
            <v>补2022021709041572004</v>
          </cell>
          <cell r="D974" t="str">
            <v>墙面界面剂</v>
          </cell>
          <cell r="E974" t="str">
            <v>[项目特征]
1.基层：刷Ⅰ型双组份界面剂一遍</v>
          </cell>
          <cell r="F974" t="str">
            <v>[工作内容]
1.基层清理
2.刷界面剂
3.材料运输
4.其他完成本项所需的一切工作</v>
          </cell>
          <cell r="G974" t="str">
            <v>m2</v>
          </cell>
        </row>
        <row r="975">
          <cell r="C975" t="str">
            <v>补2022021709043978004</v>
          </cell>
          <cell r="D975" t="str">
            <v>墙面界面剂</v>
          </cell>
          <cell r="E975" t="str">
            <v>[项目特征]
1.基层：刷Ⅱ型双组份界面剂一遍</v>
          </cell>
          <cell r="F975" t="str">
            <v>[工作内容]
1.基层清理
2.刷界面剂
3.材料运输
4.其他完成本项所需的一切工作</v>
          </cell>
          <cell r="G975" t="str">
            <v>m2</v>
          </cell>
          <cell r="H975" t="str">
            <v>1.00</v>
          </cell>
          <cell r="I975">
            <v>3.19</v>
          </cell>
        </row>
        <row r="976">
          <cell r="C976" t="str">
            <v>补2022021709043978004</v>
          </cell>
          <cell r="D976" t="str">
            <v>墙面界面剂</v>
          </cell>
          <cell r="E976" t="str">
            <v>[项目特征]
1.基层：刷Ⅱ型双组份界面剂一遍</v>
          </cell>
          <cell r="F976" t="str">
            <v>[工作内容]
1.基层清理
2.刷界面剂
3.材料运输
4.其他完成本项所需的一切工作</v>
          </cell>
          <cell r="G976" t="str">
            <v>m2</v>
          </cell>
        </row>
        <row r="977">
          <cell r="C977" t="str">
            <v>补2022030410051108001</v>
          </cell>
          <cell r="D977" t="str">
            <v>墙面喷刷弹性涂料 外墙面</v>
          </cell>
          <cell r="E977" t="str">
            <v>[项目特征]                                                                                                                    
1.基层类型：外墙面
2.腻子种类：刮弹性外墙腻子,打磨平整
3.腻子遍数：2遍以内（含2遍）
4.涂料品种、喷刷遍数：外墙弹性涂料，底漆一遍，面漆两遍(腻子、底漆、面漆等工艺要求详厂家及设计效果满足业主要求)
5.喷刷方式：综合考虑
6.外墙分缝：综合考虑</v>
          </cell>
          <cell r="F977" t="str">
            <v>[工作内容]
1.基层清理
2.刮腻子
3.喷刷涂料、分缝
4.其他完成本项所需的一切工作</v>
          </cell>
          <cell r="G977" t="str">
            <v>m2</v>
          </cell>
          <cell r="H977" t="str">
            <v>1.00</v>
          </cell>
          <cell r="I977">
            <v>22.88</v>
          </cell>
        </row>
        <row r="978">
          <cell r="C978" t="str">
            <v>补2022030410051108001</v>
          </cell>
          <cell r="D978" t="str">
            <v>墙面喷刷弹性涂料 外墙面</v>
          </cell>
          <cell r="E978" t="str">
            <v>[项目特征]                                                                                                                    
1.基层类型：外墙面
2.腻子种类：刮弹性外墙腻子,打磨平整
3.腻子遍数：2遍以内（含2遍）
4.涂料品种、喷刷遍数：外墙弹性涂料，底漆一遍，面漆两遍(腻子、底漆、面漆等工艺要求详厂家及设计效果满足业主要求)
5.喷刷方式：综合考虑
6.外墙分缝：综合考虑</v>
          </cell>
          <cell r="F978" t="str">
            <v>[工作内容]
1.基层清理
2.刮腻子
3.喷刷涂料、分缝
4.其他完成本项所需的一切工作</v>
          </cell>
          <cell r="G978" t="str">
            <v>m2</v>
          </cell>
        </row>
        <row r="979">
          <cell r="C979" t="str">
            <v>补2022030410051108001</v>
          </cell>
          <cell r="D979" t="str">
            <v>墙面喷刷弹性涂料 外墙面</v>
          </cell>
          <cell r="E979" t="str">
            <v>[项目特征]                                                                                                                    
1.基层类型：外墙面
2.腻子种类：刮弹性外墙腻子,打磨平整
3.腻子遍数：2遍以内（含2遍）
4.涂料品种、喷刷遍数：外墙弹性涂料，底漆一遍，面漆两遍(腻子、底漆、面漆等工艺要求详厂家及设计效果满足业主要求)
5.喷刷方式：综合考虑
6.外墙分缝：综合考虑</v>
          </cell>
          <cell r="F979" t="str">
            <v>[工作内容]
1.基层清理
2.刮腻子
3.喷刷涂料、分缝
4.其他完成本项所需的一切工作</v>
          </cell>
          <cell r="G979" t="str">
            <v>m2</v>
          </cell>
        </row>
        <row r="980">
          <cell r="C980" t="str">
            <v>补2022030410161873001</v>
          </cell>
          <cell r="D980" t="str">
            <v>墙面喷刷弹性涂料 外墙面</v>
          </cell>
          <cell r="E980" t="str">
            <v>[项目特征]                                                                                                                    
1.基层类型：外墙面
2.腻子种类：刮弹性外墙腻子,打磨平整
3.腻子遍数：2遍以内（含2遍）
4.涂料品种、喷刷遍数：外墙弹性涂料，底漆一遍，中漆一遍，面漆两遍(腻子、底漆、中漆、面漆等工艺要求详厂家及设计效果满足业主要求)
5.喷刷方式：综合考虑
6.外墙分缝：综合考虑</v>
          </cell>
          <cell r="F980" t="str">
            <v>[工作内容]
1.基层清理
2.刮腻子
3.喷刷涂料、分缝
4.其他完成本项所需的一切工作</v>
          </cell>
          <cell r="G980" t="str">
            <v>m2</v>
          </cell>
          <cell r="H980" t="str">
            <v>1.00</v>
          </cell>
          <cell r="I980">
            <v>30.1</v>
          </cell>
        </row>
        <row r="981">
          <cell r="C981" t="str">
            <v>补2022030410161873001</v>
          </cell>
          <cell r="D981" t="str">
            <v>墙面喷刷弹性涂料 外墙面</v>
          </cell>
          <cell r="E981" t="str">
            <v>[项目特征]                                                                                                                    
1.基层类型：外墙面
2.腻子种类：刮弹性外墙腻子,打磨平整
3.腻子遍数：2遍以内（含2遍）
4.涂料品种、喷刷遍数：外墙弹性涂料，底漆一遍，中漆一遍，面漆两遍(腻子、底漆、中漆、面漆等工艺要求详厂家及设计效果满足业主要求)
5.喷刷方式：综合考虑
6.外墙分缝：综合考虑</v>
          </cell>
          <cell r="F981" t="str">
            <v>[工作内容]
1.基层清理
2.刮腻子
3.喷刷涂料、分缝
4.其他完成本项所需的一切工作</v>
          </cell>
          <cell r="G981" t="str">
            <v>m2</v>
          </cell>
        </row>
        <row r="982">
          <cell r="C982" t="str">
            <v>补2022030410161873001</v>
          </cell>
          <cell r="D982" t="str">
            <v>墙面喷刷弹性涂料 外墙面</v>
          </cell>
          <cell r="E982" t="str">
            <v>[项目特征]                                                                                                                    
1.基层类型：外墙面
2.腻子种类：刮弹性外墙腻子,打磨平整
3.腻子遍数：2遍以内（含2遍）
4.涂料品种、喷刷遍数：外墙弹性涂料，底漆一遍，中漆一遍，面漆两遍(腻子、底漆、中漆、面漆等工艺要求详厂家及设计效果满足业主要求)
5.喷刷方式：综合考虑
6.外墙分缝：综合考虑</v>
          </cell>
          <cell r="F982" t="str">
            <v>[工作内容]
1.基层清理
2.刮腻子
3.喷刷涂料、分缝
4.其他完成本项所需的一切工作</v>
          </cell>
          <cell r="G982" t="str">
            <v>m2</v>
          </cell>
        </row>
        <row r="983">
          <cell r="C983" t="str">
            <v>补2022030410194948001</v>
          </cell>
          <cell r="D983" t="str">
            <v>墙面喷刷质感涂料 外墙面</v>
          </cell>
          <cell r="E983" t="str">
            <v>[项目特征]                                                                                                                    
1.基层类型：外墙面
2.腻子种类：刮弹性外墙腻子,打磨平整
3.腻子遍数：2遍以内（含2遍）
4.涂料品种、喷刷遍数：外墙质感涂料，底漆一遍，中漆一遍，罩光漆一遍(腻子、底漆、中漆、罩光漆等工艺要求详厂家及设计效果满足业主要求)
5.喷刷方式：综合考虑
6.外墙分缝：综合考虑</v>
          </cell>
          <cell r="F983" t="str">
            <v>[工作内容]
1.基层清理
2.刮腻子
3.喷刷涂料、分缝
4.其他完成本项所需的一切工作</v>
          </cell>
          <cell r="G983" t="str">
            <v>m2</v>
          </cell>
          <cell r="H983" t="str">
            <v>1.00</v>
          </cell>
          <cell r="I983">
            <v>26.48</v>
          </cell>
        </row>
        <row r="984">
          <cell r="C984" t="str">
            <v>补2022030410194948001</v>
          </cell>
          <cell r="D984" t="str">
            <v>墙面喷刷质感涂料 外墙面</v>
          </cell>
          <cell r="E984" t="str">
            <v>[项目特征]                                                                                                                    
1.基层类型：外墙面
2.腻子种类：刮弹性外墙腻子,打磨平整
3.腻子遍数：2遍以内（含2遍）
4.涂料品种、喷刷遍数：外墙质感涂料，底漆一遍，中漆一遍，罩光漆一遍(腻子、底漆、中漆、罩光漆等工艺要求详厂家及设计效果满足业主要求)
5.喷刷方式：综合考虑
6.外墙分缝：综合考虑</v>
          </cell>
          <cell r="F984" t="str">
            <v>[工作内容]
1.基层清理
2.刮腻子
3.喷刷涂料、分缝
4.其他完成本项所需的一切工作</v>
          </cell>
          <cell r="G984" t="str">
            <v>m2</v>
          </cell>
        </row>
        <row r="985">
          <cell r="C985" t="str">
            <v>补2022030410194948001</v>
          </cell>
          <cell r="D985" t="str">
            <v>墙面喷刷质感涂料 外墙面</v>
          </cell>
          <cell r="E985" t="str">
            <v>[项目特征]                                                                                                                    
1.基层类型：外墙面
2.腻子种类：刮弹性外墙腻子,打磨平整
3.腻子遍数：2遍以内（含2遍）
4.涂料品种、喷刷遍数：外墙质感涂料，底漆一遍，中漆一遍，罩光漆一遍(腻子、底漆、中漆、罩光漆等工艺要求详厂家及设计效果满足业主要求)
5.喷刷方式：综合考虑
6.外墙分缝：综合考虑</v>
          </cell>
          <cell r="F985" t="str">
            <v>[工作内容]
1.基层清理
2.刮腻子
3.喷刷涂料、分缝
4.其他完成本项所需的一切工作</v>
          </cell>
          <cell r="G985" t="str">
            <v>m2</v>
          </cell>
        </row>
        <row r="986">
          <cell r="C986" t="str">
            <v>补2022030410212393001</v>
          </cell>
          <cell r="D986" t="str">
            <v>墙面喷刷质感涂料 外墙面</v>
          </cell>
          <cell r="E986" t="str">
            <v>[项目特征]                                                                                                                    
1.基层类型：外墙面
2.腻子种类：刮弹性外墙腻子,打磨平整
3.腻子遍数：2遍以内（含2遍）
4.涂料品种、喷刷遍数：外墙质感涂料，底漆一遍，中漆两遍，罩光漆一遍(腻子、底漆、中漆、罩光漆等工艺要求详厂家及设计效果满足业主要求)
5.喷刷方式：综合考虑
6.外墙分缝：综合考虑</v>
          </cell>
          <cell r="F986" t="str">
            <v>[工作内容]
1.基层清理
2.刮腻子
3.喷刷涂料、分缝
4.其他完成本项所需的一切工作</v>
          </cell>
          <cell r="G986" t="str">
            <v>m2</v>
          </cell>
          <cell r="H986" t="str">
            <v>1.00</v>
          </cell>
          <cell r="I986">
            <v>36.12</v>
          </cell>
        </row>
        <row r="987">
          <cell r="C987" t="str">
            <v>补2022030410212393001</v>
          </cell>
          <cell r="D987" t="str">
            <v>墙面喷刷质感涂料 外墙面</v>
          </cell>
          <cell r="E987" t="str">
            <v>[项目特征]                                                                                                                    
1.基层类型：外墙面
2.腻子种类：刮弹性外墙腻子,打磨平整
3.腻子遍数：2遍以内（含2遍）
4.涂料品种、喷刷遍数：外墙质感涂料，底漆一遍，中漆两遍，罩光漆一遍(腻子、底漆、中漆、罩光漆等工艺要求详厂家及设计效果满足业主要求)
5.喷刷方式：综合考虑
6.外墙分缝：综合考虑</v>
          </cell>
          <cell r="F987" t="str">
            <v>[工作内容]
1.基层清理
2.刮腻子
3.喷刷涂料、分缝
4.其他完成本项所需的一切工作</v>
          </cell>
          <cell r="G987" t="str">
            <v>m2</v>
          </cell>
        </row>
        <row r="988">
          <cell r="C988" t="str">
            <v>补2022030410212393001</v>
          </cell>
          <cell r="D988" t="str">
            <v>墙面喷刷质感涂料 外墙面</v>
          </cell>
          <cell r="E988" t="str">
            <v>[项目特征]                                                                                                                    
1.基层类型：外墙面
2.腻子种类：刮弹性外墙腻子,打磨平整
3.腻子遍数：2遍以内（含2遍）
4.涂料品种、喷刷遍数：外墙质感涂料，底漆一遍，中漆两遍，罩光漆一遍(腻子、底漆、中漆、罩光漆等工艺要求详厂家及设计效果满足业主要求)
5.喷刷方式：综合考虑
6.外墙分缝：综合考虑</v>
          </cell>
          <cell r="F988" t="str">
            <v>[工作内容]
1.基层清理
2.刮腻子
3.喷刷涂料、分缝
4.其他完成本项所需的一切工作</v>
          </cell>
          <cell r="G988" t="str">
            <v>m2</v>
          </cell>
        </row>
        <row r="989">
          <cell r="C989" t="str">
            <v>补2022030410273624001</v>
          </cell>
          <cell r="D989" t="str">
            <v>墙面喷刷真石漆 外墙面</v>
          </cell>
          <cell r="E989" t="str">
            <v>[项目特征]                                                                                                                    
1.基层类型：外墙面
2.腻子种类：刮弹性外墙腻子,打磨平整
3.腻子遍数：2遍以内（含2遍）
4.涂料品种、喷刷遍数：外墙真石漆，底漆一遍，真石漆一遍，罩光漆一遍(腻子、底漆、真石漆、罩光漆等工艺要求详厂家及设计效果满足业主要求)
5.喷刷方式：综合考虑
6.外墙分缝：综合考虑</v>
          </cell>
          <cell r="F989" t="str">
            <v>[工作内容]
1.基层清理
2.刮腻子
3.喷刷涂料、分缝
4.其他完成本项所需的一切工作</v>
          </cell>
          <cell r="G989" t="str">
            <v>m2</v>
          </cell>
          <cell r="H989" t="str">
            <v>1.00</v>
          </cell>
          <cell r="I989">
            <v>26.48</v>
          </cell>
        </row>
        <row r="990">
          <cell r="C990" t="str">
            <v>补2022030410273624001</v>
          </cell>
          <cell r="D990" t="str">
            <v>墙面喷刷真石漆 外墙面</v>
          </cell>
          <cell r="E990" t="str">
            <v>[项目特征]                                                                                                                    
1.基层类型：外墙面
2.腻子种类：刮弹性外墙腻子,打磨平整
3.腻子遍数：2遍以内（含2遍）
4.涂料品种、喷刷遍数：外墙真石漆，底漆一遍，真石漆一遍，罩光漆一遍(腻子、底漆、真石漆、罩光漆等工艺要求详厂家及设计效果满足业主要求)
5.喷刷方式：综合考虑
6.外墙分缝：综合考虑</v>
          </cell>
          <cell r="F990" t="str">
            <v>[工作内容]
1.基层清理
2.刮腻子
3.喷刷涂料、分缝
4.其他完成本项所需的一切工作</v>
          </cell>
          <cell r="G990" t="str">
            <v>m2</v>
          </cell>
        </row>
        <row r="991">
          <cell r="C991" t="str">
            <v>补2022030410273624001</v>
          </cell>
          <cell r="D991" t="str">
            <v>墙面喷刷真石漆 外墙面</v>
          </cell>
          <cell r="E991" t="str">
            <v>[项目特征]                                                                                                                    
1.基层类型：外墙面
2.腻子种类：刮弹性外墙腻子,打磨平整
3.腻子遍数：2遍以内（含2遍）
4.涂料品种、喷刷遍数：外墙真石漆，底漆一遍，真石漆一遍，罩光漆一遍(腻子、底漆、真石漆、罩光漆等工艺要求详厂家及设计效果满足业主要求)
5.喷刷方式：综合考虑
6.外墙分缝：综合考虑</v>
          </cell>
          <cell r="F991" t="str">
            <v>[工作内容]
1.基层清理
2.刮腻子
3.喷刷涂料、分缝
4.其他完成本项所需的一切工作</v>
          </cell>
          <cell r="G991" t="str">
            <v>m2</v>
          </cell>
        </row>
        <row r="992">
          <cell r="C992" t="str">
            <v>补2022030410310932001</v>
          </cell>
          <cell r="D992" t="str">
            <v>墙面喷刷真石漆 外墙面</v>
          </cell>
          <cell r="E992" t="str">
            <v>[项目特征]                                                                                                                    
1.基层类型：外墙面
2.腻子种类：刮弹性外墙腻子,打磨平整
3.腻子遍数：2遍以内（含2遍）
4.涂料品种、喷刷遍数：外墙真石漆，底漆一遍，真石漆两遍，罩光漆一遍(腻子、底漆、真石漆、罩光漆等工艺要求详厂家及设计效果满足业主要求)
5.喷刷方式：综合考虑
6.外墙分缝：综合考虑</v>
          </cell>
          <cell r="F992" t="str">
            <v>[工作内容]
1.基层清理
2.刮腻子
3.喷刷涂料、分缝
4.其他完成本项所需的一切工作</v>
          </cell>
          <cell r="G992" t="str">
            <v>m2</v>
          </cell>
          <cell r="H992" t="str">
            <v>1.00</v>
          </cell>
          <cell r="I992">
            <v>36.12</v>
          </cell>
        </row>
        <row r="993">
          <cell r="C993" t="str">
            <v>补2022030410310932001</v>
          </cell>
          <cell r="D993" t="str">
            <v>墙面喷刷真石漆 外墙面</v>
          </cell>
          <cell r="E993" t="str">
            <v>[项目特征]                                                                                                                    
1.基层类型：外墙面
2.腻子种类：刮弹性外墙腻子,打磨平整
3.腻子遍数：2遍以内（含2遍）
4.涂料品种、喷刷遍数：外墙真石漆，底漆一遍，真石漆两遍，罩光漆一遍(腻子、底漆、真石漆、罩光漆等工艺要求详厂家及设计效果满足业主要求)
5.喷刷方式：综合考虑
6.外墙分缝：综合考虑</v>
          </cell>
          <cell r="F993" t="str">
            <v>[工作内容]
1.基层清理
2.刮腻子
3.喷刷涂料、分缝
4.其他完成本项所需的一切工作</v>
          </cell>
          <cell r="G993" t="str">
            <v>m2</v>
          </cell>
        </row>
        <row r="994">
          <cell r="C994" t="str">
            <v>补2022030410310932001</v>
          </cell>
          <cell r="D994" t="str">
            <v>墙面喷刷真石漆 外墙面</v>
          </cell>
          <cell r="E994" t="str">
            <v>[项目特征]                                                                                                                    
1.基层类型：外墙面
2.腻子种类：刮弹性外墙腻子,打磨平整
3.腻子遍数：2遍以内（含2遍）
4.涂料品种、喷刷遍数：外墙真石漆，底漆一遍，真石漆两遍，罩光漆一遍(腻子、底漆、真石漆、罩光漆等工艺要求详厂家及设计效果满足业主要求)
5.喷刷方式：综合考虑
6.外墙分缝：综合考虑</v>
          </cell>
          <cell r="F994" t="str">
            <v>[工作内容]
1.基层清理
2.刮腻子
3.喷刷涂料、分缝
4.其他完成本项所需的一切工作</v>
          </cell>
          <cell r="G994" t="str">
            <v>m2</v>
          </cell>
        </row>
        <row r="995">
          <cell r="C995" t="str">
            <v>补2022030410343845001</v>
          </cell>
          <cell r="D995" t="str">
            <v>墙面喷刷岩彩漆 外墙面</v>
          </cell>
          <cell r="E995" t="str">
            <v>[项目特征]                                                                                                                    
1.基层类型：外墙面
2.腻子种类：刮弹性外墙腻子,打磨平整
3.腻子遍数：2遍以内（含2遍）
4.涂料品种、喷刷遍数：外墙岩彩漆，底漆一遍，主色漆一遍，岩彩漆一遍，罩光漆一遍(腻子、底漆、主色漆、岩彩漆、罩光漆等工艺要求详厂家及设计效果满足业主要求)
5.喷刷方式：综合考虑
6.外墙分缝：综合考虑</v>
          </cell>
          <cell r="F995" t="str">
            <v>[工作内容]
1.基层清理
2.刮腻子
3.喷刷涂料、分缝
4.其他完成本项所需的一切工作</v>
          </cell>
          <cell r="G995" t="str">
            <v>m2</v>
          </cell>
          <cell r="H995" t="str">
            <v>1.00</v>
          </cell>
          <cell r="I995">
            <v>36.12</v>
          </cell>
        </row>
        <row r="996">
          <cell r="C996" t="str">
            <v>补2022030410343845001</v>
          </cell>
          <cell r="D996" t="str">
            <v>墙面喷刷岩彩漆 外墙面</v>
          </cell>
          <cell r="E996" t="str">
            <v>[项目特征]                                                                                                                    
1.基层类型：外墙面
2.腻子种类：刮弹性外墙腻子,打磨平整
3.腻子遍数：2遍以内（含2遍）
4.涂料品种、喷刷遍数：外墙岩彩漆，底漆一遍，主色漆一遍，岩彩漆一遍，罩光漆一遍(腻子、底漆、主色漆、岩彩漆、罩光漆等工艺要求详厂家及设计效果满足业主要求)
5.喷刷方式：综合考虑
6.外墙分缝：综合考虑</v>
          </cell>
          <cell r="F996" t="str">
            <v>[工作内容]
1.基层清理
2.刮腻子
3.喷刷涂料、分缝
4.其他完成本项所需的一切工作</v>
          </cell>
          <cell r="G996" t="str">
            <v>m2</v>
          </cell>
        </row>
        <row r="997">
          <cell r="C997" t="str">
            <v>补2022030410343845001</v>
          </cell>
          <cell r="D997" t="str">
            <v>墙面喷刷岩彩漆 外墙面</v>
          </cell>
          <cell r="E997" t="str">
            <v>[项目特征]                                                                                                                    
1.基层类型：外墙面
2.腻子种类：刮弹性外墙腻子,打磨平整
3.腻子遍数：2遍以内（含2遍）
4.涂料品种、喷刷遍数：外墙岩彩漆，底漆一遍，主色漆一遍，岩彩漆一遍，罩光漆一遍(腻子、底漆、主色漆、岩彩漆、罩光漆等工艺要求详厂家及设计效果满足业主要求)
5.喷刷方式：综合考虑
6.外墙分缝：综合考虑</v>
          </cell>
          <cell r="F997" t="str">
            <v>[工作内容]
1.基层清理
2.刮腻子
3.喷刷涂料、分缝
4.其他完成本项所需的一切工作</v>
          </cell>
          <cell r="G997" t="str">
            <v>m2</v>
          </cell>
        </row>
        <row r="998">
          <cell r="C998" t="str">
            <v>补2022030410374434001</v>
          </cell>
          <cell r="D998" t="str">
            <v>墙面喷刷岩彩漆 外墙面</v>
          </cell>
          <cell r="E998" t="str">
            <v>[项目特征]                                                                                                                    
1.基层类型：外墙面
2.腻子种类：刮弹性外墙腻子,打磨平整
3.腻子遍数：2遍以内（含2遍）
4.涂料品种、喷刷遍数：外墙岩彩漆，底漆一遍，主色漆一遍，岩彩漆两遍，罩光漆一遍(腻子、底漆、主色漆、岩彩漆、罩光漆等工艺要求详厂家及设计效果满足业主要求)
5.喷刷方式：综合考虑
6.外墙分缝：综合考虑</v>
          </cell>
          <cell r="F998" t="str">
            <v>[工作内容]
1.基层清理
2.刮腻子
3.喷刷涂料、分缝
4.其他完成本项所需的一切工作</v>
          </cell>
          <cell r="G998" t="str">
            <v>m2</v>
          </cell>
          <cell r="H998" t="str">
            <v>1.00</v>
          </cell>
          <cell r="I998">
            <v>45.74</v>
          </cell>
        </row>
        <row r="999">
          <cell r="C999" t="str">
            <v>补2022030410374434001</v>
          </cell>
          <cell r="D999" t="str">
            <v>墙面喷刷岩彩漆 外墙面</v>
          </cell>
          <cell r="E999" t="str">
            <v>[项目特征]                                                                                                                    
1.基层类型：外墙面
2.腻子种类：刮弹性外墙腻子,打磨平整
3.腻子遍数：2遍以内（含2遍）
4.涂料品种、喷刷遍数：外墙岩彩漆，底漆一遍，主色漆一遍，岩彩漆两遍，罩光漆一遍(腻子、底漆、主色漆、岩彩漆、罩光漆等工艺要求详厂家及设计效果满足业主要求)
5.喷刷方式：综合考虑
6.外墙分缝：综合考虑</v>
          </cell>
          <cell r="F999" t="str">
            <v>[工作内容]
1.基层清理
2.刮腻子
3.喷刷涂料、分缝
4.其他完成本项所需的一切工作</v>
          </cell>
          <cell r="G999" t="str">
            <v>m2</v>
          </cell>
        </row>
        <row r="1000">
          <cell r="C1000" t="str">
            <v>补2022030410374434001</v>
          </cell>
          <cell r="D1000" t="str">
            <v>墙面喷刷岩彩漆 外墙面</v>
          </cell>
          <cell r="E1000" t="str">
            <v>[项目特征]                                                                                                                    
1.基层类型：外墙面
2.腻子种类：刮弹性外墙腻子,打磨平整
3.腻子遍数：2遍以内（含2遍）
4.涂料品种、喷刷遍数：外墙岩彩漆，底漆一遍，主色漆一遍，岩彩漆两遍，罩光漆一遍(腻子、底漆、主色漆、岩彩漆、罩光漆等工艺要求详厂家及设计效果满足业主要求)
5.喷刷方式：综合考虑
6.外墙分缝：综合考虑</v>
          </cell>
          <cell r="F1000" t="str">
            <v>[工作内容]
1.基层清理
2.刮腻子
3.喷刷涂料、分缝
4.其他完成本项所需的一切工作</v>
          </cell>
          <cell r="G1000" t="str">
            <v>m2</v>
          </cell>
        </row>
        <row r="1001">
          <cell r="C1001" t="str">
            <v>补2022030410360408001</v>
          </cell>
          <cell r="D1001" t="str">
            <v>墙面喷刷岩彩漆 外墙面</v>
          </cell>
          <cell r="E1001" t="str">
            <v>[项目特征]                                                                                                                    
1.基层类型：外墙面
2.腻子种类：刮弹性外墙腻子,打磨平整
3.腻子遍数：2遍以内（含2遍）
4.涂料品种、喷刷遍数：外墙岩彩漆，底漆一遍，主色漆两遍，岩彩漆一遍，罩光漆一遍(腻子、底漆、主色漆、岩彩漆、罩光漆等工艺要求详厂家及设计效果满足业主要求)
5.喷刷方式：综合考虑
6.外墙分缝：综合考虑</v>
          </cell>
          <cell r="F1001" t="str">
            <v>[工作内容]
1.基层清理
2.刮腻子
3.喷刷涂料、分缝
4.其他完成本项所需的一切工作</v>
          </cell>
          <cell r="G1001" t="str">
            <v>m2</v>
          </cell>
          <cell r="H1001" t="str">
            <v>1.00</v>
          </cell>
          <cell r="I1001">
            <v>45.74</v>
          </cell>
        </row>
        <row r="1002">
          <cell r="C1002" t="str">
            <v>补2022030410360408001</v>
          </cell>
          <cell r="D1002" t="str">
            <v>墙面喷刷岩彩漆 外墙面</v>
          </cell>
          <cell r="E1002" t="str">
            <v>[项目特征]                                                                                                                    
1.基层类型：外墙面
2.腻子种类：刮弹性外墙腻子,打磨平整
3.腻子遍数：2遍以内（含2遍）
4.涂料品种、喷刷遍数：外墙岩彩漆，底漆一遍，主色漆两遍，岩彩漆一遍，罩光漆一遍(腻子、底漆、主色漆、岩彩漆、罩光漆等工艺要求详厂家及设计效果满足业主要求)
5.喷刷方式：综合考虑
6.外墙分缝：综合考虑</v>
          </cell>
          <cell r="F1002" t="str">
            <v>[工作内容]
1.基层清理
2.刮腻子
3.喷刷涂料、分缝
4.其他完成本项所需的一切工作</v>
          </cell>
          <cell r="G1002" t="str">
            <v>m2</v>
          </cell>
        </row>
        <row r="1003">
          <cell r="C1003" t="str">
            <v>补2022030410360408001</v>
          </cell>
          <cell r="D1003" t="str">
            <v>墙面喷刷岩彩漆 外墙面</v>
          </cell>
          <cell r="E1003" t="str">
            <v>[项目特征]                                                                                                                    
1.基层类型：外墙面
2.腻子种类：刮弹性外墙腻子,打磨平整
3.腻子遍数：2遍以内（含2遍）
4.涂料品种、喷刷遍数：外墙岩彩漆，底漆一遍，主色漆两遍，岩彩漆一遍，罩光漆一遍(腻子、底漆、主色漆、岩彩漆、罩光漆等工艺要求详厂家及设计效果满足业主要求)
5.喷刷方式：综合考虑
6.外墙分缝：综合考虑</v>
          </cell>
          <cell r="F1003" t="str">
            <v>[工作内容]
1.基层清理
2.刮腻子
3.喷刷涂料、分缝
4.其他完成本项所需的一切工作</v>
          </cell>
          <cell r="G1003" t="str">
            <v>m2</v>
          </cell>
        </row>
        <row r="1004">
          <cell r="C1004" t="str">
            <v>补2022030410381523001</v>
          </cell>
          <cell r="D1004" t="str">
            <v>墙面喷刷岩彩漆 外墙面</v>
          </cell>
          <cell r="E1004" t="str">
            <v>[项目特征]                                                                                                                    
1.基层类型：外墙面
2.腻子种类：刮弹性外墙腻子,打磨平整
3.腻子遍数：2遍以内（含2遍）
4.涂料品种、喷刷遍数：外墙岩彩漆，底漆一遍，主色漆两遍，岩彩漆两遍，罩光漆一遍(腻子、底漆、主色漆、岩彩漆、罩光漆等工艺要求详厂家及设计效果满足业主要求)
5.喷刷方式：综合考虑
6.外墙分缝：综合考虑</v>
          </cell>
          <cell r="F1004" t="str">
            <v>[工作内容]
1.基层清理
2.刮腻子
3.喷刷涂料、分缝
4.其他完成本项所需的一切工作</v>
          </cell>
          <cell r="G1004" t="str">
            <v>m2</v>
          </cell>
          <cell r="H1004" t="str">
            <v>1.00</v>
          </cell>
          <cell r="I1004">
            <v>52.96</v>
          </cell>
        </row>
        <row r="1005">
          <cell r="C1005" t="str">
            <v>补2022030410381523001</v>
          </cell>
          <cell r="D1005" t="str">
            <v>墙面喷刷岩彩漆 外墙面</v>
          </cell>
          <cell r="E1005" t="str">
            <v>[项目特征]                                                                                                                    
1.基层类型：外墙面
2.腻子种类：刮弹性外墙腻子,打磨平整
3.腻子遍数：2遍以内（含2遍）
4.涂料品种、喷刷遍数：外墙岩彩漆，底漆一遍，主色漆两遍，岩彩漆两遍，罩光漆一遍(腻子、底漆、主色漆、岩彩漆、罩光漆等工艺要求详厂家及设计效果满足业主要求)
5.喷刷方式：综合考虑
6.外墙分缝：综合考虑</v>
          </cell>
          <cell r="F1005" t="str">
            <v>[工作内容]
1.基层清理
2.刮腻子
3.喷刷涂料、分缝
4.其他完成本项所需的一切工作</v>
          </cell>
          <cell r="G1005" t="str">
            <v>m2</v>
          </cell>
        </row>
        <row r="1006">
          <cell r="C1006" t="str">
            <v>补2022030410381523001</v>
          </cell>
          <cell r="D1006" t="str">
            <v>墙面喷刷岩彩漆 外墙面</v>
          </cell>
          <cell r="E1006" t="str">
            <v>[项目特征]                                                                                                                    
1.基层类型：外墙面
2.腻子种类：刮弹性外墙腻子,打磨平整
3.腻子遍数：2遍以内（含2遍）
4.涂料品种、喷刷遍数：外墙岩彩漆，底漆一遍，主色漆两遍，岩彩漆两遍，罩光漆一遍(腻子、底漆、主色漆、岩彩漆、罩光漆等工艺要求详厂家及设计效果满足业主要求)
5.喷刷方式：综合考虑
6.外墙分缝：综合考虑</v>
          </cell>
          <cell r="F1006" t="str">
            <v>[工作内容]
1.基层清理
2.刮腻子
3.喷刷涂料、分缝
4.其他完成本项所需的一切工作</v>
          </cell>
          <cell r="G1006" t="str">
            <v>m2</v>
          </cell>
        </row>
        <row r="1007">
          <cell r="C1007" t="str">
            <v>补2024071709324593002</v>
          </cell>
          <cell r="D1007" t="str">
            <v>墙面喷刷金属氟碳漆 外墙面</v>
          </cell>
          <cell r="E1007" t="str">
            <v>[项目特征]                                                                                                                    
1.基层类型：外墙面
2.腻子种类：刮弹性外墙腻子,打磨平整
3.腻子遍数：2遍以内（含2遍）
4.涂料品种、喷刷遍数：金属氟碳漆，底漆一遍，中漆两遍，氟碳漆面漆两遍(腻子、底漆、中漆、氟碳漆等工艺要求详厂家及设计效果满足业主要求)
5.喷刷方式：综合考虑
6.外墙分缝：综合考虑</v>
          </cell>
          <cell r="F1007" t="str">
            <v>[工作内容]
1.基层清理
2.刮腻子
3.喷刷涂料、分缝
4.其他完成本项所需的一切工作</v>
          </cell>
          <cell r="G1007" t="str">
            <v>m2</v>
          </cell>
          <cell r="H1007" t="str">
            <v>1.00</v>
          </cell>
          <cell r="I1007">
            <v>45.74</v>
          </cell>
        </row>
        <row r="1008">
          <cell r="C1008" t="str">
            <v>补2024071709324593002</v>
          </cell>
          <cell r="D1008" t="str">
            <v>墙面喷刷金属氟碳漆 外墙面</v>
          </cell>
          <cell r="E1008" t="str">
            <v>[项目特征]                                                                                                                    
1.基层类型：外墙面
2.腻子种类：刮弹性外墙腻子,打磨平整
3.腻子遍数：2遍以内（含2遍）
4.涂料品种、喷刷遍数：金属氟碳漆，底漆一遍，中漆两遍，氟碳漆面漆两遍(腻子、底漆、中漆、氟碳漆等工艺要求详厂家及设计效果满足业主要求)
5.喷刷方式：综合考虑
6.外墙分缝：综合考虑</v>
          </cell>
          <cell r="F1008" t="str">
            <v>[工作内容]
1.基层清理
2.刮腻子
3.喷刷涂料、分缝
4.其他完成本项所需的一切工作</v>
          </cell>
          <cell r="G1008" t="str">
            <v>m2</v>
          </cell>
        </row>
        <row r="1009">
          <cell r="C1009" t="str">
            <v>补2024071709324593002</v>
          </cell>
          <cell r="D1009" t="str">
            <v>墙面喷刷金属氟碳漆 外墙面</v>
          </cell>
          <cell r="E1009" t="str">
            <v>[项目特征]                                                                                                                    
1.基层类型：外墙面
2.腻子种类：刮弹性外墙腻子,打磨平整
3.腻子遍数：2遍以内（含2遍）
4.涂料品种、喷刷遍数：金属氟碳漆，底漆一遍，中漆两遍，氟碳漆面漆两遍(腻子、底漆、中漆、氟碳漆等工艺要求详厂家及设计效果满足业主要求)
5.喷刷方式：综合考虑
6.外墙分缝：综合考虑</v>
          </cell>
          <cell r="F1009" t="str">
            <v>[工作内容]
1.基层清理
2.刮腻子
3.喷刷涂料、分缝
4.其他完成本项所需的一切工作</v>
          </cell>
          <cell r="G1009" t="str">
            <v>m2</v>
          </cell>
        </row>
        <row r="1010">
          <cell r="C1010" t="str">
            <v>补2024071709412347002</v>
          </cell>
          <cell r="D1010" t="str">
            <v>墙面喷刷仿石灰石漆 外墙面</v>
          </cell>
          <cell r="E1010" t="str">
            <v>[项目特征]                                                                                                                    
1.基层类型：外墙面
2.腻子种类：刮弹性外墙腻子,打磨平整
3.腻子遍数：2遍以内（含2遍）
4.涂料品种、喷刷遍数：仿石灰石漆，底漆，石灰石中漆，多彩面漆，罩面清漆(腻子、底漆、中漆、面漆、罩面清漆等工艺要求详厂家及设计效果满足业主要求)
5.喷刷方式：综合考虑
6.外墙分缝：综合考虑</v>
          </cell>
          <cell r="F1010" t="str">
            <v>[工作内容]
1.基层清理
2.刮腻子
3.喷刷涂料、分缝
4.其他完成本项所需的一切工作</v>
          </cell>
          <cell r="G1010" t="str">
            <v>m2</v>
          </cell>
          <cell r="H1010" t="str">
            <v>1.00</v>
          </cell>
          <cell r="I1010">
            <v>36.12</v>
          </cell>
        </row>
        <row r="1011">
          <cell r="C1011" t="str">
            <v>补2024071709412347002</v>
          </cell>
          <cell r="D1011" t="str">
            <v>墙面喷刷仿石灰石漆 外墙面</v>
          </cell>
          <cell r="E1011" t="str">
            <v>[项目特征]                                                                                                                    
1.基层类型：外墙面
2.腻子种类：刮弹性外墙腻子,打磨平整
3.腻子遍数：2遍以内（含2遍）
4.涂料品种、喷刷遍数：仿石灰石漆，底漆，石灰石中漆，多彩面漆，罩面清漆(腻子、底漆、中漆、面漆、罩面清漆等工艺要求详厂家及设计效果满足业主要求)
5.喷刷方式：综合考虑
6.外墙分缝：综合考虑</v>
          </cell>
          <cell r="F1011" t="str">
            <v>[工作内容]
1.基层清理
2.刮腻子
3.喷刷涂料、分缝
4.其他完成本项所需的一切工作</v>
          </cell>
          <cell r="G1011" t="str">
            <v>m2</v>
          </cell>
        </row>
        <row r="1012">
          <cell r="C1012" t="str">
            <v>补2024071709412347002</v>
          </cell>
          <cell r="D1012" t="str">
            <v>墙面喷刷仿石灰石漆 外墙面</v>
          </cell>
          <cell r="E1012" t="str">
            <v>[项目特征]                                                                                                                    
1.基层类型：外墙面
2.腻子种类：刮弹性外墙腻子,打磨平整
3.腻子遍数：2遍以内（含2遍）
4.涂料品种、喷刷遍数：仿石灰石漆，底漆，石灰石中漆，多彩面漆，罩面清漆(腻子、底漆、中漆、面漆、罩面清漆等工艺要求详厂家及设计效果满足业主要求)
5.喷刷方式：综合考虑
6.外墙分缝：综合考虑</v>
          </cell>
          <cell r="F1012" t="str">
            <v>[工作内容]
1.基层清理
2.刮腻子
3.喷刷涂料、分缝
4.其他完成本项所需的一切工作</v>
          </cell>
          <cell r="G1012" t="str">
            <v>m2</v>
          </cell>
        </row>
        <row r="1013">
          <cell r="C1013" t="str">
            <v>补2024071709450489002</v>
          </cell>
          <cell r="D1013" t="str">
            <v>墙面喷刷仿石灰石漆 外墙面</v>
          </cell>
          <cell r="E1013" t="str">
            <v>[项目特征]                                                                                                                    
1.基层类型：外墙面
2.腻子种类：刮弹性外墙腻子,打磨平整
3.腻子遍数：2遍以内（含2遍）
4.涂料品种、喷刷遍数：仿石灰石漆，底漆，石灰石中漆，多彩面漆，擦色工序，罩面清漆(腻子、底漆、中漆、面漆、擦色工序、罩面清漆等工艺要求详厂家及设计效果满足业主要求)
5.喷刷方式：综合考虑
6.外墙分缝：综合考虑</v>
          </cell>
          <cell r="F1013" t="str">
            <v>[工作内容]
1.基层清理
2.刮腻子
3.喷刷涂料、分缝
4.其他完成本项所需的一切工作</v>
          </cell>
          <cell r="G1013" t="str">
            <v>m2</v>
          </cell>
          <cell r="H1013" t="str">
            <v>1.00</v>
          </cell>
          <cell r="I1013">
            <v>45.74</v>
          </cell>
        </row>
        <row r="1014">
          <cell r="C1014" t="str">
            <v>补2024071709450489002</v>
          </cell>
          <cell r="D1014" t="str">
            <v>墙面喷刷仿石灰石漆 外墙面</v>
          </cell>
          <cell r="E1014" t="str">
            <v>[项目特征]                                                                                                                    
1.基层类型：外墙面
2.腻子种类：刮弹性外墙腻子,打磨平整
3.腻子遍数：2遍以内（含2遍）
4.涂料品种、喷刷遍数：仿石灰石漆，底漆，石灰石中漆，多彩面漆，擦色工序，罩面清漆(腻子、底漆、中漆、面漆、擦色工序、罩面清漆等工艺要求详厂家及设计效果满足业主要求)
5.喷刷方式：综合考虑
6.外墙分缝：综合考虑</v>
          </cell>
          <cell r="F1014" t="str">
            <v>[工作内容]
1.基层清理
2.刮腻子
3.喷刷涂料、分缝
4.其他完成本项所需的一切工作</v>
          </cell>
          <cell r="G1014" t="str">
            <v>m2</v>
          </cell>
        </row>
        <row r="1015">
          <cell r="C1015" t="str">
            <v>补2024071709450489002</v>
          </cell>
          <cell r="D1015" t="str">
            <v>墙面喷刷仿石灰石漆 外墙面</v>
          </cell>
          <cell r="E1015" t="str">
            <v>[项目特征]                                                                                                                    
1.基层类型：外墙面
2.腻子种类：刮弹性外墙腻子,打磨平整
3.腻子遍数：2遍以内（含2遍）
4.涂料品种、喷刷遍数：仿石灰石漆，底漆，石灰石中漆，多彩面漆，擦色工序，罩面清漆(腻子、底漆、中漆、面漆、擦色工序、罩面清漆等工艺要求详厂家及设计效果满足业主要求)
5.喷刷方式：综合考虑
6.外墙分缝：综合考虑</v>
          </cell>
          <cell r="F1015" t="str">
            <v>[工作内容]
1.基层清理
2.刮腻子
3.喷刷涂料、分缝
4.其他完成本项所需的一切工作</v>
          </cell>
          <cell r="G1015" t="str">
            <v>m2</v>
          </cell>
        </row>
        <row r="1016">
          <cell r="C1016" t="str">
            <v>补2024071709483156002</v>
          </cell>
          <cell r="D1016" t="str">
            <v>墙面喷刷腻子 外墙面</v>
          </cell>
          <cell r="E1016" t="str">
            <v>[项目特征]                                                                                                                    
1.基层类型：外墙面
2.腻子种类：刮弹性外墙腻子,打磨平整
3.腻子遍数：2遍以内（含2遍）</v>
          </cell>
          <cell r="F1016" t="str">
            <v>[工作内容]
1.基层清理
2.刮腻子
3.其他完成本项所需的一切工作</v>
          </cell>
          <cell r="G1016" t="str">
            <v>m2</v>
          </cell>
          <cell r="H1016" t="str">
            <v>1.00</v>
          </cell>
          <cell r="I1016">
            <v>9.62</v>
          </cell>
        </row>
        <row r="1017">
          <cell r="C1017" t="str">
            <v>补2024071709483156002</v>
          </cell>
          <cell r="D1017" t="str">
            <v>墙面喷刷腻子 外墙面</v>
          </cell>
          <cell r="E1017" t="str">
            <v>[项目特征]                                                                                                                    
1.基层类型：外墙面
2.腻子种类：刮弹性外墙腻子,打磨平整
3.腻子遍数：2遍以内（含2遍）</v>
          </cell>
          <cell r="F1017" t="str">
            <v>[工作内容]
1.基层清理
2.刮腻子
3.其他完成本项所需的一切工作</v>
          </cell>
          <cell r="G1017" t="str">
            <v>m2</v>
          </cell>
        </row>
        <row r="1018">
          <cell r="C1018" t="str">
            <v>补2022021710153446002</v>
          </cell>
          <cell r="D1018" t="str">
            <v>墙面喷刷涂料 外墙面</v>
          </cell>
          <cell r="E1018" t="str">
            <v>[项目特征]                                                                                                                    
1.基层类型：外墙面
2.腻子种类、刮腻子遍数：刮弹性外墙腻子,打磨平整
3.涂料品种、喷刷遍数：外墙反射涂料(底漆等工艺要求详厂家)
4.喷刷方式：综合考虑
5.外墙分缝：综合考虑</v>
          </cell>
          <cell r="F1018" t="str">
            <v>[工作内容]
1.基层清理
2.刮腻子
3.喷刷涂料、分缝
4.其他完成本项所需的一切工作</v>
          </cell>
          <cell r="G1018" t="str">
            <v>m2</v>
          </cell>
          <cell r="H1018" t="str">
            <v>1.00</v>
          </cell>
          <cell r="I1018">
            <v>24.07</v>
          </cell>
        </row>
        <row r="1019">
          <cell r="C1019" t="str">
            <v>补2022021710153446002</v>
          </cell>
          <cell r="D1019" t="str">
            <v>墙面喷刷涂料 外墙面</v>
          </cell>
          <cell r="E1019" t="str">
            <v>[项目特征]                                                                                                                    
1.基层类型：外墙面
2.腻子种类、刮腻子遍数：刮弹性外墙腻子,打磨平整
3.涂料品种、喷刷遍数：外墙反射涂料(底漆等工艺要求详厂家)
4.喷刷方式：综合考虑
5.外墙分缝：综合考虑</v>
          </cell>
          <cell r="F1019" t="str">
            <v>[工作内容]
1.基层清理
2.刮腻子
3.喷刷涂料、分缝
4.其他完成本项所需的一切工作</v>
          </cell>
          <cell r="G1019" t="str">
            <v>m2</v>
          </cell>
        </row>
        <row r="1020">
          <cell r="C1020" t="str">
            <v>补2022021710153446002</v>
          </cell>
          <cell r="D1020" t="str">
            <v>墙面喷刷涂料 外墙面</v>
          </cell>
          <cell r="E1020" t="str">
            <v>[项目特征]                                                                                                                    
1.基层类型：外墙面
2.腻子种类、刮腻子遍数：刮弹性外墙腻子,打磨平整
3.涂料品种、喷刷遍数：外墙反射涂料(底漆等工艺要求详厂家)
4.喷刷方式：综合考虑
5.外墙分缝：综合考虑</v>
          </cell>
          <cell r="F1020" t="str">
            <v>[工作内容]
1.基层清理
2.刮腻子
3.喷刷涂料、分缝
4.其他完成本项所需的一切工作</v>
          </cell>
          <cell r="G1020" t="str">
            <v>m2</v>
          </cell>
        </row>
        <row r="1021">
          <cell r="C1021" t="str">
            <v>补2024052915432715001</v>
          </cell>
          <cell r="D1021" t="str">
            <v>墙面喷刷涂料 外墙面</v>
          </cell>
          <cell r="E1021" t="str">
            <v>[项目特征]                                                                                                                    
1.基层类型：外墙面
2.涂料品种、喷刷遍数：外墙反射涂料(底漆等工艺要求详厂家)
3.喷刷方式：综合考虑
4.外墙分缝：综合考虑</v>
          </cell>
          <cell r="F1021" t="str">
            <v>[工作内容]
1.基层清理
2.喷刷涂料、分缝
3.其他完成本项所需的一切工作</v>
          </cell>
          <cell r="G1021" t="str">
            <v>m2</v>
          </cell>
          <cell r="H1021" t="str">
            <v>1.00</v>
          </cell>
          <cell r="I1021">
            <v>14.45</v>
          </cell>
        </row>
        <row r="1022">
          <cell r="C1022" t="str">
            <v>补2024052915432715001</v>
          </cell>
          <cell r="D1022" t="str">
            <v>墙面喷刷涂料 外墙面</v>
          </cell>
          <cell r="E1022" t="str">
            <v>[项目特征]                                                                                                                    
1.基层类型：外墙面
2.涂料品种、喷刷遍数：外墙反射涂料(底漆等工艺要求详厂家)
3.喷刷方式：综合考虑
4.外墙分缝：综合考虑</v>
          </cell>
          <cell r="F1022" t="str">
            <v>[工作内容]
1.基层清理
2.喷刷涂料、分缝
3.其他完成本项所需的一切工作</v>
          </cell>
          <cell r="G1022" t="str">
            <v>m2</v>
          </cell>
        </row>
        <row r="1023">
          <cell r="C1023" t="str">
            <v>015</v>
          </cell>
          <cell r="D1023" t="str">
            <v>楼梯间装修工程</v>
          </cell>
        </row>
        <row r="1024">
          <cell r="C1024" t="str">
            <v>01501</v>
          </cell>
          <cell r="D1024" t="str">
            <v>楼梯间楼地面装饰工程</v>
          </cell>
        </row>
        <row r="1025">
          <cell r="C1025" t="str">
            <v>01110600400008001</v>
          </cell>
          <cell r="D1025" t="str">
            <v>水泥砂浆楼梯面层</v>
          </cell>
          <cell r="E1025" t="str">
            <v>[项目特征]
1.面层厚度、砂浆配合比：20厚WS M20水泥砂浆，抹面压光
2.防滑条：梯级边贴瓷质防滑条</v>
          </cell>
          <cell r="F1025" t="str">
            <v>[工作内容]
1.基层清理
2.面层铺设
3.防滑条铺贴
4.其他完成本项所需的一切工作</v>
          </cell>
          <cell r="G1025" t="str">
            <v>m2</v>
          </cell>
          <cell r="H1025" t="str">
            <v>1.00</v>
          </cell>
          <cell r="I1025">
            <v>84.47</v>
          </cell>
        </row>
        <row r="1026">
          <cell r="C1026" t="str">
            <v>01110600400008001</v>
          </cell>
          <cell r="D1026" t="str">
            <v>水泥砂浆楼梯面层</v>
          </cell>
          <cell r="E1026" t="str">
            <v>[项目特征]
1.面层厚度、砂浆配合比：20厚WS M20水泥砂浆，抹面压光
2.防滑条：梯级边贴瓷质防滑条</v>
          </cell>
          <cell r="F1026" t="str">
            <v>[工作内容]
1.基层清理
2.面层铺设
3.防滑条铺贴
4.其他完成本项所需的一切工作</v>
          </cell>
          <cell r="G1026" t="str">
            <v>m2</v>
          </cell>
        </row>
        <row r="1027">
          <cell r="C1027" t="str">
            <v>01110600400008001</v>
          </cell>
          <cell r="D1027" t="str">
            <v>水泥砂浆楼梯面层</v>
          </cell>
          <cell r="E1027" t="str">
            <v>[项目特征]
1.面层厚度、砂浆配合比：20厚WS M20水泥砂浆，抹面压光
2.防滑条：梯级边贴瓷质防滑条</v>
          </cell>
          <cell r="F1027" t="str">
            <v>[工作内容]
1.基层清理
2.面层铺设
3.防滑条铺贴
4.其他完成本项所需的一切工作</v>
          </cell>
          <cell r="G1027" t="str">
            <v>m2</v>
          </cell>
        </row>
        <row r="1028">
          <cell r="C1028" t="str">
            <v>补2023040714115253004</v>
          </cell>
          <cell r="D1028" t="str">
            <v>块料楼地面</v>
          </cell>
          <cell r="E1028" t="str">
            <v>[项目特征]
1.结合层厚度、砂浆配合比：10厚陶瓷胶合剂，填缝剂填缝
2.面层材料品种、规格：8~12厚防滑陶瓷地砖(自带防滑条)</v>
          </cell>
          <cell r="F1028" t="str">
            <v>[工作内容]
1.基层清理
2.抹结合层
3.面层铺设、磨边
4.嵌缝
5.材料运输
6.其他完成本项所需的一切工作</v>
          </cell>
          <cell r="G1028" t="str">
            <v>m2</v>
          </cell>
          <cell r="H1028" t="str">
            <v>1.00</v>
          </cell>
          <cell r="I1028">
            <v>115.87</v>
          </cell>
        </row>
        <row r="1029">
          <cell r="C1029" t="str">
            <v>补2023040714115253004</v>
          </cell>
          <cell r="D1029" t="str">
            <v>块料楼地面</v>
          </cell>
          <cell r="E1029" t="str">
            <v>[项目特征]
1.结合层厚度、砂浆配合比：10厚陶瓷胶合剂，填缝剂填缝
2.面层材料品种、规格：8~12厚防滑陶瓷地砖(自带防滑条)</v>
          </cell>
          <cell r="F1029" t="str">
            <v>[工作内容]
1.基层清理
2.抹结合层
3.面层铺设、磨边
4.嵌缝
5.材料运输
6.其他完成本项所需的一切工作</v>
          </cell>
          <cell r="G1029" t="str">
            <v>m2</v>
          </cell>
        </row>
        <row r="1030">
          <cell r="C1030" t="str">
            <v>补2023040714115253004</v>
          </cell>
          <cell r="D1030" t="str">
            <v>块料楼地面</v>
          </cell>
          <cell r="E1030" t="str">
            <v>[项目特征]
1.结合层厚度、砂浆配合比：10厚陶瓷胶合剂，填缝剂填缝
2.面层材料品种、规格：8~12厚防滑陶瓷地砖(自带防滑条)</v>
          </cell>
          <cell r="F1030" t="str">
            <v>[工作内容]
1.基层清理
2.抹结合层
3.面层铺设、磨边
4.嵌缝
5.材料运输
6.其他完成本项所需的一切工作</v>
          </cell>
          <cell r="G1030" t="str">
            <v>m2</v>
          </cell>
        </row>
        <row r="1031">
          <cell r="C1031" t="str">
            <v>01110100600047001</v>
          </cell>
          <cell r="D1031" t="str">
            <v>水泥砂浆楼地面</v>
          </cell>
          <cell r="E1031" t="str">
            <v>项目特征]
1.素水泥浆遍数：素水泥浆一遍
2.找平层厚度、砂浆配合比：20厚WS M20水泥砂浆抹面压光</v>
          </cell>
          <cell r="F1031" t="str">
            <v>[工作内容]
1.基层清理
2.抹找平层
3.其他完成本项所需的一切工作</v>
          </cell>
          <cell r="G1031" t="str">
            <v>m2</v>
          </cell>
          <cell r="H1031" t="str">
            <v>1.00</v>
          </cell>
          <cell r="I1031">
            <v>24.36</v>
          </cell>
        </row>
        <row r="1032">
          <cell r="C1032" t="str">
            <v>01110100600047001</v>
          </cell>
          <cell r="D1032" t="str">
            <v>水泥砂浆楼地面</v>
          </cell>
          <cell r="E1032" t="str">
            <v>项目特征]
1.素水泥浆遍数：素水泥浆一遍
2.找平层厚度、砂浆配合比：20厚WS M20水泥砂浆抹面压光</v>
          </cell>
          <cell r="F1032" t="str">
            <v>[工作内容]
1.基层清理
2.抹找平层
3.其他完成本项所需的一切工作</v>
          </cell>
          <cell r="G1032" t="str">
            <v>m2</v>
          </cell>
        </row>
        <row r="1033">
          <cell r="C1033" t="str">
            <v>补2023052316380826001</v>
          </cell>
          <cell r="D1033" t="str">
            <v>水泥砂浆楼地面</v>
          </cell>
          <cell r="E1033" t="str">
            <v>项目特征]
1.素水泥浆遍数：素水泥浆一遍
2.找平层厚度、砂浆配合比：20厚WS M20水泥砂浆找平,抹平压光</v>
          </cell>
          <cell r="F1033" t="str">
            <v>[工作内容]
1.基层清理
2.抹找平层
3.其他完成本项所需的一切工作</v>
          </cell>
          <cell r="G1033" t="str">
            <v>m2</v>
          </cell>
          <cell r="H1033" t="str">
            <v>1.00</v>
          </cell>
          <cell r="I1033">
            <v>24.36</v>
          </cell>
        </row>
        <row r="1034">
          <cell r="C1034" t="str">
            <v>补2023052316380826001</v>
          </cell>
          <cell r="D1034" t="str">
            <v>水泥砂浆楼地面</v>
          </cell>
          <cell r="E1034" t="str">
            <v>项目特征]
1.素水泥浆遍数：素水泥浆一遍
2.找平层厚度、砂浆配合比：20厚WS M20水泥砂浆找平,抹平压光</v>
          </cell>
          <cell r="F1034" t="str">
            <v>[工作内容]
1.基层清理
2.抹找平层
3.其他完成本项所需的一切工作</v>
          </cell>
          <cell r="G1034" t="str">
            <v>m2</v>
          </cell>
        </row>
        <row r="1035">
          <cell r="C1035" t="str">
            <v>01110500100002002</v>
          </cell>
          <cell r="D1035" t="str">
            <v>水泥砂浆踢脚线</v>
          </cell>
          <cell r="E1035" t="str">
            <v>[项目特征]
1.踢脚线高度：综合考虑
2.面层：面刷纯水泥浆</v>
          </cell>
          <cell r="F1035" t="str">
            <v>[工作内容]
1.基层清理
2.抹面层
3.其他完成本项所需的一切工作</v>
          </cell>
          <cell r="G1035" t="str">
            <v>m2</v>
          </cell>
          <cell r="H1035" t="str">
            <v>1.00</v>
          </cell>
          <cell r="I1035">
            <v>48.7</v>
          </cell>
        </row>
        <row r="1036">
          <cell r="C1036" t="str">
            <v>01110500100002002</v>
          </cell>
          <cell r="D1036" t="str">
            <v>水泥砂浆踢脚线</v>
          </cell>
          <cell r="E1036" t="str">
            <v>[项目特征]
1.踢脚线高度：综合考虑
2.面层：面刷纯水泥浆</v>
          </cell>
          <cell r="F1036" t="str">
            <v>[工作内容]
1.基层清理
2.抹面层
3.其他完成本项所需的一切工作</v>
          </cell>
          <cell r="G1036" t="str">
            <v>m2</v>
          </cell>
        </row>
        <row r="1037">
          <cell r="C1037" t="str">
            <v>01110500300008005</v>
          </cell>
          <cell r="D1037" t="str">
            <v>块料踢脚线</v>
          </cell>
          <cell r="E1037" t="str">
            <v>[项目特征]
1.踢脚线高度：综合考虑
2.粘贴层厚度、材料种类：10厚水泥膏粘接层
3.面层材料品种、规格：陶瓷面砖脚线砖</v>
          </cell>
          <cell r="F1037" t="str">
            <v>[工作内容]
1.基层清理
2.面层铺贴、磨边
3.擦缝
4.其他完成本项所需的一切工作</v>
          </cell>
          <cell r="G1037" t="str">
            <v>m2</v>
          </cell>
          <cell r="H1037" t="str">
            <v>1.00</v>
          </cell>
          <cell r="I1037">
            <v>176.59</v>
          </cell>
        </row>
        <row r="1038">
          <cell r="C1038" t="str">
            <v>01110500300008005</v>
          </cell>
          <cell r="D1038" t="str">
            <v>块料踢脚线</v>
          </cell>
          <cell r="E1038" t="str">
            <v>[项目特征]
1.踢脚线高度：综合考虑
2.粘贴层厚度、材料种类：10厚水泥膏粘接层
3.面层材料品种、规格：陶瓷面砖脚线砖</v>
          </cell>
          <cell r="F1038" t="str">
            <v>[工作内容]
1.基层清理
2.面层铺贴、磨边
3.擦缝
4.其他完成本项所需的一切工作</v>
          </cell>
          <cell r="G1038" t="str">
            <v>m2</v>
          </cell>
        </row>
        <row r="1039">
          <cell r="C1039" t="str">
            <v>01110500300008005</v>
          </cell>
          <cell r="D1039" t="str">
            <v>块料踢脚线</v>
          </cell>
          <cell r="E1039" t="str">
            <v>[项目特征]
1.踢脚线高度：综合考虑
2.粘贴层厚度、材料种类：10厚水泥膏粘接层
3.面层材料品种、规格：陶瓷面砖脚线砖</v>
          </cell>
          <cell r="F1039" t="str">
            <v>[工作内容]
1.基层清理
2.面层铺贴、磨边
3.擦缝
4.其他完成本项所需的一切工作</v>
          </cell>
          <cell r="G1039" t="str">
            <v>m2</v>
          </cell>
        </row>
        <row r="1040">
          <cell r="C1040" t="str">
            <v>01502</v>
          </cell>
          <cell r="D1040" t="str">
            <v>楼梯间墙、柱面装饰工程</v>
          </cell>
        </row>
        <row r="1041">
          <cell r="C1041" t="str">
            <v>01060700500016002</v>
          </cell>
          <cell r="D1041" t="str">
            <v>钉(贴)网片 内墙</v>
          </cell>
          <cell r="E1041" t="str">
            <v>[项目特征]
1.钢(铁)网品种、材质:钉(挂)钢丝网,综合考虑
2.加固方式:综合考虑</v>
          </cell>
          <cell r="F1041" t="str">
            <v>[工作内容]
1.钉(挂)钢(铁)网
2.其他完成本项所需的一切工作</v>
          </cell>
          <cell r="G1041" t="str">
            <v>m2</v>
          </cell>
          <cell r="H1041" t="str">
            <v>1.00</v>
          </cell>
          <cell r="I1041">
            <v>8.06</v>
          </cell>
        </row>
        <row r="1042">
          <cell r="C1042" t="str">
            <v>01060700500016002</v>
          </cell>
          <cell r="D1042" t="str">
            <v>钉(贴)网片 内墙</v>
          </cell>
          <cell r="E1042" t="str">
            <v>[项目特征]
1.钢(铁)网品种、材质:钉(挂)钢丝网,综合考虑
2.加固方式:综合考虑</v>
          </cell>
          <cell r="F1042" t="str">
            <v>[工作内容]
1.钉(挂)钢(铁)网
2.其他完成本项所需的一切工作</v>
          </cell>
          <cell r="G1042" t="str">
            <v>m2</v>
          </cell>
        </row>
        <row r="1043">
          <cell r="C1043" t="str">
            <v>01060700500023003</v>
          </cell>
          <cell r="D1043" t="str">
            <v>钉(贴)网片 内墙</v>
          </cell>
          <cell r="E1043" t="str">
            <v>[项目特征]
1.材料品种、材质:耐碱玻璃纤维网布一层
2.加固方式:综合考虑</v>
          </cell>
          <cell r="F1043" t="str">
            <v>[工作内容]
1.钉(挂)钢(纤维)网
2.其他完成本项所需的一切工作</v>
          </cell>
          <cell r="G1043" t="str">
            <v>m2</v>
          </cell>
          <cell r="H1043" t="str">
            <v>1.00</v>
          </cell>
          <cell r="I1043">
            <v>7.11</v>
          </cell>
        </row>
        <row r="1044">
          <cell r="C1044" t="str">
            <v>01060700500023003</v>
          </cell>
          <cell r="D1044" t="str">
            <v>钉(贴)网片 内墙</v>
          </cell>
          <cell r="E1044" t="str">
            <v>[项目特征]
1.材料品种、材质:耐碱玻璃纤维网布一层
2.加固方式:综合考虑</v>
          </cell>
          <cell r="F1044" t="str">
            <v>[工作内容]
1.钉(挂)钢(纤维)网
2.其他完成本项所需的一切工作</v>
          </cell>
          <cell r="G1044" t="str">
            <v>m2</v>
          </cell>
        </row>
        <row r="1045">
          <cell r="C1045" t="str">
            <v>补2022021618592590005</v>
          </cell>
          <cell r="D1045" t="str">
            <v>墙柱（梁）面一般抹灰 内墙</v>
          </cell>
          <cell r="E1045" t="str">
            <v>[项目特征]
1.基层处理：刷素水泥浆一遍(内掺108胶:水=1:4)
2.底层厚度、砂浆配合比：15厚WP M10水泥石灰砂浆,分层抹平</v>
          </cell>
          <cell r="F1045" t="str">
            <v>[工作内容]
1.基层处理
2.砂浆制作、运输
3.底层抹灰
4.其他完成本项所需的一切工作</v>
          </cell>
          <cell r="G1045" t="str">
            <v>m2</v>
          </cell>
          <cell r="H1045" t="str">
            <v>1.00</v>
          </cell>
          <cell r="I1045">
            <v>21.61</v>
          </cell>
        </row>
        <row r="1046">
          <cell r="C1046" t="str">
            <v>补2022021618592590005</v>
          </cell>
          <cell r="D1046" t="str">
            <v>墙柱（梁）面一般抹灰 内墙</v>
          </cell>
          <cell r="E1046" t="str">
            <v>[项目特征]
1.基层处理：刷素水泥浆一遍(内掺108胶:水=1:4)
2.底层厚度、砂浆配合比：15厚WP M10水泥石灰砂浆,分层抹平</v>
          </cell>
          <cell r="F1046" t="str">
            <v>[工作内容]
1.基层处理
2.砂浆制作、运输
3.底层抹灰
4.其他完成本项所需的一切工作</v>
          </cell>
          <cell r="G1046" t="str">
            <v>m2</v>
          </cell>
        </row>
        <row r="1047">
          <cell r="C1047" t="str">
            <v>补2022021619062826003</v>
          </cell>
          <cell r="D1047" t="str">
            <v>墙柱（梁）面一般抹灰 内墙</v>
          </cell>
          <cell r="E1047" t="str">
            <v>[项目特征]
1.底层厚度、砂浆配合比：5厚DP M10聚合物水泥薄抹灰砂浆抹平</v>
          </cell>
          <cell r="F1047" t="str">
            <v>[工作内容]
1.底层抹灰
2.砂浆制作、运输
3.其他完成本项所需的一切工作</v>
          </cell>
          <cell r="G1047" t="str">
            <v>m2</v>
          </cell>
          <cell r="H1047" t="str">
            <v>1.00</v>
          </cell>
          <cell r="I1047">
            <v>25.66</v>
          </cell>
        </row>
        <row r="1048">
          <cell r="C1048" t="str">
            <v>补2022021619062826003</v>
          </cell>
          <cell r="D1048" t="str">
            <v>墙柱（梁）面一般抹灰 内墙</v>
          </cell>
          <cell r="E1048" t="str">
            <v>[项目特征]
1.底层厚度、砂浆配合比：5厚DP M10聚合物水泥薄抹灰砂浆抹平</v>
          </cell>
          <cell r="F1048" t="str">
            <v>[工作内容]
1.底层抹灰
2.砂浆制作、运输
3.其他完成本项所需的一切工作</v>
          </cell>
          <cell r="G1048" t="str">
            <v>m2</v>
          </cell>
        </row>
        <row r="1049">
          <cell r="C1049" t="str">
            <v>补2022021619160442003</v>
          </cell>
          <cell r="D1049" t="str">
            <v>墙柱（梁）面一般抹灰 内墙</v>
          </cell>
          <cell r="E1049" t="str">
            <v>[项目特征]
1.底层厚度、砂浆配合比：5厚DP M10聚合物水泥薄抹灰砂浆抹面</v>
          </cell>
          <cell r="F1049" t="str">
            <v>[工作内容]
1.底层抹灰
2.砂浆制作、运输
3.其他完成本项所需的一切工作</v>
          </cell>
          <cell r="G1049" t="str">
            <v>m2</v>
          </cell>
          <cell r="H1049" t="str">
            <v>1.00</v>
          </cell>
          <cell r="I1049">
            <v>25.66</v>
          </cell>
        </row>
        <row r="1050">
          <cell r="C1050" t="str">
            <v>补2022021619160442003</v>
          </cell>
          <cell r="D1050" t="str">
            <v>墙柱（梁）面一般抹灰 内墙</v>
          </cell>
          <cell r="E1050" t="str">
            <v>[项目特征]
1.底层厚度、砂浆配合比：5厚DP M10聚合物水泥薄抹灰砂浆抹面</v>
          </cell>
          <cell r="F1050" t="str">
            <v>[工作内容]
1.底层抹灰
2.砂浆制作、运输
3.其他完成本项所需的一切工作</v>
          </cell>
          <cell r="G1050" t="str">
            <v>m2</v>
          </cell>
        </row>
        <row r="1051">
          <cell r="C1051" t="str">
            <v>01504</v>
          </cell>
          <cell r="D1051" t="str">
            <v>楼梯间油漆、涂料、裱糊工程</v>
          </cell>
        </row>
        <row r="1052">
          <cell r="C1052" t="str">
            <v>补2022021620440106001</v>
          </cell>
          <cell r="D1052" t="str">
            <v>墙面喷刷涂料 内墙面</v>
          </cell>
          <cell r="E1052" t="str">
            <v>[项目特征]
1.腻子种类、刮腻子遍数：刮腻子2遍,砂纸磨平
2.涂料品种、喷刷遍数：防霉涂料一底两面(燃烧性能等级B1级)</v>
          </cell>
          <cell r="F1052" t="str">
            <v>[工作内容]
1.基层清理
2.刮腻子
3.喷刷涂料
4.其他完成本项所需的一切工作</v>
          </cell>
          <cell r="G1052" t="str">
            <v>m2</v>
          </cell>
          <cell r="H1052" t="str">
            <v>1.00</v>
          </cell>
          <cell r="I1052">
            <v>19.26</v>
          </cell>
        </row>
        <row r="1053">
          <cell r="C1053" t="str">
            <v>补2022021620440106001</v>
          </cell>
          <cell r="D1053" t="str">
            <v>墙面喷刷涂料 内墙面</v>
          </cell>
          <cell r="E1053" t="str">
            <v>[项目特征]
1.腻子种类、刮腻子遍数：刮腻子2遍,砂纸磨平
2.涂料品种、喷刷遍数：防霉涂料一底两面(燃烧性能等级B1级)</v>
          </cell>
          <cell r="F1053" t="str">
            <v>[工作内容]
1.基层清理
2.刮腻子
3.喷刷涂料
4.其他完成本项所需的一切工作</v>
          </cell>
          <cell r="G1053" t="str">
            <v>m2</v>
          </cell>
        </row>
        <row r="1054">
          <cell r="C1054" t="str">
            <v>补2022021620440106001</v>
          </cell>
          <cell r="D1054" t="str">
            <v>墙面喷刷涂料 内墙面</v>
          </cell>
          <cell r="E1054" t="str">
            <v>[项目特征]
1.腻子种类、刮腻子遍数：刮腻子2遍,砂纸磨平
2.涂料品种、喷刷遍数：防霉涂料一底两面(燃烧性能等级B1级)</v>
          </cell>
          <cell r="F1054" t="str">
            <v>[工作内容]
1.基层清理
2.刮腻子
3.喷刷涂料
4.其他完成本项所需的一切工作</v>
          </cell>
          <cell r="G1054" t="str">
            <v>m2</v>
          </cell>
        </row>
        <row r="1055">
          <cell r="C1055" t="str">
            <v>补2022021620440106002</v>
          </cell>
          <cell r="D1055" t="str">
            <v>墙面喷刷涂料 内墙面</v>
          </cell>
          <cell r="E1055" t="str">
            <v>[项目特征]
1.腻子种类、刮腻子遍数：刮腻子2遍,砂纸磨平
2.涂料品种、喷刷遍数：防霉耐水无机涂料一底两面(燃烧性能等级A级)</v>
          </cell>
          <cell r="F1055" t="str">
            <v>[工作内容]
1.基层清理
2.刮腻子
3.喷刷涂料
4.其他完成本项所需的一切工作</v>
          </cell>
          <cell r="G1055" t="str">
            <v>m2</v>
          </cell>
          <cell r="H1055" t="str">
            <v>1.00</v>
          </cell>
          <cell r="I1055">
            <v>19.26</v>
          </cell>
        </row>
        <row r="1056">
          <cell r="C1056" t="str">
            <v>补2022021620440106002</v>
          </cell>
          <cell r="D1056" t="str">
            <v>墙面喷刷涂料 内墙面</v>
          </cell>
          <cell r="E1056" t="str">
            <v>[项目特征]
1.腻子种类、刮腻子遍数：刮腻子2遍,砂纸磨平
2.涂料品种、喷刷遍数：防霉耐水无机涂料一底两面(燃烧性能等级A级)</v>
          </cell>
          <cell r="F1056" t="str">
            <v>[工作内容]
1.基层清理
2.刮腻子
3.喷刷涂料
4.其他完成本项所需的一切工作</v>
          </cell>
          <cell r="G1056" t="str">
            <v>m2</v>
          </cell>
        </row>
        <row r="1057">
          <cell r="C1057" t="str">
            <v>补2022021620440106002</v>
          </cell>
          <cell r="D1057" t="str">
            <v>墙面喷刷涂料 内墙面</v>
          </cell>
          <cell r="E1057" t="str">
            <v>[项目特征]
1.腻子种类、刮腻子遍数：刮腻子2遍,砂纸磨平
2.涂料品种、喷刷遍数：防霉耐水无机涂料一底两面(燃烧性能等级A级)</v>
          </cell>
          <cell r="F1057" t="str">
            <v>[工作内容]
1.基层清理
2.刮腻子
3.喷刷涂料
4.其他完成本项所需的一切工作</v>
          </cell>
          <cell r="G1057" t="str">
            <v>m2</v>
          </cell>
        </row>
        <row r="1058">
          <cell r="C1058" t="str">
            <v>补2022021620463593001</v>
          </cell>
          <cell r="D1058" t="str">
            <v>天棚喷刷涂料</v>
          </cell>
          <cell r="E1058" t="str">
            <v>[项目特征]
1.基层处理：现浇钢筋混凝土板打磨平整,清理干净
2.腻子种类、刮腻子遍数：2厚耐水腻子,分二遍刮平
3.涂料品种、喷刷遍数：防霉耐水无机涂料,一底两面(燃烧性能等级A级)</v>
          </cell>
          <cell r="F1058" t="str">
            <v>[工作内容]
1.基层清理
2.刮腻子
3.喷刷涂料
4.其他完成本项所需的一切工作</v>
          </cell>
          <cell r="G1058" t="str">
            <v>m2</v>
          </cell>
          <cell r="H1058" t="str">
            <v>1.00</v>
          </cell>
          <cell r="I1058">
            <v>19.26</v>
          </cell>
        </row>
        <row r="1059">
          <cell r="C1059" t="str">
            <v>补2022021620463593001</v>
          </cell>
          <cell r="D1059" t="str">
            <v>天棚喷刷涂料</v>
          </cell>
          <cell r="E1059" t="str">
            <v>[项目特征]
1.基层处理：现浇钢筋混凝土板打磨平整,清理干净
2.腻子种类、刮腻子遍数：2厚耐水腻子,分二遍刮平
3.涂料品种、喷刷遍数：防霉耐水无机涂料,一底两面(燃烧性能等级A级)</v>
          </cell>
          <cell r="F1059" t="str">
            <v>[工作内容]
1.基层清理
2.刮腻子
3.喷刷涂料
4.其他完成本项所需的一切工作</v>
          </cell>
          <cell r="G1059" t="str">
            <v>m2</v>
          </cell>
        </row>
        <row r="1060">
          <cell r="C1060" t="str">
            <v>补2022021620463593001</v>
          </cell>
          <cell r="D1060" t="str">
            <v>天棚喷刷涂料</v>
          </cell>
          <cell r="E1060" t="str">
            <v>[项目特征]
1.基层处理：现浇钢筋混凝土板打磨平整,清理干净
2.腻子种类、刮腻子遍数：2厚耐水腻子,分二遍刮平
3.涂料品种、喷刷遍数：防霉耐水无机涂料,一底两面(燃烧性能等级A级)</v>
          </cell>
          <cell r="F1060" t="str">
            <v>[工作内容]
1.基层清理
2.刮腻子
3.喷刷涂料
4.其他完成本项所需的一切工作</v>
          </cell>
          <cell r="G1060" t="str">
            <v>m2</v>
          </cell>
        </row>
        <row r="1061">
          <cell r="C1061" t="str">
            <v>补2022021620481844001</v>
          </cell>
          <cell r="D1061" t="str">
            <v>满刮腻子 天棚面</v>
          </cell>
          <cell r="E1061" t="str">
            <v>[项目特征]
1.基层处理：现浇钢筋混凝土板打磨平整,清理干净
2.腻子种类、刮腻子遍数：2厚面层耐水腻子,分二遍刮平</v>
          </cell>
          <cell r="F1061" t="str">
            <v>[工作内容]
1.基层清理
2.刮腻子
3.其他完成本项所需的一切工作</v>
          </cell>
          <cell r="G1061" t="str">
            <v>m2</v>
          </cell>
          <cell r="H1061" t="str">
            <v>1.00</v>
          </cell>
          <cell r="I1061">
            <v>14.13</v>
          </cell>
        </row>
        <row r="1062">
          <cell r="C1062" t="str">
            <v>补2022021620481844001</v>
          </cell>
          <cell r="D1062" t="str">
            <v>满刮腻子 天棚面</v>
          </cell>
          <cell r="E1062" t="str">
            <v>[项目特征]
1.基层处理：现浇钢筋混凝土板打磨平整,清理干净
2.腻子种类、刮腻子遍数：2厚面层耐水腻子,分二遍刮平</v>
          </cell>
          <cell r="F1062" t="str">
            <v>[工作内容]
1.基层清理
2.刮腻子
3.其他完成本项所需的一切工作</v>
          </cell>
          <cell r="G1062" t="str">
            <v>m2</v>
          </cell>
        </row>
        <row r="1063">
          <cell r="C1063" t="str">
            <v>01505</v>
          </cell>
          <cell r="D1063" t="str">
            <v>楼梯间其他装饰工程</v>
          </cell>
        </row>
        <row r="1064">
          <cell r="C1064" t="str">
            <v>01150300100052001</v>
          </cell>
          <cell r="D1064" t="str">
            <v>金属扶手、栏杆</v>
          </cell>
          <cell r="E1064" t="str">
            <v>[项目特征]
1.栏杆材料种类、规格:40*40*1.5镀锌钢管漆哑光黑色漆；高度综合考虑
2.扶手材料种类、规格:60*60*3镀锌钢管
3.固定配件种类:综合考虑
4.防护材料:哑光黑色漆</v>
          </cell>
          <cell r="F1064" t="str">
            <v>[工作内容]
1.制作
2.运输
3.安装
4.刷防护材料
5.其他完成本项所需的一切工作</v>
          </cell>
          <cell r="G1064" t="str">
            <v>m</v>
          </cell>
          <cell r="H1064" t="str">
            <v>1.00</v>
          </cell>
          <cell r="I1064">
            <v>298.14</v>
          </cell>
        </row>
        <row r="1065">
          <cell r="C1065" t="str">
            <v>01150300100052001</v>
          </cell>
          <cell r="D1065" t="str">
            <v>金属扶手、栏杆</v>
          </cell>
          <cell r="E1065" t="str">
            <v>[项目特征]
1.栏杆材料种类、规格:40*40*1.5镀锌钢管漆哑光黑色漆；高度综合考虑
2.扶手材料种类、规格:60*60*3镀锌钢管
3.固定配件种类:综合考虑
4.防护材料:哑光黑色漆</v>
          </cell>
          <cell r="F1065" t="str">
            <v>[工作内容]
1.制作
2.运输
3.安装
4.刷防护材料
5.其他完成本项所需的一切工作</v>
          </cell>
          <cell r="G1065" t="str">
            <v>m</v>
          </cell>
        </row>
        <row r="1066">
          <cell r="C1066" t="str">
            <v>01150300100052001</v>
          </cell>
          <cell r="D1066" t="str">
            <v>金属扶手、栏杆</v>
          </cell>
          <cell r="E1066" t="str">
            <v>[项目特征]
1.栏杆材料种类、规格:40*40*1.5镀锌钢管漆哑光黑色漆；高度综合考虑
2.扶手材料种类、规格:60*60*3镀锌钢管
3.固定配件种类:综合考虑
4.防护材料:哑光黑色漆</v>
          </cell>
          <cell r="F1066" t="str">
            <v>[工作内容]
1.制作
2.运输
3.安装
4.刷防护材料
5.其他完成本项所需的一切工作</v>
          </cell>
          <cell r="G1066" t="str">
            <v>m</v>
          </cell>
        </row>
        <row r="1067">
          <cell r="C1067" t="str">
            <v>01150300100052001</v>
          </cell>
          <cell r="D1067" t="str">
            <v>金属扶手、栏杆</v>
          </cell>
          <cell r="E1067" t="str">
            <v>[项目特征]
1.栏杆材料种类、规格:40*40*1.5镀锌钢管漆哑光黑色漆；高度综合考虑
2.扶手材料种类、规格:60*60*3镀锌钢管
3.固定配件种类:综合考虑
4.防护材料:哑光黑色漆</v>
          </cell>
          <cell r="F1067" t="str">
            <v>[工作内容]
1.制作
2.运输
3.安装
4.刷防护材料
5.其他完成本项所需的一切工作</v>
          </cell>
          <cell r="G1067" t="str">
            <v>m</v>
          </cell>
        </row>
        <row r="1068">
          <cell r="C1068" t="str">
            <v>01150300100095001</v>
          </cell>
          <cell r="D1068" t="str">
            <v>金属扶手、栏杆</v>
          </cell>
          <cell r="E1068" t="str">
            <v>[项目特征]
1.栏杆材料种类、规格:40*40*1.5镀锌钢管；高度950mm
2.扶手材料种类、规格:60*60*3镀锌钢管
3.固定配件种类:综合考虑
4.防护材料:哑光黑色漆</v>
          </cell>
          <cell r="F1068" t="str">
            <v>[工作内容]
1.制作
2.运输
3.安装
4.刷防护材料
5.其他完成本项所需的一切工作</v>
          </cell>
          <cell r="G1068" t="str">
            <v>m</v>
          </cell>
          <cell r="H1068" t="str">
            <v>1.00</v>
          </cell>
          <cell r="I1068">
            <v>298.14</v>
          </cell>
        </row>
        <row r="1069">
          <cell r="C1069" t="str">
            <v>01150300100095001</v>
          </cell>
          <cell r="D1069" t="str">
            <v>金属扶手、栏杆</v>
          </cell>
          <cell r="E1069" t="str">
            <v>[项目特征]
1.栏杆材料种类、规格:40*40*1.5镀锌钢管；高度950mm
2.扶手材料种类、规格:60*60*3镀锌钢管
3.固定配件种类:综合考虑
4.防护材料:哑光黑色漆</v>
          </cell>
          <cell r="F1069" t="str">
            <v>[工作内容]
1.制作
2.运输
3.安装
4.刷防护材料
5.其他完成本项所需的一切工作</v>
          </cell>
          <cell r="G1069" t="str">
            <v>m</v>
          </cell>
        </row>
        <row r="1070">
          <cell r="C1070" t="str">
            <v>01150300100095001</v>
          </cell>
          <cell r="D1070" t="str">
            <v>金属扶手、栏杆</v>
          </cell>
          <cell r="E1070" t="str">
            <v>[项目特征]
1.栏杆材料种类、规格:40*40*1.5镀锌钢管；高度950mm
2.扶手材料种类、规格:60*60*3镀锌钢管
3.固定配件种类:综合考虑
4.防护材料:哑光黑色漆</v>
          </cell>
          <cell r="F1070" t="str">
            <v>[工作内容]
1.制作
2.运输
3.安装
4.刷防护材料
5.其他完成本项所需的一切工作</v>
          </cell>
          <cell r="G1070" t="str">
            <v>m</v>
          </cell>
        </row>
        <row r="1071">
          <cell r="C1071" t="str">
            <v>01150300100095001</v>
          </cell>
          <cell r="D1071" t="str">
            <v>金属扶手、栏杆</v>
          </cell>
          <cell r="E1071" t="str">
            <v>[项目特征]
1.栏杆材料种类、规格:40*40*1.5镀锌钢管；高度950mm
2.扶手材料种类、规格:60*60*3镀锌钢管
3.固定配件种类:综合考虑
4.防护材料:哑光黑色漆</v>
          </cell>
          <cell r="F1071" t="str">
            <v>[工作内容]
1.制作
2.运输
3.安装
4.刷防护材料
5.其他完成本项所需的一切工作</v>
          </cell>
          <cell r="G1071" t="str">
            <v>m</v>
          </cell>
        </row>
        <row r="1072">
          <cell r="C1072" t="str">
            <v>补2022021620562440001</v>
          </cell>
          <cell r="D1072" t="str">
            <v>金属扶手、栏杆</v>
          </cell>
          <cell r="E1072" t="str">
            <v>[项目特征]
1.栏杆材料种类、规格:30*30*1.5钢管漆亚光黑色漆；高度950mm
2.扶手、立柱材料种类、规格:40*60*2钢管漆亚光黑色漆
3.固定配件种类:综合考虑
4.防护材料:亚光黑色漆</v>
          </cell>
          <cell r="F1072" t="str">
            <v>[工作内容]
1.制作
2.运输
3.安装
4.刷防护材料
5.其他完成本项所需的一切工作</v>
          </cell>
          <cell r="G1072" t="str">
            <v>m</v>
          </cell>
          <cell r="H1072" t="str">
            <v>1.00</v>
          </cell>
          <cell r="I1072">
            <v>234.4</v>
          </cell>
        </row>
        <row r="1073">
          <cell r="C1073" t="str">
            <v>补2022021620562440001</v>
          </cell>
          <cell r="D1073" t="str">
            <v>金属扶手、栏杆</v>
          </cell>
          <cell r="E1073" t="str">
            <v>[项目特征]
1.栏杆材料种类、规格:30*30*1.5钢管漆亚光黑色漆；高度950mm
2.扶手、立柱材料种类、规格:40*60*2钢管漆亚光黑色漆
3.固定配件种类:综合考虑
4.防护材料:亚光黑色漆</v>
          </cell>
          <cell r="F1073" t="str">
            <v>[工作内容]
1.制作
2.运输
3.安装
4.刷防护材料
5.其他完成本项所需的一切工作</v>
          </cell>
          <cell r="G1073" t="str">
            <v>m</v>
          </cell>
        </row>
        <row r="1074">
          <cell r="C1074" t="str">
            <v>补2022021620562440001</v>
          </cell>
          <cell r="D1074" t="str">
            <v>金属扶手、栏杆</v>
          </cell>
          <cell r="E1074" t="str">
            <v>[项目特征]
1.栏杆材料种类、规格:30*30*1.5钢管漆亚光黑色漆；高度950mm
2.扶手、立柱材料种类、规格:40*60*2钢管漆亚光黑色漆
3.固定配件种类:综合考虑
4.防护材料:亚光黑色漆</v>
          </cell>
          <cell r="F1074" t="str">
            <v>[工作内容]
1.制作
2.运输
3.安装
4.刷防护材料
5.其他完成本项所需的一切工作</v>
          </cell>
          <cell r="G1074" t="str">
            <v>m</v>
          </cell>
        </row>
        <row r="1075">
          <cell r="C1075" t="str">
            <v>补2022021620562440001</v>
          </cell>
          <cell r="D1075" t="str">
            <v>金属扶手、栏杆</v>
          </cell>
          <cell r="E1075" t="str">
            <v>[项目特征]
1.栏杆材料种类、规格:30*30*1.5钢管漆亚光黑色漆；高度950mm
2.扶手、立柱材料种类、规格:40*60*2钢管漆亚光黑色漆
3.固定配件种类:综合考虑
4.防护材料:亚光黑色漆</v>
          </cell>
          <cell r="F1075" t="str">
            <v>[工作内容]
1.制作
2.运输
3.安装
4.刷防护材料
5.其他完成本项所需的一切工作</v>
          </cell>
          <cell r="G1075" t="str">
            <v>m</v>
          </cell>
        </row>
        <row r="1076">
          <cell r="C1076" t="str">
            <v>01150300500011002</v>
          </cell>
          <cell r="D1076" t="str">
            <v>金属靠墙扶手</v>
          </cell>
          <cell r="E1076" t="str">
            <v>[项目特征]
1.扶手材料种类、规格:Φ50*2黑色镀锌钢管扶手
2.固定配件种类：Φ25*2不锈钢@≤1000，C20细石混凝土，其余综合考虑
3.防护材料种类:综合考虑</v>
          </cell>
          <cell r="F1076" t="str">
            <v>[工作内容]
1.制作
2.运输
3.安装
4.刷防护材料
5.其他完成本项所需的一切工作</v>
          </cell>
          <cell r="G1076" t="str">
            <v>m</v>
          </cell>
          <cell r="H1076" t="str">
            <v>1.00</v>
          </cell>
          <cell r="I1076">
            <v>88.74</v>
          </cell>
        </row>
        <row r="1077">
          <cell r="C1077" t="str">
            <v>01150300500011002</v>
          </cell>
          <cell r="D1077" t="str">
            <v>金属靠墙扶手</v>
          </cell>
          <cell r="E1077" t="str">
            <v>[项目特征]
1.扶手材料种类、规格:Φ50*2黑色镀锌钢管扶手
2.固定配件种类：Φ25*2不锈钢@≤1000，C20细石混凝土，其余综合考虑
3.防护材料种类:综合考虑</v>
          </cell>
          <cell r="F1077" t="str">
            <v>[工作内容]
1.制作
2.运输
3.安装
4.刷防护材料
5.其他完成本项所需的一切工作</v>
          </cell>
          <cell r="G1077" t="str">
            <v>m</v>
          </cell>
        </row>
        <row r="1078">
          <cell r="C1078" t="str">
            <v>01150300500011002</v>
          </cell>
          <cell r="D1078" t="str">
            <v>金属靠墙扶手</v>
          </cell>
          <cell r="E1078" t="str">
            <v>[项目特征]
1.扶手材料种类、规格:Φ50*2黑色镀锌钢管扶手
2.固定配件种类：Φ25*2不锈钢@≤1000，C20细石混凝土，其余综合考虑
3.防护材料种类:综合考虑</v>
          </cell>
          <cell r="F1078" t="str">
            <v>[工作内容]
1.制作
2.运输
3.安装
4.刷防护材料
5.其他完成本项所需的一切工作</v>
          </cell>
          <cell r="G1078" t="str">
            <v>m</v>
          </cell>
        </row>
        <row r="1079">
          <cell r="C1079" t="str">
            <v>01150300500005001</v>
          </cell>
          <cell r="D1079" t="str">
            <v>金属靠墙扶手</v>
          </cell>
          <cell r="E1079" t="str">
            <v>[项目特征]
1.扶手材料种类、规格:Φ60*2黑色镀锌钢管扶手
2.固定配件种类：Φ25*2黑色镀锌钢@≤1000连接件，其余综合考虑
3.防护材料种类:综合考虑</v>
          </cell>
          <cell r="F1079" t="str">
            <v>[工作内容]
1.制作
2.运输
3.安装
4.刷防护材料
5.其他完成本项所需的一切工作</v>
          </cell>
          <cell r="G1079" t="str">
            <v>m</v>
          </cell>
          <cell r="H1079" t="str">
            <v>1.00</v>
          </cell>
          <cell r="I1079">
            <v>101.2</v>
          </cell>
        </row>
        <row r="1080">
          <cell r="C1080" t="str">
            <v>01150300500005001</v>
          </cell>
          <cell r="D1080" t="str">
            <v>金属靠墙扶手</v>
          </cell>
          <cell r="E1080" t="str">
            <v>[项目特征]
1.扶手材料种类、规格:Φ60*2黑色镀锌钢管扶手
2.固定配件种类：Φ25*2黑色镀锌钢@≤1000连接件，其余综合考虑
3.防护材料种类:综合考虑</v>
          </cell>
          <cell r="F1080" t="str">
            <v>[工作内容]
1.制作
2.运输
3.安装
4.刷防护材料
5.其他完成本项所需的一切工作</v>
          </cell>
          <cell r="G1080" t="str">
            <v>m</v>
          </cell>
        </row>
        <row r="1081">
          <cell r="C1081" t="str">
            <v>01150300500005001</v>
          </cell>
          <cell r="D1081" t="str">
            <v>金属靠墙扶手</v>
          </cell>
          <cell r="E1081" t="str">
            <v>[项目特征]
1.扶手材料种类、规格:Φ60*2黑色镀锌钢管扶手
2.固定配件种类：Φ25*2黑色镀锌钢@≤1000连接件，其余综合考虑
3.防护材料种类:综合考虑</v>
          </cell>
          <cell r="F1081" t="str">
            <v>[工作内容]
1.制作
2.运输
3.安装
4.刷防护材料
5.其他完成本项所需的一切工作</v>
          </cell>
          <cell r="G1081" t="str">
            <v>m</v>
          </cell>
        </row>
        <row r="1082">
          <cell r="C1082" t="str">
            <v>01150300500006001</v>
          </cell>
          <cell r="D1082" t="str">
            <v>金属靠墙扶手</v>
          </cell>
          <cell r="E1082" t="str">
            <v>[项目特征]
1.扶手材料种类、规格:Φ60*2哑光不锈钢管扶手，Φ25*2不锈钢@≤1000。304哑光不锈钢
2.固定配件种类：C20细石混凝土，其余综合考虑</v>
          </cell>
          <cell r="F1082" t="str">
            <v>[工作内容]
1.制作
2.运输
3.安装
4.刷防护材料
5.其他完成本项所需的一切工作</v>
          </cell>
          <cell r="G1082" t="str">
            <v>m</v>
          </cell>
          <cell r="H1082" t="str">
            <v>1.00</v>
          </cell>
          <cell r="I1082">
            <v>118.85</v>
          </cell>
        </row>
        <row r="1083">
          <cell r="C1083" t="str">
            <v>01150300500006001</v>
          </cell>
          <cell r="D1083" t="str">
            <v>金属靠墙扶手</v>
          </cell>
          <cell r="E1083" t="str">
            <v>[项目特征]
1.扶手材料种类、规格:Φ60*2哑光不锈钢管扶手，Φ25*2不锈钢@≤1000。304哑光不锈钢
2.固定配件种类：C20细石混凝土，其余综合考虑</v>
          </cell>
          <cell r="F1083" t="str">
            <v>[工作内容]
1.制作
2.运输
3.安装
4.刷防护材料
5.其他完成本项所需的一切工作</v>
          </cell>
          <cell r="G1083" t="str">
            <v>m</v>
          </cell>
        </row>
        <row r="1084">
          <cell r="C1084" t="str">
            <v>01150300500006001</v>
          </cell>
          <cell r="D1084" t="str">
            <v>金属靠墙扶手</v>
          </cell>
          <cell r="E1084" t="str">
            <v>[项目特征]
1.扶手材料种类、规格:Φ60*2哑光不锈钢管扶手，Φ25*2不锈钢@≤1000。304哑光不锈钢
2.固定配件种类：C20细石混凝土，其余综合考虑</v>
          </cell>
          <cell r="F1084" t="str">
            <v>[工作内容]
1.制作
2.运输
3.安装
4.刷防护材料
5.其他完成本项所需的一切工作</v>
          </cell>
          <cell r="G1084" t="str">
            <v>m</v>
          </cell>
        </row>
        <row r="1085">
          <cell r="C1085" t="str">
            <v>019</v>
          </cell>
          <cell r="D1085" t="str">
            <v>拆除工程</v>
          </cell>
        </row>
        <row r="1086">
          <cell r="C1086" t="str">
            <v>01160100100001001</v>
          </cell>
          <cell r="D1086" t="str">
            <v>砖砌体拆除</v>
          </cell>
          <cell r="E1086" t="str">
            <v>[项目特征]
1.砌体名称:综合考虑
2.砌体材质:综合考虑
3.拆除高度:综合考虑
4.砌体表面附着物种类:综合考虑</v>
          </cell>
          <cell r="F1086" t="str">
            <v>[工作内容]
1.拆除
2.控制扬尘
3.清理
4.建渣场内、外运输
5.其他完成本项所需的一切工作</v>
          </cell>
          <cell r="G1086" t="str">
            <v>m3</v>
          </cell>
          <cell r="H1086" t="str">
            <v>1.00</v>
          </cell>
          <cell r="I1086">
            <v>144.45</v>
          </cell>
        </row>
        <row r="1087">
          <cell r="C1087" t="str">
            <v>补2023041710453453001</v>
          </cell>
          <cell r="D1087" t="str">
            <v>混凝土构件拆除（机械拆除）</v>
          </cell>
          <cell r="E1087" t="str">
            <v>[项目特征]
1.构件名称:综合考虑
2.构件表面的附着物种类:综合考虑</v>
          </cell>
          <cell r="F1087" t="str">
            <v>[工作内容]
1.拆除
2.控制扬尘
3.清理
4.建渣场内、外运输
5.其他完成本项所需的一切工作</v>
          </cell>
          <cell r="G1087" t="str">
            <v>m3</v>
          </cell>
          <cell r="H1087" t="str">
            <v>1.00</v>
          </cell>
          <cell r="I1087">
            <v>240.75</v>
          </cell>
        </row>
        <row r="1088">
          <cell r="C1088" t="str">
            <v>补2023041710463983001</v>
          </cell>
          <cell r="D1088" t="str">
            <v>混凝土构件拆除（人工拆除）</v>
          </cell>
          <cell r="E1088" t="str">
            <v>[项目特征]
1.构件名称:综合考虑
2.构件表面的附着物种类:综合考虑</v>
          </cell>
          <cell r="F1088" t="str">
            <v>[工作内容]
1.拆除
2.控制扬尘
3.清理
4.建渣场内、外运输
5.其他完成本项所需的一切工作</v>
          </cell>
          <cell r="G1088" t="str">
            <v>m3</v>
          </cell>
          <cell r="H1088" t="str">
            <v>1.00</v>
          </cell>
          <cell r="I1088">
            <v>601.88</v>
          </cell>
        </row>
        <row r="1089">
          <cell r="C1089" t="str">
            <v>补2023041710490610001</v>
          </cell>
          <cell r="D1089" t="str">
            <v>钢筋混凝土构件拆除（机械拆除）</v>
          </cell>
          <cell r="E1089" t="str">
            <v>[项目特征]
1.构件名称:综合考虑
2.构件表面的附着物种类:综合考虑</v>
          </cell>
          <cell r="F1089" t="str">
            <v>[工作内容]
1.拆除
2.控制扬尘
3.清理
4.建渣场内、外运输
5.钢筋回收
6.其他完成本项所需的一切工作</v>
          </cell>
          <cell r="G1089" t="str">
            <v>m3</v>
          </cell>
          <cell r="H1089" t="str">
            <v>1.00</v>
          </cell>
          <cell r="I1089">
            <v>325.01</v>
          </cell>
        </row>
        <row r="1090">
          <cell r="C1090" t="str">
            <v>补2023041710530930001</v>
          </cell>
          <cell r="D1090" t="str">
            <v>钢筋混凝土构件拆除（人工拆除）</v>
          </cell>
          <cell r="E1090" t="str">
            <v>[项目特征]
1.构件名称:综合考虑
2.构件表面的附着物种类:综合考虑</v>
          </cell>
          <cell r="F1090" t="str">
            <v>[工作内容]
1.拆除
2.控制扬尘
3.清理
4.建渣场内、外运输
5.钢筋回收
6.其他完成本项所需的一切工作</v>
          </cell>
          <cell r="G1090" t="str">
            <v>m3</v>
          </cell>
          <cell r="H1090" t="str">
            <v>1.00</v>
          </cell>
          <cell r="I1090">
            <v>686.14</v>
          </cell>
        </row>
        <row r="1091">
          <cell r="C1091" t="str">
            <v>补2022031015091093001</v>
          </cell>
          <cell r="D1091" t="str">
            <v>钢支撑拆除</v>
          </cell>
          <cell r="E1091" t="str">
            <v>[项目特征]
1.构件名称:钢支撑、钢格构柱
2.拆除构件的规格尺寸:综合考虑
3.建渣场内运输：运距综合考虑</v>
          </cell>
          <cell r="F1091" t="str">
            <v>[工作内容]
1.拆除（不含废料回收）
2.控制扬尘
3.清理、堆放至指定地点
4.建渣场内运输
5.其他完成本项所需的一切工作</v>
          </cell>
          <cell r="G1091" t="str">
            <v>t</v>
          </cell>
          <cell r="H1091" t="str">
            <v>1.000</v>
          </cell>
          <cell r="I1091">
            <v>963</v>
          </cell>
        </row>
        <row r="1092">
          <cell r="C1092" t="str">
            <v>补2022031015083652001</v>
          </cell>
          <cell r="D1092" t="str">
            <v>钢梁拆除</v>
          </cell>
          <cell r="E1092" t="str">
            <v>[项目特征]
1.构件名称:钢梁
2.拆除构件的规格尺寸:综合考虑</v>
          </cell>
          <cell r="F1092" t="str">
            <v>[工作内容]
1.拆除（不含废料回收）
2.控制扬尘
3.清理、堆放至指定地点
4.建渣场内运输
5.其他完成本项所需的一切工作</v>
          </cell>
          <cell r="G1092" t="str">
            <v>t</v>
          </cell>
          <cell r="H1092" t="str">
            <v>1.000</v>
          </cell>
          <cell r="I1092">
            <v>963</v>
          </cell>
        </row>
        <row r="1093">
          <cell r="C1093" t="str">
            <v>补2022021710372842001</v>
          </cell>
          <cell r="D1093" t="str">
            <v>钢柱拆除</v>
          </cell>
          <cell r="E1093" t="str">
            <v>[项目特征]
1.构件名称:钢柱
2.拆除构件的规格尺寸:综合考虑</v>
          </cell>
          <cell r="F1093" t="str">
            <v>[工作内容]
1.拆除（不含废料回收）
2.控制扬尘
3.清理、堆放至指定地点
4.建渣场内运输
5.其他完成本项所需的一切工作</v>
          </cell>
          <cell r="G1093" t="str">
            <v>t</v>
          </cell>
          <cell r="H1093" t="str">
            <v>1.000</v>
          </cell>
          <cell r="I1093">
            <v>963</v>
          </cell>
        </row>
        <row r="1096">
          <cell r="H1096" t="str">
            <v>投标人：（盖章）</v>
          </cell>
        </row>
        <row r="1097">
          <cell r="H1097" t="str">
            <v>法定代表人或授权代理人：                  （签名）</v>
          </cell>
        </row>
        <row r="1098">
          <cell r="H1098" t="str">
            <v>日期：       年        月           日</v>
          </cell>
        </row>
      </sheetData>
      <sheetData sheetId="1"/>
      <sheetData sheetId="2"/>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7">
    <outlinePr summaryBelow="0" summaryRight="0"/>
  </sheetPr>
  <dimension ref="A1:H40"/>
  <sheetViews>
    <sheetView tabSelected="1" topLeftCell="A11" workbookViewId="0">
      <selection activeCell="E15" sqref="E15"/>
    </sheetView>
  </sheetViews>
  <sheetFormatPr defaultColWidth="9.86666666666667" defaultRowHeight="13.5" outlineLevelCol="7"/>
  <cols>
    <col min="1" max="1" width="9.86666666666667" style="229"/>
    <col min="2" max="2" width="36.225" style="228" customWidth="1"/>
    <col min="3" max="3" width="12.9166666666667" style="228" customWidth="1"/>
    <col min="4" max="4" width="18.3333333333333" style="228" customWidth="1"/>
    <col min="5" max="5" width="17.7833333333333" style="228" customWidth="1"/>
    <col min="6" max="6" width="16.8083333333333" style="228" customWidth="1"/>
    <col min="7" max="7" width="12.8166666666667" style="228"/>
    <col min="8" max="8" width="16.6166666666667" style="228" customWidth="1"/>
    <col min="9" max="16384" width="9.86666666666667" style="228"/>
  </cols>
  <sheetData>
    <row r="1" s="228" customFormat="1" ht="22.5" spans="1:6">
      <c r="A1" s="54" t="s">
        <v>0</v>
      </c>
      <c r="B1" s="161"/>
      <c r="C1" s="161"/>
      <c r="D1" s="161"/>
      <c r="E1" s="161"/>
      <c r="F1" s="161"/>
    </row>
    <row r="2" s="228" customFormat="1" ht="30" customHeight="1" spans="1:6">
      <c r="A2" s="56" t="s">
        <v>1</v>
      </c>
      <c r="B2" s="230"/>
      <c r="C2" s="230"/>
      <c r="D2" s="230"/>
      <c r="E2" s="230"/>
      <c r="F2" s="230"/>
    </row>
    <row r="3" s="228" customFormat="1" ht="33" customHeight="1" spans="1:6">
      <c r="A3" s="162" t="s">
        <v>2</v>
      </c>
      <c r="B3" s="162" t="s">
        <v>3</v>
      </c>
      <c r="C3" s="162" t="s">
        <v>4</v>
      </c>
      <c r="D3" s="162" t="s">
        <v>5</v>
      </c>
      <c r="E3" s="162" t="s">
        <v>6</v>
      </c>
      <c r="F3" s="246" t="s">
        <v>7</v>
      </c>
    </row>
    <row r="4" s="228" customFormat="1" ht="26.1" customHeight="1" spans="1:6">
      <c r="A4" s="231" t="s">
        <v>8</v>
      </c>
      <c r="B4" s="232" t="s">
        <v>9</v>
      </c>
      <c r="C4" s="233">
        <v>0.09</v>
      </c>
      <c r="D4" s="234">
        <f>D5+D10</f>
        <v>0</v>
      </c>
      <c r="E4" s="234">
        <f>D4*C4</f>
        <v>0</v>
      </c>
      <c r="F4" s="247">
        <f>E4+D4</f>
        <v>0</v>
      </c>
    </row>
    <row r="5" s="228" customFormat="1" ht="26.1" customHeight="1" outlineLevel="1" spans="1:6">
      <c r="A5" s="162">
        <v>1</v>
      </c>
      <c r="B5" s="235" t="s">
        <v>10</v>
      </c>
      <c r="C5" s="236">
        <v>0.09</v>
      </c>
      <c r="D5" s="237">
        <f>D6+D7</f>
        <v>0</v>
      </c>
      <c r="E5" s="237">
        <f>D5*C5</f>
        <v>0</v>
      </c>
      <c r="F5" s="248">
        <f>E5+D5</f>
        <v>0</v>
      </c>
    </row>
    <row r="6" s="228" customFormat="1" ht="26.1" customHeight="1" outlineLevel="3" spans="1:6">
      <c r="A6" s="162">
        <v>1.1</v>
      </c>
      <c r="B6" s="235" t="s">
        <v>11</v>
      </c>
      <c r="C6" s="236">
        <f>ROUND(C4,10)</f>
        <v>0.09</v>
      </c>
      <c r="D6" s="237">
        <f>'分部分项清单计价表（地下部分）'!I6</f>
        <v>0</v>
      </c>
      <c r="E6" s="237">
        <f>ROUND(D6*C4,2)</f>
        <v>0</v>
      </c>
      <c r="F6" s="248">
        <f t="shared" ref="F6:F18" si="0">ROUND(E6+D6,2)</f>
        <v>0</v>
      </c>
    </row>
    <row r="7" s="228" customFormat="1" ht="26.1" customHeight="1" outlineLevel="2" collapsed="1" spans="1:6">
      <c r="A7" s="162">
        <v>1.2</v>
      </c>
      <c r="B7" s="235" t="s">
        <v>12</v>
      </c>
      <c r="C7" s="236">
        <f>ROUND(C4,10)</f>
        <v>0.09</v>
      </c>
      <c r="D7" s="237">
        <f>D8+D9</f>
        <v>0</v>
      </c>
      <c r="E7" s="237">
        <f>ROUND(E8+E9,2)</f>
        <v>0</v>
      </c>
      <c r="F7" s="248">
        <f>ROUND(F8+F9,2)</f>
        <v>0</v>
      </c>
    </row>
    <row r="8" s="228" customFormat="1" ht="26.1" hidden="1" customHeight="1" outlineLevel="3" spans="1:6">
      <c r="A8" s="162" t="s">
        <v>13</v>
      </c>
      <c r="B8" s="235" t="s">
        <v>14</v>
      </c>
      <c r="C8" s="236">
        <f>ROUND(C4,10)</f>
        <v>0.09</v>
      </c>
      <c r="D8" s="237">
        <f>+'分部分项清单计价表（地上部分）'!I5</f>
        <v>0</v>
      </c>
      <c r="E8" s="237">
        <f t="shared" ref="E8:E10" si="1">ROUND(D8*C8,2)</f>
        <v>0</v>
      </c>
      <c r="F8" s="248">
        <f t="shared" si="0"/>
        <v>0</v>
      </c>
    </row>
    <row r="9" s="228" customFormat="1" ht="26.1" hidden="1" customHeight="1" outlineLevel="3" spans="1:6">
      <c r="A9" s="162" t="s">
        <v>15</v>
      </c>
      <c r="B9" s="235" t="s">
        <v>16</v>
      </c>
      <c r="C9" s="236">
        <f>ROUND(C4,10)</f>
        <v>0.09</v>
      </c>
      <c r="D9" s="237">
        <f>+'分部分项清单计价表（配套）'!I5</f>
        <v>0</v>
      </c>
      <c r="E9" s="237">
        <f t="shared" si="1"/>
        <v>0</v>
      </c>
      <c r="F9" s="248">
        <f t="shared" si="0"/>
        <v>0</v>
      </c>
    </row>
    <row r="10" s="228" customFormat="1" ht="26.1" customHeight="1" outlineLevel="1" spans="1:6">
      <c r="A10" s="162">
        <v>2</v>
      </c>
      <c r="B10" s="235" t="s">
        <v>17</v>
      </c>
      <c r="C10" s="236">
        <v>0.09</v>
      </c>
      <c r="D10" s="237">
        <f>+'分部分项清单计价表（机电）'!P5</f>
        <v>0</v>
      </c>
      <c r="E10" s="237">
        <f t="shared" si="1"/>
        <v>0</v>
      </c>
      <c r="F10" s="248">
        <f t="shared" si="0"/>
        <v>0</v>
      </c>
    </row>
    <row r="11" s="228" customFormat="1" ht="26.1" customHeight="1" spans="1:6">
      <c r="A11" s="231" t="s">
        <v>18</v>
      </c>
      <c r="B11" s="232" t="s">
        <v>19</v>
      </c>
      <c r="C11" s="233">
        <f>ROUND(C4,10)</f>
        <v>0.09</v>
      </c>
      <c r="D11" s="234">
        <f>ROUND(D12+D13,2)</f>
        <v>0</v>
      </c>
      <c r="E11" s="234">
        <f>D11*C11</f>
        <v>0</v>
      </c>
      <c r="F11" s="247">
        <f t="shared" si="0"/>
        <v>0</v>
      </c>
    </row>
    <row r="12" s="228" customFormat="1" ht="26.1" customHeight="1" outlineLevel="1" spans="1:6">
      <c r="A12" s="162">
        <v>2.1</v>
      </c>
      <c r="B12" s="235" t="s">
        <v>20</v>
      </c>
      <c r="C12" s="236">
        <f>ROUND(C4,10)</f>
        <v>0.09</v>
      </c>
      <c r="D12" s="237">
        <f>+'单价措施清单计价表（地下单价措施）'!I5+'单价措施清单计价表（地上单价措施）'!I5+'单价措施清单计价表（配套单价措施）'!I5</f>
        <v>0</v>
      </c>
      <c r="E12" s="237">
        <f t="shared" ref="E12:E18" si="2">ROUND(D12*C12,2)</f>
        <v>0</v>
      </c>
      <c r="F12" s="248">
        <f t="shared" si="0"/>
        <v>0</v>
      </c>
    </row>
    <row r="13" s="228" customFormat="1" ht="26.1" customHeight="1" outlineLevel="1" spans="1:6">
      <c r="A13" s="162" t="s">
        <v>21</v>
      </c>
      <c r="B13" s="235" t="s">
        <v>22</v>
      </c>
      <c r="C13" s="236">
        <f>ROUND(C4,10)</f>
        <v>0.09</v>
      </c>
      <c r="D13" s="237">
        <f>+'6.措施项目费'!F51</f>
        <v>0</v>
      </c>
      <c r="E13" s="237">
        <f t="shared" si="2"/>
        <v>0</v>
      </c>
      <c r="F13" s="248">
        <f t="shared" si="0"/>
        <v>0</v>
      </c>
    </row>
    <row r="14" s="228" customFormat="1" ht="26.1" customHeight="1" spans="1:6">
      <c r="A14" s="231" t="s">
        <v>23</v>
      </c>
      <c r="B14" s="232" t="s">
        <v>24</v>
      </c>
      <c r="C14" s="233">
        <f>ROUND(C4,10)</f>
        <v>0.09</v>
      </c>
      <c r="D14" s="234">
        <f>ROUND(D15+D16+D18,2)</f>
        <v>1000000</v>
      </c>
      <c r="E14" s="234">
        <f>ROUND(E15+E16+E18,2)</f>
        <v>90000</v>
      </c>
      <c r="F14" s="247">
        <f t="shared" si="0"/>
        <v>1090000</v>
      </c>
    </row>
    <row r="15" s="228" customFormat="1" ht="26.1" customHeight="1" outlineLevel="1" spans="1:6">
      <c r="A15" s="162" t="s">
        <v>25</v>
      </c>
      <c r="B15" s="235" t="s">
        <v>26</v>
      </c>
      <c r="C15" s="236">
        <f>ROUND(C4,10)</f>
        <v>0.09</v>
      </c>
      <c r="D15" s="237">
        <f>+'7.其他项目计价表'!F4</f>
        <v>0</v>
      </c>
      <c r="E15" s="237">
        <f t="shared" si="2"/>
        <v>0</v>
      </c>
      <c r="F15" s="248">
        <f t="shared" si="0"/>
        <v>0</v>
      </c>
    </row>
    <row r="16" s="228" customFormat="1" ht="26.1" customHeight="1" outlineLevel="1" spans="1:6">
      <c r="A16" s="162" t="s">
        <v>27</v>
      </c>
      <c r="B16" s="235" t="s">
        <v>28</v>
      </c>
      <c r="C16" s="236">
        <f>ROUND(C4,10)</f>
        <v>0.09</v>
      </c>
      <c r="D16" s="237">
        <f>+'7.其他项目计价表'!F10</f>
        <v>0</v>
      </c>
      <c r="E16" s="237">
        <f t="shared" si="2"/>
        <v>0</v>
      </c>
      <c r="F16" s="248">
        <f t="shared" si="0"/>
        <v>0</v>
      </c>
    </row>
    <row r="17" s="228" customFormat="1" ht="26.1" customHeight="1" outlineLevel="1" spans="1:6">
      <c r="A17" s="162" t="s">
        <v>27</v>
      </c>
      <c r="B17" s="235" t="s">
        <v>29</v>
      </c>
      <c r="C17" s="236">
        <f>ROUND(C5,10)</f>
        <v>0.09</v>
      </c>
      <c r="D17" s="237">
        <f>'7.其他项目计价表'!F13</f>
        <v>0</v>
      </c>
      <c r="E17" s="237">
        <f t="shared" si="2"/>
        <v>0</v>
      </c>
      <c r="F17" s="248">
        <f t="shared" si="0"/>
        <v>0</v>
      </c>
    </row>
    <row r="18" s="228" customFormat="1" ht="26.1" customHeight="1" outlineLevel="1" spans="1:6">
      <c r="A18" s="162">
        <v>3.4</v>
      </c>
      <c r="B18" s="235" t="s">
        <v>30</v>
      </c>
      <c r="C18" s="236">
        <f>ROUND(C5,10)</f>
        <v>0.09</v>
      </c>
      <c r="D18" s="237">
        <f>'8.其他项目_其他表'!D6</f>
        <v>1000000</v>
      </c>
      <c r="E18" s="237">
        <f t="shared" si="2"/>
        <v>90000</v>
      </c>
      <c r="F18" s="248">
        <f t="shared" si="0"/>
        <v>1090000</v>
      </c>
    </row>
    <row r="19" s="228" customFormat="1" ht="26.1" customHeight="1" outlineLevel="1" spans="1:7">
      <c r="A19" s="231" t="s">
        <v>31</v>
      </c>
      <c r="B19" s="238" t="s">
        <v>32</v>
      </c>
      <c r="C19" s="236"/>
      <c r="D19" s="237">
        <f>D20+D23</f>
        <v>267676219.858731</v>
      </c>
      <c r="E19" s="237">
        <f>E20+E23</f>
        <v>26123780.14</v>
      </c>
      <c r="F19" s="237">
        <f>F20+F23</f>
        <v>293800000</v>
      </c>
      <c r="G19" s="228" t="s">
        <v>33</v>
      </c>
    </row>
    <row r="20" s="228" customFormat="1" ht="26.1" customHeight="1" outlineLevel="1" spans="1:6">
      <c r="A20" s="162">
        <v>4.1</v>
      </c>
      <c r="B20" s="235" t="s">
        <v>34</v>
      </c>
      <c r="C20" s="239">
        <f>ROUND(C7,10)</f>
        <v>0.09</v>
      </c>
      <c r="D20" s="240">
        <f>D21*(1+D22)</f>
        <v>216853211.009174</v>
      </c>
      <c r="E20" s="240">
        <f t="shared" ref="E20:E24" si="3">ROUND(D20*C20,2)</f>
        <v>19516788.99</v>
      </c>
      <c r="F20" s="240">
        <f>ROUND(E20+D20,2)</f>
        <v>236370000</v>
      </c>
    </row>
    <row r="21" s="228" customFormat="1" ht="26.1" customHeight="1" outlineLevel="1" spans="1:6">
      <c r="A21" s="162" t="s">
        <v>35</v>
      </c>
      <c r="B21" s="235" t="s">
        <v>36</v>
      </c>
      <c r="C21" s="239">
        <f>ROUND(C8,10)</f>
        <v>0.09</v>
      </c>
      <c r="D21" s="240">
        <f>F21/1.09</f>
        <v>216853211.009174</v>
      </c>
      <c r="E21" s="240">
        <f t="shared" si="3"/>
        <v>19516788.99</v>
      </c>
      <c r="F21" s="240">
        <v>236370000</v>
      </c>
    </row>
    <row r="22" s="228" customFormat="1" ht="26.1" customHeight="1" outlineLevel="1" spans="1:6">
      <c r="A22" s="162" t="s">
        <v>37</v>
      </c>
      <c r="B22" s="235" t="s">
        <v>38</v>
      </c>
      <c r="C22" s="239" t="s">
        <v>39</v>
      </c>
      <c r="D22" s="241">
        <v>0</v>
      </c>
      <c r="E22" s="240" t="s">
        <v>39</v>
      </c>
      <c r="F22" s="240" t="s">
        <v>39</v>
      </c>
    </row>
    <row r="23" s="228" customFormat="1" ht="26.1" customHeight="1" outlineLevel="1" spans="1:6">
      <c r="A23" s="162">
        <v>4.2</v>
      </c>
      <c r="B23" s="235" t="s">
        <v>40</v>
      </c>
      <c r="C23" s="239">
        <v>0.13</v>
      </c>
      <c r="D23" s="240">
        <f>D24*(1+D25)</f>
        <v>50823008.8495575</v>
      </c>
      <c r="E23" s="240">
        <f t="shared" si="3"/>
        <v>6606991.15</v>
      </c>
      <c r="F23" s="240">
        <f>ROUND(E23+D23,2)</f>
        <v>57430000</v>
      </c>
    </row>
    <row r="24" s="228" customFormat="1" ht="26.1" customHeight="1" outlineLevel="1" spans="1:6">
      <c r="A24" s="162" t="s">
        <v>41</v>
      </c>
      <c r="B24" s="235" t="s">
        <v>42</v>
      </c>
      <c r="C24" s="239">
        <v>0.13</v>
      </c>
      <c r="D24" s="240">
        <f>F24/1.13</f>
        <v>50823008.8495575</v>
      </c>
      <c r="E24" s="240">
        <f t="shared" si="3"/>
        <v>6606991.15</v>
      </c>
      <c r="F24" s="240">
        <v>57430000</v>
      </c>
    </row>
    <row r="25" s="228" customFormat="1" ht="26.1" customHeight="1" outlineLevel="1" spans="1:6">
      <c r="A25" s="162" t="s">
        <v>43</v>
      </c>
      <c r="B25" s="235" t="s">
        <v>44</v>
      </c>
      <c r="C25" s="239" t="s">
        <v>39</v>
      </c>
      <c r="D25" s="241">
        <v>0</v>
      </c>
      <c r="E25" s="240" t="s">
        <v>39</v>
      </c>
      <c r="F25" s="240" t="s">
        <v>39</v>
      </c>
    </row>
    <row r="26" s="228" customFormat="1" ht="26.1" customHeight="1" spans="1:8">
      <c r="A26" s="231" t="s">
        <v>31</v>
      </c>
      <c r="B26" s="232" t="s">
        <v>45</v>
      </c>
      <c r="C26" s="233"/>
      <c r="D26" s="234">
        <f>ROUND(D4+D11+D14+D19,2)</f>
        <v>268676219.86</v>
      </c>
      <c r="E26" s="234">
        <f>ROUND(E4+E11+E14+E19,2)</f>
        <v>26213780.14</v>
      </c>
      <c r="F26" s="234">
        <f>ROUND(F4+F11+F14+F19,2)</f>
        <v>294890000</v>
      </c>
      <c r="H26" s="249"/>
    </row>
    <row r="27" s="228" customFormat="1" ht="17.1" customHeight="1" spans="1:6">
      <c r="A27" s="242"/>
      <c r="B27" s="243"/>
      <c r="C27" s="244"/>
      <c r="D27" s="245"/>
      <c r="E27" s="245"/>
      <c r="F27" s="245"/>
    </row>
    <row r="28" s="228" customFormat="1" ht="17.1" customHeight="1" spans="1:6">
      <c r="A28" s="242"/>
      <c r="B28" s="243"/>
      <c r="C28" s="244"/>
      <c r="D28" s="245"/>
      <c r="E28" s="245"/>
      <c r="F28" s="245"/>
    </row>
    <row r="29" s="228" customFormat="1" ht="16.5" spans="1:6">
      <c r="A29" s="161"/>
      <c r="B29" s="230"/>
      <c r="C29" s="244"/>
      <c r="D29" s="245"/>
      <c r="E29" s="225" t="s">
        <v>46</v>
      </c>
      <c r="F29" s="225"/>
    </row>
    <row r="30" s="228" customFormat="1" ht="16.5" spans="1:6">
      <c r="A30" s="161"/>
      <c r="B30" s="230"/>
      <c r="C30" s="244"/>
      <c r="D30" s="245"/>
      <c r="E30" s="225" t="s">
        <v>47</v>
      </c>
      <c r="F30" s="225"/>
    </row>
    <row r="31" s="228" customFormat="1" ht="16.5" spans="1:6">
      <c r="A31" s="161"/>
      <c r="B31" s="230"/>
      <c r="C31" s="244"/>
      <c r="D31" s="245"/>
      <c r="E31" s="225" t="s">
        <v>48</v>
      </c>
      <c r="F31" s="225"/>
    </row>
    <row r="40" s="228" customFormat="1" spans="1:3">
      <c r="A40" s="229"/>
      <c r="C40" s="250"/>
    </row>
  </sheetData>
  <sheetProtection formatCells="0" formatColumns="0" formatRows="0" insertRows="0" insertColumns="0" insertHyperlinks="0" deleteColumns="0" deleteRows="0" sort="0" autoFilter="0" pivotTables="0"/>
  <mergeCells count="5">
    <mergeCell ref="A1:F1"/>
    <mergeCell ref="A2:F2"/>
    <mergeCell ref="E29:F29"/>
    <mergeCell ref="E30:F30"/>
    <mergeCell ref="E31:F31"/>
  </mergeCells>
  <printOptions horizontalCentered="1"/>
  <pageMargins left="0.393055555555556" right="0.393055555555556" top="1" bottom="1" header="0.511805555555556" footer="0.511805555555556"/>
  <pageSetup paperSize="9" orientation="landscape" horizontalDpi="600"/>
  <headerFooter alignWithMargins="0"/>
  <ignoredErrors>
    <ignoredError sqref="E16:F16 D6:F15 D18:F18" formula="1"/>
  </ignoredErrors>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pageSetUpPr fitToPage="1"/>
  </sheetPr>
  <dimension ref="A1:G129"/>
  <sheetViews>
    <sheetView view="pageBreakPreview" zoomScale="85" zoomScaleNormal="100" workbookViewId="0">
      <selection activeCell="P12" sqref="P12"/>
    </sheetView>
  </sheetViews>
  <sheetFormatPr defaultColWidth="9" defaultRowHeight="13.5" outlineLevelCol="6"/>
  <cols>
    <col min="1" max="1" width="4.75833333333333" style="10" customWidth="1"/>
    <col min="2" max="2" width="5.5" style="81" customWidth="1"/>
    <col min="3" max="3" width="5.88333333333333" style="81" customWidth="1"/>
    <col min="4" max="4" width="9" style="81"/>
    <col min="5" max="5" width="72.9333333333333" style="15" customWidth="1"/>
    <col min="6" max="6" width="6" style="82" customWidth="1"/>
    <col min="7" max="7" width="9" style="83"/>
    <col min="8" max="16384" width="9" style="15"/>
  </cols>
  <sheetData>
    <row r="1" ht="23" customHeight="1" spans="1:7">
      <c r="A1" s="84" t="s">
        <v>1886</v>
      </c>
      <c r="B1" s="84"/>
      <c r="C1" s="84"/>
      <c r="D1" s="84"/>
      <c r="E1" s="84"/>
      <c r="F1" s="84"/>
      <c r="G1" s="89"/>
    </row>
    <row r="2" s="10" customFormat="1" ht="27" spans="1:7">
      <c r="A2" s="41" t="s">
        <v>2</v>
      </c>
      <c r="B2" s="85" t="s">
        <v>1887</v>
      </c>
      <c r="C2" s="85" t="s">
        <v>52</v>
      </c>
      <c r="D2" s="85"/>
      <c r="E2" s="41" t="s">
        <v>1888</v>
      </c>
      <c r="F2" s="85" t="s">
        <v>55</v>
      </c>
      <c r="G2" s="90" t="s">
        <v>1889</v>
      </c>
    </row>
    <row r="3" ht="27" spans="1:7">
      <c r="A3" s="41">
        <v>1</v>
      </c>
      <c r="B3" s="86" t="s">
        <v>1890</v>
      </c>
      <c r="C3" s="85" t="s">
        <v>1891</v>
      </c>
      <c r="D3" s="85" t="s">
        <v>1892</v>
      </c>
      <c r="E3" s="91" t="s">
        <v>1893</v>
      </c>
      <c r="F3" s="85" t="s">
        <v>817</v>
      </c>
      <c r="G3" s="92"/>
    </row>
    <row r="4" ht="27" spans="1:7">
      <c r="A4" s="41">
        <v>2</v>
      </c>
      <c r="B4" s="87"/>
      <c r="C4" s="85"/>
      <c r="D4" s="85"/>
      <c r="E4" s="91" t="s">
        <v>1894</v>
      </c>
      <c r="F4" s="85" t="s">
        <v>817</v>
      </c>
      <c r="G4" s="92"/>
    </row>
    <row r="5" ht="67.5" spans="1:7">
      <c r="A5" s="41">
        <v>3</v>
      </c>
      <c r="B5" s="87"/>
      <c r="C5" s="85"/>
      <c r="D5" s="85" t="s">
        <v>1895</v>
      </c>
      <c r="E5" s="91" t="s">
        <v>1896</v>
      </c>
      <c r="F5" s="85" t="s">
        <v>817</v>
      </c>
      <c r="G5" s="92"/>
    </row>
    <row r="6" ht="14.25" spans="1:7">
      <c r="A6" s="41">
        <v>4</v>
      </c>
      <c r="B6" s="87"/>
      <c r="C6" s="85"/>
      <c r="D6" s="85"/>
      <c r="E6" s="91" t="s">
        <v>1897</v>
      </c>
      <c r="F6" s="85" t="s">
        <v>817</v>
      </c>
      <c r="G6" s="92"/>
    </row>
    <row r="7" ht="27" spans="1:7">
      <c r="A7" s="41">
        <v>5</v>
      </c>
      <c r="B7" s="87"/>
      <c r="C7" s="85"/>
      <c r="D7" s="85" t="s">
        <v>1898</v>
      </c>
      <c r="E7" s="91" t="s">
        <v>1899</v>
      </c>
      <c r="F7" s="85" t="s">
        <v>817</v>
      </c>
      <c r="G7" s="92"/>
    </row>
    <row r="8" ht="27" spans="1:7">
      <c r="A8" s="41">
        <v>6</v>
      </c>
      <c r="B8" s="87"/>
      <c r="C8" s="85"/>
      <c r="D8" s="85"/>
      <c r="E8" s="91" t="s">
        <v>1900</v>
      </c>
      <c r="F8" s="85" t="s">
        <v>817</v>
      </c>
      <c r="G8" s="92"/>
    </row>
    <row r="9" ht="27" spans="1:7">
      <c r="A9" s="41">
        <v>7</v>
      </c>
      <c r="B9" s="87"/>
      <c r="C9" s="85"/>
      <c r="D9" s="85"/>
      <c r="E9" s="91" t="s">
        <v>1901</v>
      </c>
      <c r="F9" s="85" t="s">
        <v>817</v>
      </c>
      <c r="G9" s="92"/>
    </row>
    <row r="10" ht="27" spans="1:7">
      <c r="A10" s="41">
        <v>8</v>
      </c>
      <c r="B10" s="87"/>
      <c r="C10" s="85"/>
      <c r="D10" s="85"/>
      <c r="E10" s="91" t="s">
        <v>1902</v>
      </c>
      <c r="F10" s="85" t="s">
        <v>817</v>
      </c>
      <c r="G10" s="92"/>
    </row>
    <row r="11" ht="27" spans="1:7">
      <c r="A11" s="41">
        <v>9</v>
      </c>
      <c r="B11" s="87"/>
      <c r="C11" s="85"/>
      <c r="D11" s="85"/>
      <c r="E11" s="91" t="s">
        <v>1903</v>
      </c>
      <c r="F11" s="85" t="s">
        <v>817</v>
      </c>
      <c r="G11" s="92"/>
    </row>
    <row r="12" ht="27" spans="1:7">
      <c r="A12" s="41">
        <v>10</v>
      </c>
      <c r="B12" s="87"/>
      <c r="C12" s="85"/>
      <c r="D12" s="85" t="s">
        <v>1904</v>
      </c>
      <c r="E12" s="91" t="s">
        <v>1905</v>
      </c>
      <c r="F12" s="85" t="s">
        <v>817</v>
      </c>
      <c r="G12" s="92"/>
    </row>
    <row r="13" ht="14.25" spans="1:7">
      <c r="A13" s="41">
        <v>11</v>
      </c>
      <c r="B13" s="87"/>
      <c r="C13" s="85"/>
      <c r="D13" s="85"/>
      <c r="E13" s="91" t="s">
        <v>1906</v>
      </c>
      <c r="F13" s="85" t="s">
        <v>817</v>
      </c>
      <c r="G13" s="92"/>
    </row>
    <row r="14" ht="27" spans="1:7">
      <c r="A14" s="41">
        <v>12</v>
      </c>
      <c r="B14" s="87"/>
      <c r="C14" s="85"/>
      <c r="D14" s="85" t="s">
        <v>1907</v>
      </c>
      <c r="E14" s="91" t="s">
        <v>1908</v>
      </c>
      <c r="F14" s="85" t="s">
        <v>817</v>
      </c>
      <c r="G14" s="92"/>
    </row>
    <row r="15" ht="27" spans="1:7">
      <c r="A15" s="41">
        <v>13</v>
      </c>
      <c r="B15" s="87"/>
      <c r="C15" s="85"/>
      <c r="D15" s="85"/>
      <c r="E15" s="91" t="s">
        <v>1909</v>
      </c>
      <c r="F15" s="85" t="s">
        <v>817</v>
      </c>
      <c r="G15" s="92"/>
    </row>
    <row r="16" ht="27" spans="1:7">
      <c r="A16" s="41">
        <v>14</v>
      </c>
      <c r="B16" s="87"/>
      <c r="C16" s="85"/>
      <c r="D16" s="85"/>
      <c r="E16" s="91" t="s">
        <v>1910</v>
      </c>
      <c r="F16" s="85" t="s">
        <v>817</v>
      </c>
      <c r="G16" s="92"/>
    </row>
    <row r="17" ht="14.25" spans="1:7">
      <c r="A17" s="41">
        <v>15</v>
      </c>
      <c r="B17" s="88"/>
      <c r="C17" s="85"/>
      <c r="D17" s="85"/>
      <c r="E17" s="91" t="s">
        <v>1911</v>
      </c>
      <c r="F17" s="85" t="s">
        <v>817</v>
      </c>
      <c r="G17" s="92"/>
    </row>
    <row r="18" ht="27" spans="1:7">
      <c r="A18" s="41">
        <v>16</v>
      </c>
      <c r="B18" s="86" t="s">
        <v>1890</v>
      </c>
      <c r="C18" s="86" t="s">
        <v>1912</v>
      </c>
      <c r="D18" s="85" t="s">
        <v>1913</v>
      </c>
      <c r="E18" s="91" t="s">
        <v>1914</v>
      </c>
      <c r="F18" s="85" t="s">
        <v>817</v>
      </c>
      <c r="G18" s="92"/>
    </row>
    <row r="19" ht="40.5" spans="1:7">
      <c r="A19" s="41">
        <v>17</v>
      </c>
      <c r="B19" s="87"/>
      <c r="C19" s="87"/>
      <c r="D19" s="85"/>
      <c r="E19" s="91" t="s">
        <v>1915</v>
      </c>
      <c r="F19" s="85" t="s">
        <v>817</v>
      </c>
      <c r="G19" s="92"/>
    </row>
    <row r="20" ht="27" spans="1:7">
      <c r="A20" s="41">
        <v>18</v>
      </c>
      <c r="B20" s="87"/>
      <c r="C20" s="87"/>
      <c r="D20" s="85"/>
      <c r="E20" s="91" t="s">
        <v>1916</v>
      </c>
      <c r="F20" s="85" t="s">
        <v>817</v>
      </c>
      <c r="G20" s="92"/>
    </row>
    <row r="21" ht="67.5" spans="1:7">
      <c r="A21" s="41">
        <v>19</v>
      </c>
      <c r="B21" s="87"/>
      <c r="C21" s="87"/>
      <c r="D21" s="85"/>
      <c r="E21" s="91" t="s">
        <v>1917</v>
      </c>
      <c r="F21" s="85" t="s">
        <v>817</v>
      </c>
      <c r="G21" s="92"/>
    </row>
    <row r="22" ht="81" spans="1:7">
      <c r="A22" s="41">
        <v>20</v>
      </c>
      <c r="B22" s="87"/>
      <c r="C22" s="87"/>
      <c r="D22" s="85"/>
      <c r="E22" s="91" t="s">
        <v>1918</v>
      </c>
      <c r="F22" s="85" t="s">
        <v>817</v>
      </c>
      <c r="G22" s="92"/>
    </row>
    <row r="23" ht="81" spans="1:7">
      <c r="A23" s="41">
        <v>21</v>
      </c>
      <c r="B23" s="87"/>
      <c r="C23" s="87"/>
      <c r="D23" s="85"/>
      <c r="E23" s="91" t="s">
        <v>1919</v>
      </c>
      <c r="F23" s="85" t="s">
        <v>817</v>
      </c>
      <c r="G23" s="92"/>
    </row>
    <row r="24" ht="54" spans="1:7">
      <c r="A24" s="41">
        <v>22</v>
      </c>
      <c r="B24" s="87"/>
      <c r="C24" s="87"/>
      <c r="D24" s="85"/>
      <c r="E24" s="91" t="s">
        <v>1920</v>
      </c>
      <c r="F24" s="85" t="s">
        <v>817</v>
      </c>
      <c r="G24" s="92"/>
    </row>
    <row r="25" ht="40.5" spans="1:7">
      <c r="A25" s="41">
        <v>23</v>
      </c>
      <c r="B25" s="87"/>
      <c r="C25" s="87"/>
      <c r="D25" s="85"/>
      <c r="E25" s="91" t="s">
        <v>1921</v>
      </c>
      <c r="F25" s="85" t="s">
        <v>817</v>
      </c>
      <c r="G25" s="92"/>
    </row>
    <row r="26" ht="40.5" spans="1:7">
      <c r="A26" s="41">
        <v>24</v>
      </c>
      <c r="B26" s="87"/>
      <c r="C26" s="87"/>
      <c r="D26" s="85" t="s">
        <v>1922</v>
      </c>
      <c r="E26" s="91" t="s">
        <v>1923</v>
      </c>
      <c r="F26" s="85" t="s">
        <v>817</v>
      </c>
      <c r="G26" s="92"/>
    </row>
    <row r="27" ht="33" customHeight="1" spans="1:7">
      <c r="A27" s="41">
        <v>25</v>
      </c>
      <c r="B27" s="87"/>
      <c r="C27" s="87"/>
      <c r="D27" s="85"/>
      <c r="E27" s="91" t="s">
        <v>1924</v>
      </c>
      <c r="F27" s="85" t="s">
        <v>817</v>
      </c>
      <c r="G27" s="92"/>
    </row>
    <row r="28" ht="27" spans="1:7">
      <c r="A28" s="41">
        <v>26</v>
      </c>
      <c r="B28" s="87"/>
      <c r="C28" s="87"/>
      <c r="D28" s="85"/>
      <c r="E28" s="91" t="s">
        <v>1925</v>
      </c>
      <c r="F28" s="85" t="s">
        <v>817</v>
      </c>
      <c r="G28" s="92"/>
    </row>
    <row r="29" ht="27" spans="1:7">
      <c r="A29" s="41">
        <v>27</v>
      </c>
      <c r="B29" s="87"/>
      <c r="C29" s="87"/>
      <c r="D29" s="85" t="s">
        <v>1926</v>
      </c>
      <c r="E29" s="91" t="s">
        <v>1927</v>
      </c>
      <c r="F29" s="85" t="s">
        <v>817</v>
      </c>
      <c r="G29" s="92"/>
    </row>
    <row r="30" ht="14.25" spans="1:7">
      <c r="A30" s="41">
        <v>28</v>
      </c>
      <c r="B30" s="87"/>
      <c r="C30" s="87"/>
      <c r="D30" s="85"/>
      <c r="E30" s="91" t="s">
        <v>1928</v>
      </c>
      <c r="F30" s="85" t="s">
        <v>817</v>
      </c>
      <c r="G30" s="92"/>
    </row>
    <row r="31" ht="14.25" spans="1:7">
      <c r="A31" s="41">
        <v>29</v>
      </c>
      <c r="B31" s="88"/>
      <c r="C31" s="88"/>
      <c r="D31" s="85"/>
      <c r="E31" s="91" t="s">
        <v>1929</v>
      </c>
      <c r="F31" s="85" t="s">
        <v>817</v>
      </c>
      <c r="G31" s="92"/>
    </row>
    <row r="32" ht="14.25" spans="1:7">
      <c r="A32" s="41">
        <v>30</v>
      </c>
      <c r="B32" s="86" t="s">
        <v>1890</v>
      </c>
      <c r="C32" s="86" t="s">
        <v>1912</v>
      </c>
      <c r="D32" s="85" t="s">
        <v>1930</v>
      </c>
      <c r="E32" s="91" t="s">
        <v>1931</v>
      </c>
      <c r="F32" s="85" t="s">
        <v>817</v>
      </c>
      <c r="G32" s="92"/>
    </row>
    <row r="33" ht="27" spans="1:7">
      <c r="A33" s="41">
        <v>31</v>
      </c>
      <c r="B33" s="87"/>
      <c r="C33" s="87"/>
      <c r="D33" s="85"/>
      <c r="E33" s="91" t="s">
        <v>1932</v>
      </c>
      <c r="F33" s="85" t="s">
        <v>817</v>
      </c>
      <c r="G33" s="92"/>
    </row>
    <row r="34" ht="14.25" spans="1:7">
      <c r="A34" s="41">
        <v>32</v>
      </c>
      <c r="B34" s="87"/>
      <c r="C34" s="87"/>
      <c r="D34" s="85"/>
      <c r="E34" s="91" t="s">
        <v>1933</v>
      </c>
      <c r="F34" s="85" t="s">
        <v>817</v>
      </c>
      <c r="G34" s="92"/>
    </row>
    <row r="35" ht="30" customHeight="1" spans="1:7">
      <c r="A35" s="41">
        <v>33</v>
      </c>
      <c r="B35" s="87"/>
      <c r="C35" s="87"/>
      <c r="D35" s="85"/>
      <c r="E35" s="91" t="s">
        <v>1934</v>
      </c>
      <c r="F35" s="85" t="s">
        <v>817</v>
      </c>
      <c r="G35" s="92"/>
    </row>
    <row r="36" ht="27" spans="1:7">
      <c r="A36" s="41">
        <v>34</v>
      </c>
      <c r="B36" s="87"/>
      <c r="C36" s="87"/>
      <c r="D36" s="85"/>
      <c r="E36" s="91" t="s">
        <v>1935</v>
      </c>
      <c r="F36" s="85" t="s">
        <v>817</v>
      </c>
      <c r="G36" s="92"/>
    </row>
    <row r="37" ht="14.25" spans="1:7">
      <c r="A37" s="41">
        <v>35</v>
      </c>
      <c r="B37" s="87"/>
      <c r="C37" s="87"/>
      <c r="D37" s="85"/>
      <c r="E37" s="91" t="s">
        <v>1936</v>
      </c>
      <c r="F37" s="85" t="s">
        <v>817</v>
      </c>
      <c r="G37" s="92"/>
    </row>
    <row r="38" ht="14.25" spans="1:7">
      <c r="A38" s="41">
        <v>36</v>
      </c>
      <c r="B38" s="87"/>
      <c r="C38" s="87"/>
      <c r="D38" s="85"/>
      <c r="E38" s="91" t="s">
        <v>1937</v>
      </c>
      <c r="F38" s="85" t="s">
        <v>817</v>
      </c>
      <c r="G38" s="92"/>
    </row>
    <row r="39" ht="14.25" spans="1:7">
      <c r="A39" s="41">
        <v>37</v>
      </c>
      <c r="B39" s="87"/>
      <c r="C39" s="87"/>
      <c r="D39" s="85"/>
      <c r="E39" s="91" t="s">
        <v>1938</v>
      </c>
      <c r="F39" s="85" t="s">
        <v>817</v>
      </c>
      <c r="G39" s="92"/>
    </row>
    <row r="40" ht="67.5" spans="1:7">
      <c r="A40" s="41">
        <v>38</v>
      </c>
      <c r="B40" s="87"/>
      <c r="C40" s="87"/>
      <c r="D40" s="85" t="s">
        <v>1939</v>
      </c>
      <c r="E40" s="91" t="s">
        <v>1940</v>
      </c>
      <c r="F40" s="85" t="s">
        <v>817</v>
      </c>
      <c r="G40" s="92"/>
    </row>
    <row r="41" ht="27" spans="1:7">
      <c r="A41" s="41">
        <v>39</v>
      </c>
      <c r="B41" s="87"/>
      <c r="C41" s="87"/>
      <c r="D41" s="85"/>
      <c r="E41" s="91" t="s">
        <v>1941</v>
      </c>
      <c r="F41" s="85" t="s">
        <v>817</v>
      </c>
      <c r="G41" s="92"/>
    </row>
    <row r="42" ht="27" spans="1:7">
      <c r="A42" s="41">
        <v>40</v>
      </c>
      <c r="B42" s="87"/>
      <c r="C42" s="87"/>
      <c r="D42" s="85"/>
      <c r="E42" s="91" t="s">
        <v>1942</v>
      </c>
      <c r="F42" s="85" t="s">
        <v>817</v>
      </c>
      <c r="G42" s="92"/>
    </row>
    <row r="43" ht="27" spans="1:7">
      <c r="A43" s="41">
        <v>41</v>
      </c>
      <c r="B43" s="87"/>
      <c r="C43" s="87"/>
      <c r="D43" s="85"/>
      <c r="E43" s="91" t="s">
        <v>1943</v>
      </c>
      <c r="F43" s="85" t="s">
        <v>817</v>
      </c>
      <c r="G43" s="92"/>
    </row>
    <row r="44" ht="16" customHeight="1" spans="1:7">
      <c r="A44" s="41">
        <v>42</v>
      </c>
      <c r="B44" s="87"/>
      <c r="C44" s="87"/>
      <c r="D44" s="85" t="s">
        <v>1944</v>
      </c>
      <c r="E44" s="91" t="s">
        <v>1945</v>
      </c>
      <c r="F44" s="85" t="s">
        <v>817</v>
      </c>
      <c r="G44" s="92"/>
    </row>
    <row r="45" ht="40.5" spans="1:7">
      <c r="A45" s="41">
        <v>43</v>
      </c>
      <c r="B45" s="87"/>
      <c r="C45" s="87"/>
      <c r="D45" s="85"/>
      <c r="E45" s="91" t="s">
        <v>1946</v>
      </c>
      <c r="F45" s="85" t="s">
        <v>817</v>
      </c>
      <c r="G45" s="92"/>
    </row>
    <row r="46" ht="40.5" spans="1:7">
      <c r="A46" s="41">
        <v>44</v>
      </c>
      <c r="B46" s="87"/>
      <c r="C46" s="87"/>
      <c r="D46" s="85"/>
      <c r="E46" s="91" t="s">
        <v>1947</v>
      </c>
      <c r="F46" s="85" t="s">
        <v>817</v>
      </c>
      <c r="G46" s="92"/>
    </row>
    <row r="47" ht="27" spans="1:7">
      <c r="A47" s="41">
        <v>45</v>
      </c>
      <c r="B47" s="87"/>
      <c r="C47" s="87"/>
      <c r="D47" s="85"/>
      <c r="E47" s="91" t="s">
        <v>1948</v>
      </c>
      <c r="F47" s="85" t="s">
        <v>817</v>
      </c>
      <c r="G47" s="92"/>
    </row>
    <row r="48" ht="40.5" spans="1:7">
      <c r="A48" s="41">
        <v>46</v>
      </c>
      <c r="B48" s="87"/>
      <c r="C48" s="87"/>
      <c r="D48" s="85" t="s">
        <v>1949</v>
      </c>
      <c r="E48" s="91" t="s">
        <v>1950</v>
      </c>
      <c r="F48" s="85" t="s">
        <v>817</v>
      </c>
      <c r="G48" s="92"/>
    </row>
    <row r="49" ht="27" spans="1:7">
      <c r="A49" s="41">
        <v>47</v>
      </c>
      <c r="B49" s="87"/>
      <c r="C49" s="87"/>
      <c r="D49" s="85"/>
      <c r="E49" s="91" t="s">
        <v>1951</v>
      </c>
      <c r="F49" s="85" t="s">
        <v>817</v>
      </c>
      <c r="G49" s="92"/>
    </row>
    <row r="50" ht="27" spans="1:7">
      <c r="A50" s="41">
        <v>48</v>
      </c>
      <c r="B50" s="87"/>
      <c r="C50" s="87"/>
      <c r="D50" s="85"/>
      <c r="E50" s="91" t="s">
        <v>1952</v>
      </c>
      <c r="F50" s="85" t="s">
        <v>817</v>
      </c>
      <c r="G50" s="92"/>
    </row>
    <row r="51" ht="27" spans="1:7">
      <c r="A51" s="41">
        <v>49</v>
      </c>
      <c r="B51" s="87"/>
      <c r="C51" s="87"/>
      <c r="D51" s="85"/>
      <c r="E51" s="91" t="s">
        <v>1953</v>
      </c>
      <c r="F51" s="85" t="s">
        <v>817</v>
      </c>
      <c r="G51" s="92"/>
    </row>
    <row r="52" ht="14.25" spans="1:7">
      <c r="A52" s="41">
        <v>50</v>
      </c>
      <c r="B52" s="88"/>
      <c r="C52" s="88"/>
      <c r="D52" s="85"/>
      <c r="E52" s="91" t="s">
        <v>1954</v>
      </c>
      <c r="F52" s="85" t="s">
        <v>817</v>
      </c>
      <c r="G52" s="92"/>
    </row>
    <row r="53" ht="81" spans="1:7">
      <c r="A53" s="41">
        <v>51</v>
      </c>
      <c r="B53" s="86" t="s">
        <v>1890</v>
      </c>
      <c r="C53" s="85" t="s">
        <v>1955</v>
      </c>
      <c r="D53" s="85"/>
      <c r="E53" s="91" t="s">
        <v>1956</v>
      </c>
      <c r="F53" s="85" t="s">
        <v>817</v>
      </c>
      <c r="G53" s="92"/>
    </row>
    <row r="54" ht="27" spans="1:7">
      <c r="A54" s="41">
        <v>52</v>
      </c>
      <c r="B54" s="87"/>
      <c r="C54" s="85"/>
      <c r="D54" s="85"/>
      <c r="E54" s="91" t="s">
        <v>1957</v>
      </c>
      <c r="F54" s="85" t="s">
        <v>817</v>
      </c>
      <c r="G54" s="92"/>
    </row>
    <row r="55" ht="27" spans="1:7">
      <c r="A55" s="41">
        <v>53</v>
      </c>
      <c r="B55" s="87"/>
      <c r="C55" s="85"/>
      <c r="D55" s="85"/>
      <c r="E55" s="91" t="s">
        <v>1958</v>
      </c>
      <c r="F55" s="85" t="s">
        <v>817</v>
      </c>
      <c r="G55" s="92"/>
    </row>
    <row r="56" ht="40.5" spans="1:7">
      <c r="A56" s="41">
        <v>54</v>
      </c>
      <c r="B56" s="87"/>
      <c r="C56" s="85"/>
      <c r="D56" s="85"/>
      <c r="E56" s="91" t="s">
        <v>1959</v>
      </c>
      <c r="F56" s="85" t="s">
        <v>817</v>
      </c>
      <c r="G56" s="92"/>
    </row>
    <row r="57" ht="54" spans="1:7">
      <c r="A57" s="41">
        <v>55</v>
      </c>
      <c r="B57" s="87"/>
      <c r="C57" s="85"/>
      <c r="D57" s="85"/>
      <c r="E57" s="91" t="s">
        <v>1960</v>
      </c>
      <c r="F57" s="85" t="s">
        <v>817</v>
      </c>
      <c r="G57" s="92"/>
    </row>
    <row r="58" ht="54" spans="1:7">
      <c r="A58" s="41">
        <v>56</v>
      </c>
      <c r="B58" s="87"/>
      <c r="C58" s="85"/>
      <c r="D58" s="85"/>
      <c r="E58" s="91" t="s">
        <v>1961</v>
      </c>
      <c r="F58" s="85" t="s">
        <v>817</v>
      </c>
      <c r="G58" s="92"/>
    </row>
    <row r="59" ht="14.25" spans="1:7">
      <c r="A59" s="41">
        <v>57</v>
      </c>
      <c r="B59" s="87"/>
      <c r="C59" s="85" t="s">
        <v>1962</v>
      </c>
      <c r="D59" s="85"/>
      <c r="E59" s="91" t="s">
        <v>1963</v>
      </c>
      <c r="F59" s="85" t="s">
        <v>817</v>
      </c>
      <c r="G59" s="92"/>
    </row>
    <row r="60" ht="14.25" spans="1:7">
      <c r="A60" s="41">
        <v>58</v>
      </c>
      <c r="B60" s="87"/>
      <c r="C60" s="85"/>
      <c r="D60" s="85"/>
      <c r="E60" s="91" t="s">
        <v>1964</v>
      </c>
      <c r="F60" s="85" t="s">
        <v>817</v>
      </c>
      <c r="G60" s="92"/>
    </row>
    <row r="61" ht="14.25" spans="1:7">
      <c r="A61" s="41">
        <v>59</v>
      </c>
      <c r="B61" s="87"/>
      <c r="C61" s="85"/>
      <c r="D61" s="85"/>
      <c r="E61" s="91" t="s">
        <v>1965</v>
      </c>
      <c r="F61" s="85" t="s">
        <v>817</v>
      </c>
      <c r="G61" s="92"/>
    </row>
    <row r="62" ht="14.25" spans="1:7">
      <c r="A62" s="41">
        <v>60</v>
      </c>
      <c r="B62" s="87"/>
      <c r="C62" s="85"/>
      <c r="D62" s="85"/>
      <c r="E62" s="91" t="s">
        <v>1966</v>
      </c>
      <c r="F62" s="85" t="s">
        <v>817</v>
      </c>
      <c r="G62" s="92"/>
    </row>
    <row r="63" ht="27" spans="1:7">
      <c r="A63" s="41">
        <v>61</v>
      </c>
      <c r="B63" s="87"/>
      <c r="C63" s="85"/>
      <c r="D63" s="85"/>
      <c r="E63" s="91" t="s">
        <v>1967</v>
      </c>
      <c r="F63" s="85" t="s">
        <v>817</v>
      </c>
      <c r="G63" s="92"/>
    </row>
    <row r="64" ht="14.25" spans="1:7">
      <c r="A64" s="41">
        <v>62</v>
      </c>
      <c r="B64" s="87"/>
      <c r="C64" s="85"/>
      <c r="D64" s="85"/>
      <c r="E64" s="91" t="s">
        <v>1968</v>
      </c>
      <c r="F64" s="85" t="s">
        <v>817</v>
      </c>
      <c r="G64" s="92"/>
    </row>
    <row r="65" ht="14.25" spans="1:7">
      <c r="A65" s="41">
        <v>63</v>
      </c>
      <c r="B65" s="87"/>
      <c r="C65" s="85"/>
      <c r="D65" s="85"/>
      <c r="E65" s="91" t="s">
        <v>1969</v>
      </c>
      <c r="F65" s="85" t="s">
        <v>817</v>
      </c>
      <c r="G65" s="92"/>
    </row>
    <row r="66" ht="27" spans="1:7">
      <c r="A66" s="41">
        <v>64</v>
      </c>
      <c r="B66" s="87"/>
      <c r="C66" s="85"/>
      <c r="D66" s="85"/>
      <c r="E66" s="91" t="s">
        <v>1970</v>
      </c>
      <c r="F66" s="85" t="s">
        <v>817</v>
      </c>
      <c r="G66" s="92"/>
    </row>
    <row r="67" ht="14.25" spans="1:7">
      <c r="A67" s="41">
        <v>65</v>
      </c>
      <c r="B67" s="87"/>
      <c r="C67" s="85"/>
      <c r="D67" s="85"/>
      <c r="E67" s="91" t="s">
        <v>1971</v>
      </c>
      <c r="F67" s="85" t="s">
        <v>817</v>
      </c>
      <c r="G67" s="92"/>
    </row>
    <row r="68" ht="27" spans="1:7">
      <c r="A68" s="41">
        <v>66</v>
      </c>
      <c r="B68" s="87"/>
      <c r="C68" s="85"/>
      <c r="D68" s="85"/>
      <c r="E68" s="91" t="s">
        <v>1972</v>
      </c>
      <c r="F68" s="85" t="s">
        <v>817</v>
      </c>
      <c r="G68" s="92"/>
    </row>
    <row r="69" ht="27" spans="1:7">
      <c r="A69" s="41">
        <v>67</v>
      </c>
      <c r="B69" s="87"/>
      <c r="C69" s="85"/>
      <c r="D69" s="85"/>
      <c r="E69" s="91" t="s">
        <v>1973</v>
      </c>
      <c r="F69" s="85" t="s">
        <v>817</v>
      </c>
      <c r="G69" s="92"/>
    </row>
    <row r="70" ht="14.25" spans="1:7">
      <c r="A70" s="41">
        <v>68</v>
      </c>
      <c r="B70" s="87"/>
      <c r="C70" s="85"/>
      <c r="D70" s="85"/>
      <c r="E70" s="91" t="s">
        <v>1974</v>
      </c>
      <c r="F70" s="85" t="s">
        <v>817</v>
      </c>
      <c r="G70" s="92"/>
    </row>
    <row r="71" ht="14.25" spans="1:7">
      <c r="A71" s="41">
        <v>69</v>
      </c>
      <c r="B71" s="87"/>
      <c r="C71" s="85"/>
      <c r="D71" s="85"/>
      <c r="E71" s="91" t="s">
        <v>1975</v>
      </c>
      <c r="F71" s="85" t="s">
        <v>817</v>
      </c>
      <c r="G71" s="92"/>
    </row>
    <row r="72" ht="14.25" spans="1:7">
      <c r="A72" s="41">
        <v>70</v>
      </c>
      <c r="B72" s="87" t="s">
        <v>1890</v>
      </c>
      <c r="C72" s="85" t="s">
        <v>1976</v>
      </c>
      <c r="D72" s="85"/>
      <c r="E72" s="91" t="s">
        <v>1977</v>
      </c>
      <c r="F72" s="85" t="s">
        <v>817</v>
      </c>
      <c r="G72" s="92"/>
    </row>
    <row r="73" ht="14.25" spans="1:7">
      <c r="A73" s="41">
        <v>71</v>
      </c>
      <c r="B73" s="87"/>
      <c r="C73" s="85"/>
      <c r="D73" s="85"/>
      <c r="E73" s="91" t="s">
        <v>1978</v>
      </c>
      <c r="F73" s="85" t="s">
        <v>817</v>
      </c>
      <c r="G73" s="92"/>
    </row>
    <row r="74" ht="27" spans="1:7">
      <c r="A74" s="41">
        <v>72</v>
      </c>
      <c r="B74" s="87"/>
      <c r="C74" s="85"/>
      <c r="D74" s="85"/>
      <c r="E74" s="91" t="s">
        <v>1979</v>
      </c>
      <c r="F74" s="85" t="s">
        <v>817</v>
      </c>
      <c r="G74" s="92"/>
    </row>
    <row r="75" ht="14.25" spans="1:7">
      <c r="A75" s="41">
        <v>73</v>
      </c>
      <c r="B75" s="87"/>
      <c r="C75" s="85"/>
      <c r="D75" s="85"/>
      <c r="E75" s="91" t="s">
        <v>1980</v>
      </c>
      <c r="F75" s="85" t="s">
        <v>817</v>
      </c>
      <c r="G75" s="92"/>
    </row>
    <row r="76" ht="14.25" spans="1:7">
      <c r="A76" s="41">
        <v>74</v>
      </c>
      <c r="B76" s="87"/>
      <c r="C76" s="85"/>
      <c r="D76" s="85"/>
      <c r="E76" s="91" t="s">
        <v>1981</v>
      </c>
      <c r="F76" s="85" t="s">
        <v>817</v>
      </c>
      <c r="G76" s="92"/>
    </row>
    <row r="77" ht="27" spans="1:7">
      <c r="A77" s="41">
        <v>75</v>
      </c>
      <c r="B77" s="87"/>
      <c r="C77" s="85"/>
      <c r="D77" s="85"/>
      <c r="E77" s="91" t="s">
        <v>1982</v>
      </c>
      <c r="F77" s="85" t="s">
        <v>817</v>
      </c>
      <c r="G77" s="92"/>
    </row>
    <row r="78" ht="40.5" spans="1:7">
      <c r="A78" s="41">
        <v>76</v>
      </c>
      <c r="B78" s="87"/>
      <c r="C78" s="85" t="s">
        <v>1983</v>
      </c>
      <c r="D78" s="41"/>
      <c r="E78" s="91" t="s">
        <v>1984</v>
      </c>
      <c r="F78" s="85" t="s">
        <v>817</v>
      </c>
      <c r="G78" s="92"/>
    </row>
    <row r="79" ht="27" spans="1:7">
      <c r="A79" s="41">
        <v>77</v>
      </c>
      <c r="B79" s="87"/>
      <c r="C79" s="85"/>
      <c r="D79" s="41"/>
      <c r="E79" s="91" t="s">
        <v>1985</v>
      </c>
      <c r="F79" s="85" t="s">
        <v>817</v>
      </c>
      <c r="G79" s="92"/>
    </row>
    <row r="80" ht="14.25" spans="1:7">
      <c r="A80" s="41">
        <v>78</v>
      </c>
      <c r="B80" s="87"/>
      <c r="C80" s="85"/>
      <c r="D80" s="41"/>
      <c r="E80" s="91" t="s">
        <v>1986</v>
      </c>
      <c r="F80" s="85" t="s">
        <v>817</v>
      </c>
      <c r="G80" s="92"/>
    </row>
    <row r="81" ht="14.25" spans="1:7">
      <c r="A81" s="41">
        <v>79</v>
      </c>
      <c r="B81" s="87"/>
      <c r="C81" s="85"/>
      <c r="D81" s="41"/>
      <c r="E81" s="91" t="s">
        <v>1987</v>
      </c>
      <c r="F81" s="85" t="s">
        <v>817</v>
      </c>
      <c r="G81" s="92"/>
    </row>
    <row r="82" ht="27" spans="1:7">
      <c r="A82" s="41">
        <v>80</v>
      </c>
      <c r="B82" s="87"/>
      <c r="C82" s="85"/>
      <c r="D82" s="41"/>
      <c r="E82" s="91" t="s">
        <v>1988</v>
      </c>
      <c r="F82" s="85" t="s">
        <v>817</v>
      </c>
      <c r="G82" s="92"/>
    </row>
    <row r="83" ht="14.25" spans="1:7">
      <c r="A83" s="41">
        <v>81</v>
      </c>
      <c r="B83" s="87"/>
      <c r="C83" s="85"/>
      <c r="D83" s="41"/>
      <c r="E83" s="91" t="s">
        <v>1989</v>
      </c>
      <c r="F83" s="85" t="s">
        <v>817</v>
      </c>
      <c r="G83" s="92"/>
    </row>
    <row r="84" ht="27" spans="1:7">
      <c r="A84" s="41">
        <v>82</v>
      </c>
      <c r="B84" s="87"/>
      <c r="C84" s="85"/>
      <c r="D84" s="41"/>
      <c r="E84" s="91" t="s">
        <v>1990</v>
      </c>
      <c r="F84" s="85" t="s">
        <v>817</v>
      </c>
      <c r="G84" s="92"/>
    </row>
    <row r="85" ht="27" spans="1:7">
      <c r="A85" s="41">
        <v>83</v>
      </c>
      <c r="B85" s="87"/>
      <c r="C85" s="85"/>
      <c r="D85" s="41"/>
      <c r="E85" s="91" t="s">
        <v>1991</v>
      </c>
      <c r="F85" s="85" t="s">
        <v>817</v>
      </c>
      <c r="G85" s="92"/>
    </row>
    <row r="86" ht="40.5" spans="1:7">
      <c r="A86" s="41">
        <v>84</v>
      </c>
      <c r="B86" s="87"/>
      <c r="C86" s="85"/>
      <c r="D86" s="41"/>
      <c r="E86" s="91" t="s">
        <v>1992</v>
      </c>
      <c r="F86" s="85" t="s">
        <v>817</v>
      </c>
      <c r="G86" s="92"/>
    </row>
    <row r="87" ht="27" spans="1:7">
      <c r="A87" s="41">
        <v>85</v>
      </c>
      <c r="B87" s="87"/>
      <c r="C87" s="85"/>
      <c r="D87" s="41"/>
      <c r="E87" s="91" t="s">
        <v>1993</v>
      </c>
      <c r="F87" s="85" t="s">
        <v>817</v>
      </c>
      <c r="G87" s="92"/>
    </row>
    <row r="88" ht="27" spans="1:7">
      <c r="A88" s="41">
        <v>86</v>
      </c>
      <c r="B88" s="87"/>
      <c r="C88" s="85"/>
      <c r="D88" s="41"/>
      <c r="E88" s="91" t="s">
        <v>1994</v>
      </c>
      <c r="F88" s="85" t="s">
        <v>817</v>
      </c>
      <c r="G88" s="92"/>
    </row>
    <row r="89" ht="14.25" spans="1:7">
      <c r="A89" s="41">
        <v>87</v>
      </c>
      <c r="B89" s="87"/>
      <c r="C89" s="85" t="s">
        <v>1995</v>
      </c>
      <c r="D89" s="85"/>
      <c r="E89" s="91" t="s">
        <v>1996</v>
      </c>
      <c r="F89" s="85" t="s">
        <v>817</v>
      </c>
      <c r="G89" s="92"/>
    </row>
    <row r="90" ht="27" spans="1:7">
      <c r="A90" s="41">
        <v>88</v>
      </c>
      <c r="B90" s="87"/>
      <c r="C90" s="85"/>
      <c r="D90" s="85"/>
      <c r="E90" s="91" t="s">
        <v>1997</v>
      </c>
      <c r="F90" s="85" t="s">
        <v>817</v>
      </c>
      <c r="G90" s="92"/>
    </row>
    <row r="91" ht="14.25" spans="1:7">
      <c r="A91" s="41">
        <v>89</v>
      </c>
      <c r="B91" s="88"/>
      <c r="C91" s="85"/>
      <c r="D91" s="85"/>
      <c r="E91" s="91" t="s">
        <v>1998</v>
      </c>
      <c r="F91" s="85" t="s">
        <v>817</v>
      </c>
      <c r="G91" s="92"/>
    </row>
    <row r="92" ht="14.25" spans="1:7">
      <c r="A92" s="41">
        <v>90</v>
      </c>
      <c r="B92" s="85" t="s">
        <v>1999</v>
      </c>
      <c r="C92" s="85" t="s">
        <v>2000</v>
      </c>
      <c r="D92" s="85"/>
      <c r="E92" s="91" t="s">
        <v>2001</v>
      </c>
      <c r="F92" s="85" t="s">
        <v>817</v>
      </c>
      <c r="G92" s="92"/>
    </row>
    <row r="93" ht="27" spans="1:7">
      <c r="A93" s="41">
        <v>91</v>
      </c>
      <c r="B93" s="85"/>
      <c r="C93" s="85"/>
      <c r="D93" s="85"/>
      <c r="E93" s="91" t="s">
        <v>2002</v>
      </c>
      <c r="F93" s="85" t="s">
        <v>817</v>
      </c>
      <c r="G93" s="92"/>
    </row>
    <row r="94" ht="14.25" spans="1:7">
      <c r="A94" s="41">
        <v>92</v>
      </c>
      <c r="B94" s="85"/>
      <c r="C94" s="85"/>
      <c r="D94" s="85"/>
      <c r="E94" s="91" t="s">
        <v>2003</v>
      </c>
      <c r="F94" s="85" t="s">
        <v>817</v>
      </c>
      <c r="G94" s="92"/>
    </row>
    <row r="95" ht="14.25" spans="1:7">
      <c r="A95" s="41">
        <v>93</v>
      </c>
      <c r="B95" s="85"/>
      <c r="C95" s="85" t="s">
        <v>2004</v>
      </c>
      <c r="D95" s="85" t="s">
        <v>2005</v>
      </c>
      <c r="E95" s="91" t="s">
        <v>2006</v>
      </c>
      <c r="F95" s="85" t="s">
        <v>817</v>
      </c>
      <c r="G95" s="92"/>
    </row>
    <row r="96" ht="14.25" spans="1:7">
      <c r="A96" s="41">
        <v>94</v>
      </c>
      <c r="B96" s="85"/>
      <c r="C96" s="85"/>
      <c r="D96" s="85"/>
      <c r="E96" s="91" t="s">
        <v>2007</v>
      </c>
      <c r="F96" s="85" t="s">
        <v>817</v>
      </c>
      <c r="G96" s="92"/>
    </row>
    <row r="97" ht="14.25" spans="1:7">
      <c r="A97" s="41">
        <v>95</v>
      </c>
      <c r="B97" s="85"/>
      <c r="C97" s="85"/>
      <c r="D97" s="85"/>
      <c r="E97" s="91" t="s">
        <v>2008</v>
      </c>
      <c r="F97" s="85" t="s">
        <v>817</v>
      </c>
      <c r="G97" s="92"/>
    </row>
    <row r="98" ht="27" spans="1:7">
      <c r="A98" s="41">
        <v>96</v>
      </c>
      <c r="B98" s="85"/>
      <c r="C98" s="85"/>
      <c r="D98" s="85" t="s">
        <v>2009</v>
      </c>
      <c r="E98" s="91" t="s">
        <v>2010</v>
      </c>
      <c r="F98" s="85" t="s">
        <v>817</v>
      </c>
      <c r="G98" s="92"/>
    </row>
    <row r="99" ht="27" spans="1:7">
      <c r="A99" s="41">
        <v>97</v>
      </c>
      <c r="B99" s="85"/>
      <c r="C99" s="85"/>
      <c r="D99" s="85"/>
      <c r="E99" s="91" t="s">
        <v>2011</v>
      </c>
      <c r="F99" s="85" t="s">
        <v>817</v>
      </c>
      <c r="G99" s="92"/>
    </row>
    <row r="100" ht="14.25" spans="1:7">
      <c r="A100" s="41">
        <v>98</v>
      </c>
      <c r="B100" s="85"/>
      <c r="C100" s="85"/>
      <c r="D100" s="85"/>
      <c r="E100" s="91" t="s">
        <v>2012</v>
      </c>
      <c r="F100" s="85" t="s">
        <v>817</v>
      </c>
      <c r="G100" s="92"/>
    </row>
    <row r="101" ht="27" spans="1:7">
      <c r="A101" s="41">
        <v>99</v>
      </c>
      <c r="B101" s="85"/>
      <c r="C101" s="85"/>
      <c r="D101" s="91" t="s">
        <v>2013</v>
      </c>
      <c r="E101" s="91" t="s">
        <v>2014</v>
      </c>
      <c r="F101" s="85" t="s">
        <v>817</v>
      </c>
      <c r="G101" s="92"/>
    </row>
    <row r="102" ht="27" spans="1:7">
      <c r="A102" s="41">
        <v>100</v>
      </c>
      <c r="B102" s="85"/>
      <c r="C102" s="85" t="s">
        <v>2015</v>
      </c>
      <c r="D102" s="85"/>
      <c r="E102" s="91" t="s">
        <v>2016</v>
      </c>
      <c r="F102" s="85" t="s">
        <v>817</v>
      </c>
      <c r="G102" s="92"/>
    </row>
    <row r="103" ht="14.25" spans="1:7">
      <c r="A103" s="41">
        <v>101</v>
      </c>
      <c r="B103" s="85"/>
      <c r="C103" s="85" t="s">
        <v>2017</v>
      </c>
      <c r="D103" s="85"/>
      <c r="E103" s="91" t="s">
        <v>2018</v>
      </c>
      <c r="F103" s="85" t="s">
        <v>817</v>
      </c>
      <c r="G103" s="92"/>
    </row>
    <row r="104" ht="14.25" spans="1:7">
      <c r="A104" s="41">
        <v>102</v>
      </c>
      <c r="B104" s="85"/>
      <c r="C104" s="85"/>
      <c r="D104" s="85"/>
      <c r="E104" s="91" t="s">
        <v>2019</v>
      </c>
      <c r="F104" s="85" t="s">
        <v>817</v>
      </c>
      <c r="G104" s="92"/>
    </row>
    <row r="105" ht="67.5" spans="1:7">
      <c r="A105" s="41">
        <v>103</v>
      </c>
      <c r="B105" s="85"/>
      <c r="C105" s="85"/>
      <c r="D105" s="85"/>
      <c r="E105" s="91" t="s">
        <v>2020</v>
      </c>
      <c r="F105" s="85" t="s">
        <v>817</v>
      </c>
      <c r="G105" s="92"/>
    </row>
    <row r="106" ht="67.5" spans="1:7">
      <c r="A106" s="41">
        <v>104</v>
      </c>
      <c r="B106" s="85"/>
      <c r="C106" s="85"/>
      <c r="D106" s="85"/>
      <c r="E106" s="91" t="s">
        <v>2021</v>
      </c>
      <c r="F106" s="85" t="s">
        <v>817</v>
      </c>
      <c r="G106" s="92"/>
    </row>
    <row r="107" ht="67.5" spans="1:7">
      <c r="A107" s="41">
        <v>105</v>
      </c>
      <c r="B107" s="85"/>
      <c r="C107" s="85"/>
      <c r="D107" s="85"/>
      <c r="E107" s="91" t="s">
        <v>2022</v>
      </c>
      <c r="F107" s="85" t="s">
        <v>817</v>
      </c>
      <c r="G107" s="92"/>
    </row>
    <row r="108" ht="14.25" spans="1:7">
      <c r="A108" s="41">
        <v>106</v>
      </c>
      <c r="B108" s="85"/>
      <c r="C108" s="85"/>
      <c r="D108" s="85"/>
      <c r="E108" s="91" t="s">
        <v>2023</v>
      </c>
      <c r="F108" s="85" t="s">
        <v>817</v>
      </c>
      <c r="G108" s="92"/>
    </row>
    <row r="109" ht="14.25" spans="1:7">
      <c r="A109" s="41">
        <v>107</v>
      </c>
      <c r="B109" s="85"/>
      <c r="C109" s="85"/>
      <c r="D109" s="85"/>
      <c r="E109" s="91" t="s">
        <v>2024</v>
      </c>
      <c r="F109" s="85" t="s">
        <v>817</v>
      </c>
      <c r="G109" s="92"/>
    </row>
    <row r="110" ht="14.25" spans="1:7">
      <c r="A110" s="41">
        <v>108</v>
      </c>
      <c r="B110" s="85"/>
      <c r="C110" s="85" t="s">
        <v>2025</v>
      </c>
      <c r="D110" s="85"/>
      <c r="E110" s="91" t="s">
        <v>2026</v>
      </c>
      <c r="F110" s="85" t="s">
        <v>817</v>
      </c>
      <c r="G110" s="92"/>
    </row>
    <row r="111" ht="14.25" spans="1:7">
      <c r="A111" s="41">
        <v>109</v>
      </c>
      <c r="B111" s="85"/>
      <c r="C111" s="85"/>
      <c r="D111" s="85"/>
      <c r="E111" s="91" t="s">
        <v>2027</v>
      </c>
      <c r="F111" s="85" t="s">
        <v>817</v>
      </c>
      <c r="G111" s="92"/>
    </row>
    <row r="112" ht="54" spans="1:7">
      <c r="A112" s="41">
        <v>110</v>
      </c>
      <c r="B112" s="85" t="s">
        <v>2028</v>
      </c>
      <c r="C112" s="85" t="s">
        <v>2029</v>
      </c>
      <c r="D112" s="91" t="s">
        <v>2030</v>
      </c>
      <c r="E112" s="91" t="s">
        <v>2031</v>
      </c>
      <c r="F112" s="85" t="s">
        <v>817</v>
      </c>
      <c r="G112" s="92"/>
    </row>
    <row r="113" ht="27" spans="1:7">
      <c r="A113" s="41">
        <v>111</v>
      </c>
      <c r="B113" s="85"/>
      <c r="C113" s="85"/>
      <c r="D113" s="91" t="s">
        <v>2032</v>
      </c>
      <c r="E113" s="91" t="s">
        <v>2033</v>
      </c>
      <c r="F113" s="85" t="s">
        <v>817</v>
      </c>
      <c r="G113" s="92"/>
    </row>
    <row r="114" ht="27" spans="1:7">
      <c r="A114" s="41">
        <v>112</v>
      </c>
      <c r="B114" s="85"/>
      <c r="C114" s="85"/>
      <c r="D114" s="91" t="s">
        <v>2034</v>
      </c>
      <c r="E114" s="91" t="s">
        <v>2035</v>
      </c>
      <c r="F114" s="85" t="s">
        <v>817</v>
      </c>
      <c r="G114" s="92"/>
    </row>
    <row r="115" ht="27" spans="1:7">
      <c r="A115" s="41">
        <v>113</v>
      </c>
      <c r="B115" s="85"/>
      <c r="C115" s="85"/>
      <c r="D115" s="91" t="s">
        <v>2036</v>
      </c>
      <c r="E115" s="91" t="s">
        <v>2037</v>
      </c>
      <c r="F115" s="85" t="s">
        <v>817</v>
      </c>
      <c r="G115" s="92"/>
    </row>
    <row r="116" ht="27" spans="1:7">
      <c r="A116" s="41">
        <v>114</v>
      </c>
      <c r="B116" s="85"/>
      <c r="C116" s="85"/>
      <c r="D116" s="91" t="s">
        <v>2038</v>
      </c>
      <c r="E116" s="91" t="s">
        <v>2039</v>
      </c>
      <c r="F116" s="85" t="s">
        <v>817</v>
      </c>
      <c r="G116" s="92"/>
    </row>
    <row r="117" ht="40.5" spans="1:7">
      <c r="A117" s="41">
        <v>115</v>
      </c>
      <c r="B117" s="85"/>
      <c r="C117" s="85"/>
      <c r="D117" s="91" t="s">
        <v>2040</v>
      </c>
      <c r="E117" s="91" t="s">
        <v>2041</v>
      </c>
      <c r="F117" s="85" t="s">
        <v>817</v>
      </c>
      <c r="G117" s="92"/>
    </row>
    <row r="118" ht="27" spans="1:7">
      <c r="A118" s="41">
        <v>116</v>
      </c>
      <c r="B118" s="85"/>
      <c r="C118" s="85"/>
      <c r="D118" s="91" t="s">
        <v>2042</v>
      </c>
      <c r="E118" s="91" t="s">
        <v>2043</v>
      </c>
      <c r="F118" s="85" t="s">
        <v>817</v>
      </c>
      <c r="G118" s="92"/>
    </row>
    <row r="119" ht="14.25" spans="1:7">
      <c r="A119" s="41">
        <v>117</v>
      </c>
      <c r="B119" s="85"/>
      <c r="C119" s="85" t="s">
        <v>2044</v>
      </c>
      <c r="D119" s="85"/>
      <c r="E119" s="91" t="s">
        <v>2045</v>
      </c>
      <c r="F119" s="85" t="s">
        <v>817</v>
      </c>
      <c r="G119" s="92"/>
    </row>
    <row r="120" ht="27" spans="1:7">
      <c r="A120" s="41">
        <v>118</v>
      </c>
      <c r="B120" s="85"/>
      <c r="C120" s="85" t="s">
        <v>2046</v>
      </c>
      <c r="D120" s="85"/>
      <c r="E120" s="91" t="s">
        <v>2047</v>
      </c>
      <c r="F120" s="85" t="s">
        <v>817</v>
      </c>
      <c r="G120" s="92"/>
    </row>
    <row r="121" ht="14.25" spans="1:7">
      <c r="A121" s="41">
        <v>119</v>
      </c>
      <c r="B121" s="85"/>
      <c r="C121" s="85" t="s">
        <v>2048</v>
      </c>
      <c r="D121" s="85"/>
      <c r="E121" s="91" t="s">
        <v>2049</v>
      </c>
      <c r="F121" s="85" t="s">
        <v>817</v>
      </c>
      <c r="G121" s="92"/>
    </row>
    <row r="122" ht="27" spans="1:7">
      <c r="A122" s="41">
        <v>120</v>
      </c>
      <c r="B122" s="85" t="s">
        <v>2050</v>
      </c>
      <c r="C122" s="85"/>
      <c r="D122" s="85"/>
      <c r="E122" s="91" t="s">
        <v>2051</v>
      </c>
      <c r="F122" s="85" t="s">
        <v>817</v>
      </c>
      <c r="G122" s="92"/>
    </row>
    <row r="123" ht="27" spans="1:7">
      <c r="A123" s="41">
        <v>121</v>
      </c>
      <c r="B123" s="85"/>
      <c r="C123" s="85"/>
      <c r="D123" s="85"/>
      <c r="E123" s="91" t="s">
        <v>2052</v>
      </c>
      <c r="F123" s="85" t="s">
        <v>817</v>
      </c>
      <c r="G123" s="92"/>
    </row>
    <row r="124" ht="27" spans="1:7">
      <c r="A124" s="41">
        <v>122</v>
      </c>
      <c r="B124" s="85"/>
      <c r="C124" s="85"/>
      <c r="D124" s="85"/>
      <c r="E124" s="91" t="s">
        <v>2053</v>
      </c>
      <c r="F124" s="85" t="s">
        <v>817</v>
      </c>
      <c r="G124" s="92"/>
    </row>
    <row r="125" ht="27" spans="1:7">
      <c r="A125" s="41">
        <v>123</v>
      </c>
      <c r="B125" s="85"/>
      <c r="C125" s="85"/>
      <c r="D125" s="85"/>
      <c r="E125" s="91" t="s">
        <v>2054</v>
      </c>
      <c r="F125" s="85" t="s">
        <v>817</v>
      </c>
      <c r="G125" s="92"/>
    </row>
    <row r="126" ht="27" spans="1:7">
      <c r="A126" s="41">
        <v>124</v>
      </c>
      <c r="B126" s="85"/>
      <c r="C126" s="85"/>
      <c r="D126" s="85"/>
      <c r="E126" s="91" t="s">
        <v>2055</v>
      </c>
      <c r="F126" s="85" t="s">
        <v>817</v>
      </c>
      <c r="G126" s="92"/>
    </row>
    <row r="127" ht="27" spans="1:7">
      <c r="A127" s="41">
        <v>125</v>
      </c>
      <c r="B127" s="85"/>
      <c r="C127" s="85"/>
      <c r="D127" s="85"/>
      <c r="E127" s="91" t="s">
        <v>2056</v>
      </c>
      <c r="F127" s="85" t="s">
        <v>817</v>
      </c>
      <c r="G127" s="92"/>
    </row>
    <row r="128" ht="35" customHeight="1" spans="1:7">
      <c r="A128" s="41">
        <v>126</v>
      </c>
      <c r="B128" s="93" t="s">
        <v>2057</v>
      </c>
      <c r="C128" s="94"/>
      <c r="D128" s="94"/>
      <c r="E128" s="95"/>
      <c r="F128" s="85"/>
      <c r="G128" s="92"/>
    </row>
    <row r="129" spans="1:7">
      <c r="A129" s="41">
        <v>127</v>
      </c>
      <c r="B129" s="96" t="s">
        <v>2058</v>
      </c>
      <c r="C129" s="97"/>
      <c r="D129" s="98"/>
      <c r="E129" s="99"/>
      <c r="F129" s="85"/>
      <c r="G129" s="92"/>
    </row>
  </sheetData>
  <sheetProtection formatCells="0" formatColumns="0" formatRows="0" insertRows="0" insertColumns="0" insertHyperlinks="0" deleteColumns="0" deleteRows="0" sort="0" autoFilter="0" pivotTables="0"/>
  <mergeCells count="43">
    <mergeCell ref="A1:G1"/>
    <mergeCell ref="C2:D2"/>
    <mergeCell ref="C102:D102"/>
    <mergeCell ref="C119:D119"/>
    <mergeCell ref="C120:D120"/>
    <mergeCell ref="C121:D121"/>
    <mergeCell ref="B128:E128"/>
    <mergeCell ref="B129:D129"/>
    <mergeCell ref="B3:B17"/>
    <mergeCell ref="B18:B31"/>
    <mergeCell ref="B32:B52"/>
    <mergeCell ref="B53:B71"/>
    <mergeCell ref="B72:B91"/>
    <mergeCell ref="B92:B111"/>
    <mergeCell ref="B112:B121"/>
    <mergeCell ref="C3:C17"/>
    <mergeCell ref="C18:C31"/>
    <mergeCell ref="C32:C52"/>
    <mergeCell ref="C95:C101"/>
    <mergeCell ref="C112:C118"/>
    <mergeCell ref="D3:D4"/>
    <mergeCell ref="D5:D6"/>
    <mergeCell ref="D7:D11"/>
    <mergeCell ref="D12:D13"/>
    <mergeCell ref="D14:D17"/>
    <mergeCell ref="D18:D25"/>
    <mergeCell ref="D26:D28"/>
    <mergeCell ref="D29:D31"/>
    <mergeCell ref="D32:D39"/>
    <mergeCell ref="D40:D43"/>
    <mergeCell ref="D44:D47"/>
    <mergeCell ref="D48:D52"/>
    <mergeCell ref="D95:D97"/>
    <mergeCell ref="D98:D100"/>
    <mergeCell ref="C53:D58"/>
    <mergeCell ref="C59:D71"/>
    <mergeCell ref="C72:D77"/>
    <mergeCell ref="C78:D88"/>
    <mergeCell ref="C89:D91"/>
    <mergeCell ref="C92:D94"/>
    <mergeCell ref="C103:D109"/>
    <mergeCell ref="C110:D111"/>
    <mergeCell ref="B122:D127"/>
  </mergeCells>
  <printOptions horizontalCentered="1"/>
  <pageMargins left="0.314583333333333" right="0.314583333333333" top="0.314583333333333" bottom="0.314583333333333" header="0.393055555555556" footer="0.393055555555556"/>
  <pageSetup paperSize="9" scale="87" fitToHeight="0" orientation="portrait" horizontalDpi="600"/>
  <headerFooter/>
  <rowBreaks count="5" manualBreakCount="5">
    <brk id="17" max="6" man="1"/>
    <brk id="31" max="6" man="1"/>
    <brk id="71" max="6" man="1"/>
    <brk id="91" max="6" man="1"/>
    <brk id="111" max="6" man="1"/>
  </rowBreaks>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outlinePr summaryBelow="0" summaryRight="0"/>
    <pageSetUpPr fitToPage="1"/>
  </sheetPr>
  <dimension ref="A1:L158"/>
  <sheetViews>
    <sheetView view="pageBreakPreview" zoomScale="70" zoomScaleNormal="100" topLeftCell="A2" workbookViewId="0">
      <pane xSplit="3" ySplit="4" topLeftCell="D40" activePane="bottomRight" state="frozen"/>
      <selection/>
      <selection pane="topRight"/>
      <selection pane="bottomLeft"/>
      <selection pane="bottomRight" activeCell="D43" sqref="D43"/>
    </sheetView>
  </sheetViews>
  <sheetFormatPr defaultColWidth="9" defaultRowHeight="13.5"/>
  <cols>
    <col min="1" max="1" width="4.44166666666667" style="51" customWidth="1"/>
    <col min="2" max="2" width="5.44166666666667" style="51" customWidth="1"/>
    <col min="3" max="3" width="12.7833333333333" style="51" customWidth="1"/>
    <col min="4" max="4" width="8.5" style="51" customWidth="1"/>
    <col min="5" max="5" width="7" style="51" customWidth="1"/>
    <col min="6" max="6" width="10.9583333333333" style="51" customWidth="1"/>
    <col min="7" max="7" width="12.0166666666667" style="51" customWidth="1"/>
    <col min="8" max="9" width="10.8583333333333" style="51" customWidth="1"/>
    <col min="10" max="10" width="13.5083333333333" style="53" customWidth="1"/>
    <col min="11" max="11" width="20.7833333333333" style="51" customWidth="1"/>
    <col min="12" max="12" width="11.8916666666667" style="51"/>
    <col min="13" max="13" width="9" style="51"/>
    <col min="14" max="14" width="12.8916666666667" style="51"/>
    <col min="15" max="16" width="9" style="51"/>
    <col min="17" max="17" width="12.625" style="51"/>
    <col min="18" max="16384" width="9" style="51"/>
  </cols>
  <sheetData>
    <row r="1" s="51" customFormat="1" hidden="1" spans="1:11">
      <c r="A1" s="51" t="s">
        <v>2059</v>
      </c>
      <c r="B1" s="51" t="s">
        <v>2060</v>
      </c>
      <c r="C1" s="51" t="s">
        <v>2061</v>
      </c>
      <c r="D1" s="51" t="s">
        <v>2062</v>
      </c>
      <c r="F1" s="51" t="s">
        <v>2063</v>
      </c>
      <c r="I1" s="51" t="s">
        <v>2064</v>
      </c>
      <c r="J1" s="53"/>
      <c r="K1" s="51" t="s">
        <v>2065</v>
      </c>
    </row>
    <row r="2" s="51" customFormat="1" ht="28" customHeight="1" spans="1:11">
      <c r="A2" s="54" t="s">
        <v>2066</v>
      </c>
      <c r="B2" s="55"/>
      <c r="C2" s="55"/>
      <c r="D2" s="55"/>
      <c r="E2" s="55"/>
      <c r="F2" s="55"/>
      <c r="G2" s="55"/>
      <c r="H2" s="55"/>
      <c r="I2" s="55"/>
      <c r="J2" s="55"/>
      <c r="K2" s="55"/>
    </row>
    <row r="3" s="51" customFormat="1" ht="25" customHeight="1" spans="1:11">
      <c r="A3" s="56" t="str">
        <f>'6.措施项目费'!A2</f>
        <v>项目名称：番禺区里仁洞村城市更新项目自编R9地块复建房建设设计施工总承包工程EPC项目</v>
      </c>
      <c r="B3" s="55"/>
      <c r="C3" s="55"/>
      <c r="D3" s="55"/>
      <c r="E3" s="55"/>
      <c r="F3" s="55"/>
      <c r="G3" s="55"/>
      <c r="H3" s="55"/>
      <c r="I3" s="55"/>
      <c r="J3" s="55"/>
      <c r="K3" s="55"/>
    </row>
    <row r="4" s="51" customFormat="1" ht="30" customHeight="1" spans="1:11">
      <c r="A4" s="57" t="s">
        <v>2</v>
      </c>
      <c r="B4" s="58" t="s">
        <v>2067</v>
      </c>
      <c r="C4" s="58" t="s">
        <v>2068</v>
      </c>
      <c r="D4" s="58" t="s">
        <v>2069</v>
      </c>
      <c r="E4" s="58" t="s">
        <v>2070</v>
      </c>
      <c r="F4" s="58" t="s">
        <v>2071</v>
      </c>
      <c r="G4" s="58" t="s">
        <v>2072</v>
      </c>
      <c r="H4" s="58" t="s">
        <v>2073</v>
      </c>
      <c r="I4" s="58" t="s">
        <v>2074</v>
      </c>
      <c r="J4" s="58" t="s">
        <v>5</v>
      </c>
      <c r="K4" s="63" t="s">
        <v>59</v>
      </c>
    </row>
    <row r="5" s="51" customFormat="1" ht="25" customHeight="1" spans="1:11">
      <c r="A5" s="59"/>
      <c r="B5" s="60"/>
      <c r="C5" s="60" t="s">
        <v>1827</v>
      </c>
      <c r="D5" s="61" t="s">
        <v>2075</v>
      </c>
      <c r="E5" s="61" t="s">
        <v>2076</v>
      </c>
      <c r="F5" s="61" t="s">
        <v>2077</v>
      </c>
      <c r="G5" s="61" t="s">
        <v>2078</v>
      </c>
      <c r="H5" s="61" t="s">
        <v>2079</v>
      </c>
      <c r="I5" s="61" t="s">
        <v>2080</v>
      </c>
      <c r="J5" s="64" t="s">
        <v>2081</v>
      </c>
      <c r="K5" s="65"/>
    </row>
    <row r="6" s="51" customFormat="1" ht="28" customHeight="1" outlineLevel="1" spans="1:11">
      <c r="A6" s="59">
        <v>1</v>
      </c>
      <c r="B6" s="61" t="s">
        <v>2082</v>
      </c>
      <c r="C6" s="60" t="s">
        <v>2083</v>
      </c>
      <c r="D6" s="62"/>
      <c r="E6" s="62"/>
      <c r="F6" s="62"/>
      <c r="G6" s="62"/>
      <c r="H6" s="62"/>
      <c r="I6" s="62"/>
      <c r="J6" s="66"/>
      <c r="K6" s="67" t="s">
        <v>2084</v>
      </c>
    </row>
    <row r="7" s="51" customFormat="1" ht="28" customHeight="1" outlineLevel="1" spans="1:11">
      <c r="A7" s="59">
        <v>2</v>
      </c>
      <c r="B7" s="61"/>
      <c r="C7" s="60" t="s">
        <v>2085</v>
      </c>
      <c r="D7" s="62"/>
      <c r="E7" s="62"/>
      <c r="F7" s="62"/>
      <c r="G7" s="62"/>
      <c r="H7" s="62"/>
      <c r="I7" s="62"/>
      <c r="J7" s="66"/>
      <c r="K7" s="67"/>
    </row>
    <row r="8" s="51" customFormat="1" ht="28" customHeight="1" outlineLevel="1" spans="1:11">
      <c r="A8" s="59">
        <v>3</v>
      </c>
      <c r="B8" s="61"/>
      <c r="C8" s="60" t="s">
        <v>2086</v>
      </c>
      <c r="D8" s="62"/>
      <c r="E8" s="62"/>
      <c r="F8" s="62"/>
      <c r="G8" s="62"/>
      <c r="H8" s="62"/>
      <c r="I8" s="62"/>
      <c r="J8" s="66"/>
      <c r="K8" s="67"/>
    </row>
    <row r="9" s="51" customFormat="1" ht="28" customHeight="1" outlineLevel="1" spans="1:11">
      <c r="A9" s="59">
        <v>4</v>
      </c>
      <c r="B9" s="61"/>
      <c r="C9" s="60" t="s">
        <v>2087</v>
      </c>
      <c r="D9" s="62"/>
      <c r="E9" s="62"/>
      <c r="F9" s="62"/>
      <c r="G9" s="62"/>
      <c r="H9" s="62"/>
      <c r="I9" s="62"/>
      <c r="J9" s="66"/>
      <c r="K9" s="67"/>
    </row>
    <row r="10" s="51" customFormat="1" ht="28" customHeight="1" outlineLevel="1" spans="1:11">
      <c r="A10" s="59">
        <v>5</v>
      </c>
      <c r="B10" s="61"/>
      <c r="C10" s="60" t="s">
        <v>2088</v>
      </c>
      <c r="D10" s="62"/>
      <c r="E10" s="62"/>
      <c r="F10" s="62"/>
      <c r="G10" s="62"/>
      <c r="H10" s="62"/>
      <c r="I10" s="62"/>
      <c r="J10" s="66"/>
      <c r="K10" s="67"/>
    </row>
    <row r="11" s="51" customFormat="1" ht="28" customHeight="1" outlineLevel="1" spans="1:11">
      <c r="A11" s="59">
        <v>6</v>
      </c>
      <c r="B11" s="61"/>
      <c r="C11" s="60" t="s">
        <v>2089</v>
      </c>
      <c r="D11" s="62"/>
      <c r="E11" s="62"/>
      <c r="F11" s="62"/>
      <c r="G11" s="62"/>
      <c r="H11" s="62"/>
      <c r="I11" s="62"/>
      <c r="J11" s="66"/>
      <c r="K11" s="67"/>
    </row>
    <row r="12" s="51" customFormat="1" ht="28" customHeight="1" outlineLevel="1" spans="1:11">
      <c r="A12" s="59">
        <v>7</v>
      </c>
      <c r="B12" s="61"/>
      <c r="C12" s="60" t="s">
        <v>2090</v>
      </c>
      <c r="D12" s="62"/>
      <c r="E12" s="62"/>
      <c r="F12" s="62"/>
      <c r="G12" s="62"/>
      <c r="H12" s="62"/>
      <c r="I12" s="62"/>
      <c r="J12" s="66"/>
      <c r="K12" s="67"/>
    </row>
    <row r="13" s="51" customFormat="1" ht="28" customHeight="1" outlineLevel="1" spans="1:11">
      <c r="A13" s="59">
        <v>8</v>
      </c>
      <c r="B13" s="61"/>
      <c r="C13" s="60" t="s">
        <v>2091</v>
      </c>
      <c r="D13" s="62"/>
      <c r="E13" s="62"/>
      <c r="F13" s="62"/>
      <c r="G13" s="62"/>
      <c r="H13" s="62"/>
      <c r="I13" s="62"/>
      <c r="J13" s="66"/>
      <c r="K13" s="67"/>
    </row>
    <row r="14" s="51" customFormat="1" ht="28" customHeight="1" outlineLevel="1" spans="1:11">
      <c r="A14" s="59">
        <v>9</v>
      </c>
      <c r="B14" s="61"/>
      <c r="C14" s="60" t="s">
        <v>2092</v>
      </c>
      <c r="D14" s="62"/>
      <c r="E14" s="62"/>
      <c r="F14" s="62"/>
      <c r="G14" s="62"/>
      <c r="H14" s="62"/>
      <c r="I14" s="62"/>
      <c r="J14" s="66"/>
      <c r="K14" s="67"/>
    </row>
    <row r="15" s="51" customFormat="1" ht="28" customHeight="1" outlineLevel="1" spans="1:11">
      <c r="A15" s="59">
        <v>10</v>
      </c>
      <c r="B15" s="61"/>
      <c r="C15" s="60" t="s">
        <v>2093</v>
      </c>
      <c r="D15" s="62"/>
      <c r="E15" s="62"/>
      <c r="F15" s="62"/>
      <c r="G15" s="62"/>
      <c r="H15" s="62"/>
      <c r="I15" s="62"/>
      <c r="J15" s="66"/>
      <c r="K15" s="67"/>
    </row>
    <row r="16" s="51" customFormat="1" ht="28" customHeight="1" outlineLevel="1" spans="1:11">
      <c r="A16" s="59">
        <v>11</v>
      </c>
      <c r="B16" s="61"/>
      <c r="C16" s="60" t="s">
        <v>2094</v>
      </c>
      <c r="D16" s="62"/>
      <c r="E16" s="62"/>
      <c r="F16" s="62"/>
      <c r="G16" s="62"/>
      <c r="H16" s="62"/>
      <c r="I16" s="62"/>
      <c r="J16" s="66"/>
      <c r="K16" s="67"/>
    </row>
    <row r="17" s="51" customFormat="1" ht="28" customHeight="1" outlineLevel="1" spans="1:11">
      <c r="A17" s="59">
        <v>12</v>
      </c>
      <c r="B17" s="61"/>
      <c r="C17" s="60" t="s">
        <v>2095</v>
      </c>
      <c r="D17" s="62"/>
      <c r="E17" s="62"/>
      <c r="F17" s="62"/>
      <c r="G17" s="62"/>
      <c r="H17" s="62"/>
      <c r="I17" s="62"/>
      <c r="J17" s="66"/>
      <c r="K17" s="67"/>
    </row>
    <row r="18" s="51" customFormat="1" ht="28" customHeight="1" outlineLevel="1" spans="1:11">
      <c r="A18" s="59">
        <v>13</v>
      </c>
      <c r="B18" s="61"/>
      <c r="C18" s="60" t="s">
        <v>2096</v>
      </c>
      <c r="D18" s="62"/>
      <c r="E18" s="62"/>
      <c r="F18" s="62"/>
      <c r="G18" s="62"/>
      <c r="H18" s="62"/>
      <c r="I18" s="62"/>
      <c r="J18" s="66"/>
      <c r="K18" s="67"/>
    </row>
    <row r="19" s="51" customFormat="1" ht="28" customHeight="1" outlineLevel="1" spans="1:11">
      <c r="A19" s="59">
        <v>14</v>
      </c>
      <c r="B19" s="61"/>
      <c r="C19" s="60" t="s">
        <v>2097</v>
      </c>
      <c r="D19" s="62"/>
      <c r="E19" s="62"/>
      <c r="F19" s="62"/>
      <c r="G19" s="62"/>
      <c r="H19" s="62"/>
      <c r="I19" s="62"/>
      <c r="J19" s="66"/>
      <c r="K19" s="67"/>
    </row>
    <row r="20" s="51" customFormat="1" ht="28" customHeight="1" outlineLevel="1" spans="1:11">
      <c r="A20" s="59">
        <v>15</v>
      </c>
      <c r="B20" s="61"/>
      <c r="C20" s="60" t="s">
        <v>2098</v>
      </c>
      <c r="D20" s="62"/>
      <c r="E20" s="62"/>
      <c r="F20" s="62"/>
      <c r="G20" s="62"/>
      <c r="H20" s="62"/>
      <c r="I20" s="62"/>
      <c r="J20" s="66"/>
      <c r="K20" s="67"/>
    </row>
    <row r="21" s="51" customFormat="1" ht="28" customHeight="1" outlineLevel="1" spans="1:11">
      <c r="A21" s="59">
        <v>16</v>
      </c>
      <c r="B21" s="61"/>
      <c r="C21" s="60" t="s">
        <v>2099</v>
      </c>
      <c r="D21" s="62"/>
      <c r="E21" s="62"/>
      <c r="F21" s="62"/>
      <c r="G21" s="62"/>
      <c r="H21" s="62"/>
      <c r="I21" s="62"/>
      <c r="J21" s="66"/>
      <c r="K21" s="67"/>
    </row>
    <row r="22" s="51" customFormat="1" ht="28" customHeight="1" outlineLevel="1" spans="1:11">
      <c r="A22" s="59">
        <v>17</v>
      </c>
      <c r="B22" s="61"/>
      <c r="C22" s="60" t="s">
        <v>2100</v>
      </c>
      <c r="D22" s="62"/>
      <c r="E22" s="62"/>
      <c r="F22" s="62"/>
      <c r="G22" s="62"/>
      <c r="H22" s="62"/>
      <c r="I22" s="62"/>
      <c r="J22" s="66"/>
      <c r="K22" s="67"/>
    </row>
    <row r="23" s="51" customFormat="1" ht="28" customHeight="1" outlineLevel="1" spans="1:11">
      <c r="A23" s="59">
        <v>18</v>
      </c>
      <c r="B23" s="61"/>
      <c r="C23" s="60" t="s">
        <v>2101</v>
      </c>
      <c r="D23" s="62"/>
      <c r="E23" s="62"/>
      <c r="F23" s="62"/>
      <c r="G23" s="62"/>
      <c r="H23" s="62"/>
      <c r="I23" s="62"/>
      <c r="J23" s="66"/>
      <c r="K23" s="67"/>
    </row>
    <row r="24" s="51" customFormat="1" ht="28" customHeight="1" outlineLevel="1" spans="1:11">
      <c r="A24" s="59">
        <v>19</v>
      </c>
      <c r="B24" s="61"/>
      <c r="C24" s="60" t="s">
        <v>2102</v>
      </c>
      <c r="D24" s="62"/>
      <c r="E24" s="62"/>
      <c r="F24" s="62"/>
      <c r="G24" s="62"/>
      <c r="H24" s="62"/>
      <c r="I24" s="62"/>
      <c r="J24" s="66"/>
      <c r="K24" s="67"/>
    </row>
    <row r="25" s="51" customFormat="1" ht="28" customHeight="1" outlineLevel="1" spans="1:11">
      <c r="A25" s="59">
        <v>20</v>
      </c>
      <c r="B25" s="61"/>
      <c r="C25" s="60" t="s">
        <v>2103</v>
      </c>
      <c r="D25" s="62"/>
      <c r="E25" s="62"/>
      <c r="F25" s="62"/>
      <c r="G25" s="62"/>
      <c r="H25" s="62"/>
      <c r="I25" s="62"/>
      <c r="J25" s="66"/>
      <c r="K25" s="67"/>
    </row>
    <row r="26" s="51" customFormat="1" ht="28" customHeight="1" outlineLevel="1" spans="1:11">
      <c r="A26" s="59">
        <v>21</v>
      </c>
      <c r="B26" s="61"/>
      <c r="C26" s="60" t="s">
        <v>2104</v>
      </c>
      <c r="D26" s="62"/>
      <c r="E26" s="62"/>
      <c r="F26" s="62"/>
      <c r="G26" s="62"/>
      <c r="H26" s="62"/>
      <c r="I26" s="62"/>
      <c r="J26" s="66"/>
      <c r="K26" s="67"/>
    </row>
    <row r="27" s="51" customFormat="1" ht="28" customHeight="1" outlineLevel="1" spans="1:11">
      <c r="A27" s="59">
        <v>22</v>
      </c>
      <c r="B27" s="61"/>
      <c r="C27" s="60" t="s">
        <v>2105</v>
      </c>
      <c r="D27" s="62"/>
      <c r="E27" s="62"/>
      <c r="F27" s="62"/>
      <c r="G27" s="62"/>
      <c r="H27" s="62"/>
      <c r="I27" s="62"/>
      <c r="J27" s="66"/>
      <c r="K27" s="67"/>
    </row>
    <row r="28" s="51" customFormat="1" ht="28" customHeight="1" outlineLevel="1" spans="1:11">
      <c r="A28" s="59">
        <v>23</v>
      </c>
      <c r="B28" s="61"/>
      <c r="C28" s="60" t="s">
        <v>2106</v>
      </c>
      <c r="D28" s="62"/>
      <c r="E28" s="62"/>
      <c r="F28" s="62"/>
      <c r="G28" s="62"/>
      <c r="H28" s="62"/>
      <c r="I28" s="62"/>
      <c r="J28" s="66"/>
      <c r="K28" s="67"/>
    </row>
    <row r="29" s="51" customFormat="1" ht="28" customHeight="1" outlineLevel="1" spans="1:11">
      <c r="A29" s="59">
        <v>24</v>
      </c>
      <c r="B29" s="61"/>
      <c r="C29" s="60" t="s">
        <v>2107</v>
      </c>
      <c r="D29" s="62"/>
      <c r="E29" s="62"/>
      <c r="F29" s="62"/>
      <c r="G29" s="62"/>
      <c r="H29" s="62"/>
      <c r="I29" s="62"/>
      <c r="J29" s="66"/>
      <c r="K29" s="67"/>
    </row>
    <row r="30" s="51" customFormat="1" ht="28" customHeight="1" outlineLevel="1" spans="1:11">
      <c r="A30" s="59">
        <v>25</v>
      </c>
      <c r="B30" s="61"/>
      <c r="C30" s="60" t="s">
        <v>2108</v>
      </c>
      <c r="D30" s="62"/>
      <c r="E30" s="62"/>
      <c r="F30" s="62"/>
      <c r="G30" s="62"/>
      <c r="H30" s="62"/>
      <c r="I30" s="62"/>
      <c r="J30" s="66"/>
      <c r="K30" s="67"/>
    </row>
    <row r="31" s="51" customFormat="1" ht="28" customHeight="1" outlineLevel="1" spans="1:11">
      <c r="A31" s="59">
        <v>26</v>
      </c>
      <c r="B31" s="61"/>
      <c r="C31" s="60" t="s">
        <v>2109</v>
      </c>
      <c r="D31" s="62"/>
      <c r="E31" s="62"/>
      <c r="F31" s="62"/>
      <c r="G31" s="62"/>
      <c r="H31" s="62"/>
      <c r="I31" s="62"/>
      <c r="J31" s="66"/>
      <c r="K31" s="67"/>
    </row>
    <row r="32" s="51" customFormat="1" ht="28" customHeight="1" outlineLevel="1" spans="1:11">
      <c r="A32" s="59">
        <v>27</v>
      </c>
      <c r="B32" s="61"/>
      <c r="C32" s="60" t="s">
        <v>2110</v>
      </c>
      <c r="D32" s="62"/>
      <c r="E32" s="62"/>
      <c r="F32" s="62"/>
      <c r="G32" s="62"/>
      <c r="H32" s="62"/>
      <c r="I32" s="62"/>
      <c r="J32" s="66"/>
      <c r="K32" s="67"/>
    </row>
    <row r="33" s="51" customFormat="1" ht="28" customHeight="1" outlineLevel="1" spans="1:11">
      <c r="A33" s="59">
        <v>28</v>
      </c>
      <c r="B33" s="61"/>
      <c r="C33" s="60" t="s">
        <v>2111</v>
      </c>
      <c r="D33" s="62">
        <v>16</v>
      </c>
      <c r="E33" s="62">
        <v>3</v>
      </c>
      <c r="F33" s="62"/>
      <c r="G33" s="62"/>
      <c r="H33" s="62"/>
      <c r="I33" s="62"/>
      <c r="J33" s="66">
        <f>D33*E33*(F33+H33+F33)+E33*G33</f>
        <v>0</v>
      </c>
      <c r="K33" s="67"/>
    </row>
    <row r="34" s="51" customFormat="1" ht="28" customHeight="1" outlineLevel="1" spans="1:11">
      <c r="A34" s="59">
        <v>29</v>
      </c>
      <c r="B34" s="61"/>
      <c r="C34" s="60" t="s">
        <v>2112</v>
      </c>
      <c r="D34" s="62"/>
      <c r="E34" s="62"/>
      <c r="F34" s="62"/>
      <c r="G34" s="62"/>
      <c r="H34" s="62"/>
      <c r="I34" s="62"/>
      <c r="J34" s="66"/>
      <c r="K34" s="67"/>
    </row>
    <row r="35" s="51" customFormat="1" ht="28" customHeight="1" outlineLevel="1" spans="1:11">
      <c r="A35" s="59">
        <v>30</v>
      </c>
      <c r="B35" s="61"/>
      <c r="C35" s="60" t="s">
        <v>2113</v>
      </c>
      <c r="D35" s="62"/>
      <c r="E35" s="62"/>
      <c r="F35" s="62"/>
      <c r="G35" s="62"/>
      <c r="H35" s="62"/>
      <c r="I35" s="62"/>
      <c r="J35" s="66"/>
      <c r="K35" s="67"/>
    </row>
    <row r="36" s="51" customFormat="1" ht="42" customHeight="1" outlineLevel="1" spans="1:11">
      <c r="A36" s="59">
        <v>31</v>
      </c>
      <c r="B36" s="61" t="s">
        <v>2114</v>
      </c>
      <c r="C36" s="60" t="s">
        <v>2115</v>
      </c>
      <c r="D36" s="62"/>
      <c r="E36" s="62"/>
      <c r="F36" s="62"/>
      <c r="G36" s="62"/>
      <c r="H36" s="62"/>
      <c r="I36" s="72"/>
      <c r="J36" s="66"/>
      <c r="K36" s="67" t="s">
        <v>2116</v>
      </c>
    </row>
    <row r="37" s="51" customFormat="1" ht="42" customHeight="1" outlineLevel="1" spans="1:11">
      <c r="A37" s="59">
        <v>32</v>
      </c>
      <c r="B37" s="61"/>
      <c r="C37" s="60" t="s">
        <v>2117</v>
      </c>
      <c r="D37" s="62"/>
      <c r="E37" s="62"/>
      <c r="F37" s="62"/>
      <c r="G37" s="62"/>
      <c r="H37" s="62"/>
      <c r="I37" s="72"/>
      <c r="J37" s="66"/>
      <c r="K37" s="67"/>
    </row>
    <row r="38" s="51" customFormat="1" ht="42" customHeight="1" outlineLevel="1" spans="1:11">
      <c r="A38" s="59">
        <v>33</v>
      </c>
      <c r="B38" s="61"/>
      <c r="C38" s="60" t="s">
        <v>2118</v>
      </c>
      <c r="D38" s="62">
        <v>14</v>
      </c>
      <c r="E38" s="62">
        <v>3</v>
      </c>
      <c r="F38" s="62"/>
      <c r="G38" s="62"/>
      <c r="H38" s="62"/>
      <c r="I38" s="72"/>
      <c r="J38" s="66">
        <f>D38*E38*(F38+H38+F38)+E38*G38</f>
        <v>0</v>
      </c>
      <c r="K38" s="67"/>
    </row>
    <row r="39" s="51" customFormat="1" ht="42" customHeight="1" outlineLevel="1" spans="1:12">
      <c r="A39" s="59">
        <v>34</v>
      </c>
      <c r="B39" s="61"/>
      <c r="C39" s="60" t="s">
        <v>2119</v>
      </c>
      <c r="D39" s="62">
        <v>15</v>
      </c>
      <c r="E39" s="62">
        <v>6</v>
      </c>
      <c r="F39" s="62"/>
      <c r="G39" s="62"/>
      <c r="H39" s="62"/>
      <c r="I39" s="72"/>
      <c r="J39" s="66">
        <f>D39*E39*(F39+H39+F39)+E39*G39</f>
        <v>0</v>
      </c>
      <c r="K39" s="67"/>
      <c r="L39" s="75"/>
    </row>
    <row r="40" s="51" customFormat="1" ht="42" customHeight="1" outlineLevel="1" spans="1:12">
      <c r="A40" s="59">
        <v>35</v>
      </c>
      <c r="B40" s="61" t="s">
        <v>2120</v>
      </c>
      <c r="C40" s="60" t="s">
        <v>2121</v>
      </c>
      <c r="D40" s="62"/>
      <c r="E40" s="62"/>
      <c r="F40" s="62"/>
      <c r="G40" s="72"/>
      <c r="H40" s="72"/>
      <c r="I40" s="72"/>
      <c r="J40" s="66"/>
      <c r="K40" s="76" t="s">
        <v>2122</v>
      </c>
      <c r="L40" s="75"/>
    </row>
    <row r="41" s="51" customFormat="1" ht="42" customHeight="1" outlineLevel="1" spans="1:11">
      <c r="A41" s="59">
        <v>36</v>
      </c>
      <c r="B41" s="61"/>
      <c r="C41" s="60" t="s">
        <v>2123</v>
      </c>
      <c r="D41" s="62">
        <v>3</v>
      </c>
      <c r="E41" s="62">
        <v>2</v>
      </c>
      <c r="F41" s="62"/>
      <c r="G41" s="72"/>
      <c r="H41" s="72"/>
      <c r="I41" s="72"/>
      <c r="J41" s="66">
        <f>D41*E41*F41</f>
        <v>0</v>
      </c>
      <c r="K41" s="77"/>
    </row>
    <row r="42" s="51" customFormat="1" ht="42" customHeight="1" outlineLevel="1" spans="1:11">
      <c r="A42" s="59">
        <v>37</v>
      </c>
      <c r="B42" s="61"/>
      <c r="C42" s="60" t="s">
        <v>2124</v>
      </c>
      <c r="D42" s="62"/>
      <c r="E42" s="62"/>
      <c r="F42" s="62"/>
      <c r="G42" s="72"/>
      <c r="H42" s="72"/>
      <c r="I42" s="72"/>
      <c r="J42" s="66"/>
      <c r="K42" s="77"/>
    </row>
    <row r="43" s="51" customFormat="1" ht="42" customHeight="1" outlineLevel="1" spans="1:11">
      <c r="A43" s="59">
        <v>38</v>
      </c>
      <c r="B43" s="61"/>
      <c r="C43" s="60" t="s">
        <v>2125</v>
      </c>
      <c r="D43" s="62">
        <v>3</v>
      </c>
      <c r="E43" s="62">
        <v>2</v>
      </c>
      <c r="F43" s="62"/>
      <c r="G43" s="72"/>
      <c r="H43" s="72"/>
      <c r="I43" s="72"/>
      <c r="J43" s="66">
        <f>D43*E43*F43</f>
        <v>0</v>
      </c>
      <c r="K43" s="77"/>
    </row>
    <row r="44" s="51" customFormat="1" ht="42" customHeight="1" outlineLevel="1" spans="1:11">
      <c r="A44" s="68">
        <v>39</v>
      </c>
      <c r="B44" s="69"/>
      <c r="C44" s="70" t="s">
        <v>2126</v>
      </c>
      <c r="D44" s="71"/>
      <c r="E44" s="71"/>
      <c r="F44" s="71"/>
      <c r="G44" s="73"/>
      <c r="H44" s="73"/>
      <c r="I44" s="73"/>
      <c r="J44" s="78"/>
      <c r="K44" s="77"/>
    </row>
    <row r="45" s="52" customFormat="1" ht="42" customHeight="1" outlineLevel="1" spans="1:11">
      <c r="A45" s="61"/>
      <c r="B45" s="61"/>
      <c r="C45" s="60" t="s">
        <v>2127</v>
      </c>
      <c r="D45" s="62"/>
      <c r="E45" s="62"/>
      <c r="F45" s="62"/>
      <c r="G45" s="66"/>
      <c r="H45" s="72"/>
      <c r="I45" s="72"/>
      <c r="J45" s="66">
        <f>SUM(J6:J44)</f>
        <v>0</v>
      </c>
      <c r="K45" s="60"/>
    </row>
    <row r="46" ht="25" customHeight="1" spans="7:7">
      <c r="G46" s="74" t="s">
        <v>46</v>
      </c>
    </row>
    <row r="47" ht="25" customHeight="1" spans="7:12">
      <c r="G47" s="74" t="s">
        <v>1885</v>
      </c>
      <c r="L47" s="79"/>
    </row>
    <row r="48" ht="25" customHeight="1" spans="7:7">
      <c r="G48" s="74" t="s">
        <v>48</v>
      </c>
    </row>
    <row r="49" ht="25" customHeight="1" spans="12:12">
      <c r="L49" s="80"/>
    </row>
    <row r="50" ht="25" customHeight="1"/>
    <row r="51" ht="25" customHeight="1"/>
    <row r="52" ht="25" customHeight="1" spans="12:12">
      <c r="L52" s="79"/>
    </row>
    <row r="54" ht="14.25" spans="12:12">
      <c r="L54" s="80"/>
    </row>
    <row r="57" ht="15" spans="12:12">
      <c r="L57" s="79"/>
    </row>
    <row r="59" ht="14.25" spans="12:12">
      <c r="L59" s="80"/>
    </row>
    <row r="62" ht="15" spans="12:12">
      <c r="L62" s="79"/>
    </row>
    <row r="64" ht="14.25" spans="12:12">
      <c r="L64" s="80"/>
    </row>
    <row r="67" ht="15" spans="12:12">
      <c r="L67" s="79"/>
    </row>
    <row r="69" ht="14.25" spans="12:12">
      <c r="L69" s="80"/>
    </row>
    <row r="72" ht="15" spans="12:12">
      <c r="L72" s="79"/>
    </row>
    <row r="74" ht="14.25" spans="12:12">
      <c r="L74" s="80"/>
    </row>
    <row r="77" ht="15" spans="12:12">
      <c r="L77" s="79"/>
    </row>
    <row r="79" ht="14.25" spans="12:12">
      <c r="L79" s="80"/>
    </row>
    <row r="82" ht="15" spans="12:12">
      <c r="L82" s="79"/>
    </row>
    <row r="84" ht="14.25" spans="12:12">
      <c r="L84" s="80"/>
    </row>
    <row r="87" ht="15" spans="12:12">
      <c r="L87" s="79"/>
    </row>
    <row r="89" ht="14.25" spans="12:12">
      <c r="L89" s="80"/>
    </row>
    <row r="92" ht="14.25" spans="12:12">
      <c r="L92" s="80"/>
    </row>
    <row r="94" ht="15" spans="12:12">
      <c r="L94" s="79"/>
    </row>
    <row r="97" ht="15" spans="12:12">
      <c r="L97" s="79"/>
    </row>
    <row r="99" ht="14.25" spans="12:12">
      <c r="L99" s="80"/>
    </row>
    <row r="102" ht="15" spans="12:12">
      <c r="L102" s="79"/>
    </row>
    <row r="104" ht="14.25" spans="12:12">
      <c r="L104" s="80"/>
    </row>
    <row r="107" ht="15" spans="12:12">
      <c r="L107" s="79"/>
    </row>
    <row r="109" ht="14.25" spans="12:12">
      <c r="L109" s="80"/>
    </row>
    <row r="112" ht="15" spans="12:12">
      <c r="L112" s="79"/>
    </row>
    <row r="114" ht="14.25" spans="12:12">
      <c r="L114" s="80"/>
    </row>
    <row r="117" ht="15" spans="12:12">
      <c r="L117" s="79"/>
    </row>
    <row r="119" ht="14.25" spans="12:12">
      <c r="L119" s="80"/>
    </row>
    <row r="121" ht="15" spans="12:12">
      <c r="L121" s="79"/>
    </row>
    <row r="123" ht="14.25" spans="12:12">
      <c r="L123" s="80"/>
    </row>
    <row r="126" ht="15" spans="12:12">
      <c r="L126" s="79"/>
    </row>
    <row r="128" ht="14.25" spans="12:12">
      <c r="L128" s="80"/>
    </row>
    <row r="131" ht="15" spans="12:12">
      <c r="L131" s="79"/>
    </row>
    <row r="133" ht="14.25" spans="12:12">
      <c r="L133" s="80"/>
    </row>
    <row r="136" ht="15" spans="12:12">
      <c r="L136" s="79"/>
    </row>
    <row r="138" ht="14.25" spans="12:12">
      <c r="L138" s="80"/>
    </row>
    <row r="141" ht="15" spans="12:12">
      <c r="L141" s="79"/>
    </row>
    <row r="143" ht="14.25" spans="12:12">
      <c r="L143" s="80"/>
    </row>
    <row r="146" ht="15" spans="12:12">
      <c r="L146" s="79"/>
    </row>
    <row r="148" ht="14.25" spans="12:12">
      <c r="L148" s="80"/>
    </row>
    <row r="151" ht="15" spans="12:12">
      <c r="L151" s="79"/>
    </row>
    <row r="153" ht="14.25" spans="12:12">
      <c r="L153" s="80"/>
    </row>
    <row r="156" ht="14.25" spans="12:12">
      <c r="L156" s="80"/>
    </row>
    <row r="158" ht="14.25" spans="12:12">
      <c r="L158" s="80"/>
    </row>
  </sheetData>
  <sheetProtection formatCells="0" formatColumns="0" formatRows="0" insertRows="0" insertColumns="0" insertHyperlinks="0" deleteColumns="0" deleteRows="0" sort="0" autoFilter="0" pivotTables="0"/>
  <mergeCells count="8">
    <mergeCell ref="A2:K2"/>
    <mergeCell ref="A3:K3"/>
    <mergeCell ref="B6:B35"/>
    <mergeCell ref="B36:B39"/>
    <mergeCell ref="B40:B44"/>
    <mergeCell ref="K6:K35"/>
    <mergeCell ref="K36:K39"/>
    <mergeCell ref="K40:K44"/>
  </mergeCells>
  <printOptions horizontalCentered="1"/>
  <pageMargins left="0.314583333333333" right="0.314583333333333" top="0.314583333333333" bottom="0.314583333333333" header="0.393055555555556" footer="0.393055555555556"/>
  <pageSetup paperSize="9" scale="84" fitToHeight="0" orientation="portrait" horizont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8"/>
  <dimension ref="A1:F10"/>
  <sheetViews>
    <sheetView workbookViewId="0">
      <selection activeCell="B4" sqref="B4:D9"/>
    </sheetView>
  </sheetViews>
  <sheetFormatPr defaultColWidth="9" defaultRowHeight="13.5" outlineLevelCol="5"/>
  <cols>
    <col min="1" max="1" width="9" style="38"/>
    <col min="2" max="2" width="15.4083333333333" style="44" customWidth="1"/>
    <col min="3" max="3" width="6.51666666666667" style="38" customWidth="1"/>
    <col min="4" max="4" width="9" style="38"/>
    <col min="5" max="5" width="21.5833333333333" style="45" customWidth="1"/>
    <col min="6" max="6" width="25.375" style="45" customWidth="1"/>
    <col min="7" max="16384" width="9" style="44"/>
  </cols>
  <sheetData>
    <row r="1" s="44" customFormat="1" ht="31" customHeight="1" spans="1:6">
      <c r="A1" s="46" t="s">
        <v>1864</v>
      </c>
      <c r="B1" s="46"/>
      <c r="C1" s="46"/>
      <c r="D1" s="46"/>
      <c r="E1" s="46"/>
      <c r="F1" s="46"/>
    </row>
    <row r="2" s="44" customFormat="1" ht="21" customHeight="1" spans="1:6">
      <c r="A2" s="47" t="s">
        <v>1</v>
      </c>
      <c r="B2" s="46"/>
      <c r="C2" s="46"/>
      <c r="D2" s="46"/>
      <c r="E2" s="46"/>
      <c r="F2" s="46"/>
    </row>
    <row r="3" s="38" customFormat="1" spans="1:6">
      <c r="A3" s="43" t="s">
        <v>2</v>
      </c>
      <c r="B3" s="43" t="s">
        <v>2128</v>
      </c>
      <c r="C3" s="43" t="s">
        <v>1796</v>
      </c>
      <c r="D3" s="43" t="s">
        <v>56</v>
      </c>
      <c r="E3" s="42" t="s">
        <v>57</v>
      </c>
      <c r="F3" s="42" t="s">
        <v>58</v>
      </c>
    </row>
    <row r="4" s="44" customFormat="1" spans="1:6">
      <c r="A4" s="43">
        <v>1</v>
      </c>
      <c r="B4" s="43" t="s">
        <v>2129</v>
      </c>
      <c r="C4" s="41" t="s">
        <v>2130</v>
      </c>
      <c r="D4" s="43">
        <f>1*4</f>
        <v>4</v>
      </c>
      <c r="E4" s="42"/>
      <c r="F4" s="42">
        <f t="shared" ref="F4:F9" si="0">D4*E4</f>
        <v>0</v>
      </c>
    </row>
    <row r="5" s="44" customFormat="1" spans="1:6">
      <c r="A5" s="43">
        <v>2</v>
      </c>
      <c r="B5" s="43" t="s">
        <v>2131</v>
      </c>
      <c r="C5" s="41" t="s">
        <v>2130</v>
      </c>
      <c r="D5" s="43">
        <f>2*4</f>
        <v>8</v>
      </c>
      <c r="E5" s="42"/>
      <c r="F5" s="42">
        <f t="shared" si="0"/>
        <v>0</v>
      </c>
    </row>
    <row r="6" s="38" customFormat="1" spans="1:6">
      <c r="A6" s="43">
        <v>3</v>
      </c>
      <c r="B6" s="43" t="s">
        <v>2132</v>
      </c>
      <c r="C6" s="41" t="s">
        <v>2130</v>
      </c>
      <c r="D6" s="43">
        <f>1*4</f>
        <v>4</v>
      </c>
      <c r="E6" s="42"/>
      <c r="F6" s="42">
        <f t="shared" si="0"/>
        <v>0</v>
      </c>
    </row>
    <row r="7" s="44" customFormat="1" spans="1:6">
      <c r="A7" s="43">
        <v>4</v>
      </c>
      <c r="B7" s="43" t="s">
        <v>2133</v>
      </c>
      <c r="C7" s="41" t="s">
        <v>2130</v>
      </c>
      <c r="D7" s="43">
        <f>1*4</f>
        <v>4</v>
      </c>
      <c r="E7" s="42"/>
      <c r="F7" s="42">
        <f t="shared" si="0"/>
        <v>0</v>
      </c>
    </row>
    <row r="8" s="44" customFormat="1" spans="1:6">
      <c r="A8" s="43">
        <v>5</v>
      </c>
      <c r="B8" s="43" t="s">
        <v>2134</v>
      </c>
      <c r="C8" s="41" t="s">
        <v>2130</v>
      </c>
      <c r="D8" s="43">
        <f>3*4</f>
        <v>12</v>
      </c>
      <c r="E8" s="42"/>
      <c r="F8" s="42">
        <f t="shared" si="0"/>
        <v>0</v>
      </c>
    </row>
    <row r="9" s="44" customFormat="1" spans="1:6">
      <c r="A9" s="43">
        <v>6</v>
      </c>
      <c r="B9" s="43" t="s">
        <v>2135</v>
      </c>
      <c r="C9" s="41" t="s">
        <v>2130</v>
      </c>
      <c r="D9" s="43">
        <f>4*4</f>
        <v>16</v>
      </c>
      <c r="E9" s="43"/>
      <c r="F9" s="42">
        <f t="shared" si="0"/>
        <v>0</v>
      </c>
    </row>
    <row r="10" s="44" customFormat="1" spans="1:6">
      <c r="A10" s="48" t="s">
        <v>8</v>
      </c>
      <c r="B10" s="49" t="s">
        <v>2058</v>
      </c>
      <c r="C10" s="48"/>
      <c r="D10" s="48"/>
      <c r="E10" s="50"/>
      <c r="F10" s="48">
        <f>SUM(F4:F9)</f>
        <v>0</v>
      </c>
    </row>
  </sheetData>
  <sheetProtection formatCells="0" formatColumns="0" formatRows="0" insertRows="0" insertColumns="0" insertHyperlinks="0" deleteColumns="0" deleteRows="0" sort="0" autoFilter="0" pivotTables="0"/>
  <mergeCells count="1">
    <mergeCell ref="A1:F1"/>
  </mergeCells>
  <pageMargins left="0.75" right="0.75" top="1" bottom="1" header="0.5" footer="0.5"/>
  <headerFooter/>
  <ignoredErrors>
    <ignoredError sqref="D5" formula="1"/>
  </ignoredError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9"/>
  <dimension ref="A1:F7"/>
  <sheetViews>
    <sheetView workbookViewId="0">
      <selection activeCell="E4" sqref="E4:E6"/>
    </sheetView>
  </sheetViews>
  <sheetFormatPr defaultColWidth="9" defaultRowHeight="13.5" outlineLevelRow="6" outlineLevelCol="5"/>
  <cols>
    <col min="1" max="1" width="9" style="38"/>
    <col min="2" max="2" width="24.7333333333333" style="38" customWidth="1"/>
    <col min="3" max="3" width="6.51666666666667" style="38" customWidth="1"/>
    <col min="4" max="4" width="11" style="38" customWidth="1"/>
    <col min="5" max="6" width="22.6333333333333" style="38" customWidth="1"/>
    <col min="7" max="16384" width="9" style="38"/>
  </cols>
  <sheetData>
    <row r="1" s="38" customFormat="1" ht="33" customHeight="1" spans="1:1">
      <c r="A1" s="38" t="s">
        <v>1866</v>
      </c>
    </row>
    <row r="2" s="38" customFormat="1" ht="20" customHeight="1" spans="1:1">
      <c r="A2" s="40" t="s">
        <v>1</v>
      </c>
    </row>
    <row r="3" s="39" customFormat="1" spans="1:6">
      <c r="A3" s="41" t="s">
        <v>2</v>
      </c>
      <c r="B3" s="41" t="s">
        <v>52</v>
      </c>
      <c r="C3" s="41" t="s">
        <v>1796</v>
      </c>
      <c r="D3" s="41" t="s">
        <v>56</v>
      </c>
      <c r="E3" s="42" t="s">
        <v>57</v>
      </c>
      <c r="F3" s="42" t="s">
        <v>58</v>
      </c>
    </row>
    <row r="4" s="38" customFormat="1" spans="1:6">
      <c r="A4" s="41">
        <v>1</v>
      </c>
      <c r="B4" s="41" t="s">
        <v>2136</v>
      </c>
      <c r="C4" s="41" t="s">
        <v>2130</v>
      </c>
      <c r="D4" s="41">
        <f>1*26</f>
        <v>26</v>
      </c>
      <c r="E4" s="43"/>
      <c r="F4" s="43">
        <f>D4*E4</f>
        <v>0</v>
      </c>
    </row>
    <row r="5" s="38" customFormat="1" spans="1:6">
      <c r="A5" s="41">
        <v>2</v>
      </c>
      <c r="B5" s="41" t="s">
        <v>2137</v>
      </c>
      <c r="C5" s="41" t="s">
        <v>2130</v>
      </c>
      <c r="D5" s="41">
        <f>1*26</f>
        <v>26</v>
      </c>
      <c r="E5" s="43"/>
      <c r="F5" s="43">
        <f>D5*E5</f>
        <v>0</v>
      </c>
    </row>
    <row r="6" s="38" customFormat="1" spans="1:6">
      <c r="A6" s="41">
        <v>3</v>
      </c>
      <c r="B6" s="41" t="s">
        <v>2138</v>
      </c>
      <c r="C6" s="41" t="s">
        <v>1862</v>
      </c>
      <c r="D6" s="41">
        <v>1</v>
      </c>
      <c r="E6" s="43"/>
      <c r="F6" s="43">
        <f>D6*E6</f>
        <v>0</v>
      </c>
    </row>
    <row r="7" s="38" customFormat="1" spans="1:6">
      <c r="A7" s="41">
        <v>4</v>
      </c>
      <c r="B7" s="41" t="s">
        <v>2127</v>
      </c>
      <c r="C7" s="41"/>
      <c r="D7" s="41"/>
      <c r="E7" s="43"/>
      <c r="F7" s="43">
        <f>SUM(F4:F6)</f>
        <v>0</v>
      </c>
    </row>
  </sheetData>
  <sheetProtection formatCells="0" formatColumns="0" formatRows="0" insertRows="0" insertColumns="0" insertHyperlinks="0" deleteColumns="0" deleteRows="0" sort="0" autoFilter="0" pivotTables="0"/>
  <mergeCells count="1">
    <mergeCell ref="A1:F1"/>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outlinePr summaryBelow="0" summaryRight="0"/>
    <pageSetUpPr fitToPage="1"/>
  </sheetPr>
  <dimension ref="A1:H18"/>
  <sheetViews>
    <sheetView view="pageBreakPreview" zoomScale="85" zoomScaleNormal="100" topLeftCell="A9" workbookViewId="0">
      <selection activeCell="A14" sqref="$A14:$XFD15"/>
    </sheetView>
  </sheetViews>
  <sheetFormatPr defaultColWidth="8.88333333333333" defaultRowHeight="25" customHeight="1" outlineLevelCol="7"/>
  <cols>
    <col min="1" max="1" width="6.33333333333333" style="10" customWidth="1"/>
    <col min="2" max="2" width="28" style="11" customWidth="1"/>
    <col min="3" max="3" width="7.78333333333333" style="10" customWidth="1"/>
    <col min="4" max="4" width="13.8916666666667" style="10" customWidth="1"/>
    <col min="5" max="5" width="14.1083333333333" style="10" customWidth="1"/>
    <col min="6" max="6" width="14.2166666666667" style="17" customWidth="1"/>
    <col min="7" max="7" width="21.1833333333333" style="10" customWidth="1"/>
    <col min="8" max="16384" width="8.88333333333333" style="10"/>
  </cols>
  <sheetData>
    <row r="1" customHeight="1" spans="1:7">
      <c r="A1" s="1" t="s">
        <v>2139</v>
      </c>
      <c r="B1" s="1"/>
      <c r="C1" s="1"/>
      <c r="D1" s="1"/>
      <c r="E1" s="1"/>
      <c r="F1" s="28"/>
      <c r="G1" s="1"/>
    </row>
    <row r="2" s="15" customFormat="1" customHeight="1" spans="1:7">
      <c r="A2" s="9" t="s">
        <v>1</v>
      </c>
      <c r="B2" s="9"/>
      <c r="C2" s="9"/>
      <c r="D2" s="9"/>
      <c r="E2" s="9"/>
      <c r="F2" s="14"/>
      <c r="G2" s="9"/>
    </row>
    <row r="3" s="16" customFormat="1" ht="31" customHeight="1" spans="1:8">
      <c r="A3" s="18" t="s">
        <v>2</v>
      </c>
      <c r="B3" s="19" t="s">
        <v>52</v>
      </c>
      <c r="C3" s="19" t="s">
        <v>1796</v>
      </c>
      <c r="D3" s="19" t="s">
        <v>56</v>
      </c>
      <c r="E3" s="19" t="s">
        <v>57</v>
      </c>
      <c r="F3" s="29" t="s">
        <v>58</v>
      </c>
      <c r="G3" s="30" t="s">
        <v>59</v>
      </c>
      <c r="H3" s="31" t="s">
        <v>78</v>
      </c>
    </row>
    <row r="4" s="8" customFormat="1" customHeight="1" spans="1:7">
      <c r="A4" s="20">
        <v>1</v>
      </c>
      <c r="B4" s="21" t="s">
        <v>26</v>
      </c>
      <c r="C4" s="22"/>
      <c r="D4" s="22"/>
      <c r="E4" s="22"/>
      <c r="F4" s="32">
        <f>SUM(F5:F9)</f>
        <v>0</v>
      </c>
      <c r="G4" s="33"/>
    </row>
    <row r="5" s="8" customFormat="1" customHeight="1" outlineLevel="1" spans="1:7">
      <c r="A5" s="20">
        <v>1.1</v>
      </c>
      <c r="B5" s="21" t="s">
        <v>126</v>
      </c>
      <c r="C5" s="22" t="s">
        <v>272</v>
      </c>
      <c r="D5" s="23">
        <v>113246.71</v>
      </c>
      <c r="E5" s="32"/>
      <c r="F5" s="32">
        <f t="shared" ref="F5:F9" si="0">D5*E5</f>
        <v>0</v>
      </c>
      <c r="G5" s="33" t="s">
        <v>2140</v>
      </c>
    </row>
    <row r="6" s="8" customFormat="1" customHeight="1" outlineLevel="1" spans="1:7">
      <c r="A6" s="20">
        <v>1.2</v>
      </c>
      <c r="B6" s="21" t="s">
        <v>2141</v>
      </c>
      <c r="C6" s="22" t="s">
        <v>272</v>
      </c>
      <c r="D6" s="23">
        <v>113246.71</v>
      </c>
      <c r="E6" s="32"/>
      <c r="F6" s="32">
        <f t="shared" si="0"/>
        <v>0</v>
      </c>
      <c r="G6" s="33" t="s">
        <v>2140</v>
      </c>
    </row>
    <row r="7" s="8" customFormat="1" customHeight="1" outlineLevel="1" spans="1:7">
      <c r="A7" s="20">
        <v>1.3</v>
      </c>
      <c r="B7" s="21" t="s">
        <v>2142</v>
      </c>
      <c r="C7" s="22" t="s">
        <v>272</v>
      </c>
      <c r="D7" s="23">
        <v>113246.71</v>
      </c>
      <c r="E7" s="32"/>
      <c r="F7" s="32">
        <f t="shared" si="0"/>
        <v>0</v>
      </c>
      <c r="G7" s="33" t="s">
        <v>2140</v>
      </c>
    </row>
    <row r="8" s="8" customFormat="1" customHeight="1" outlineLevel="1" spans="1:7">
      <c r="A8" s="20">
        <v>1.4</v>
      </c>
      <c r="B8" s="21" t="s">
        <v>2143</v>
      </c>
      <c r="C8" s="22" t="s">
        <v>272</v>
      </c>
      <c r="D8" s="23">
        <v>113246.71</v>
      </c>
      <c r="E8" s="32"/>
      <c r="F8" s="32">
        <f t="shared" si="0"/>
        <v>0</v>
      </c>
      <c r="G8" s="33" t="s">
        <v>2140</v>
      </c>
    </row>
    <row r="9" s="8" customFormat="1" ht="32" customHeight="1" outlineLevel="1" spans="1:7">
      <c r="A9" s="20">
        <v>1.5</v>
      </c>
      <c r="B9" s="24" t="s">
        <v>2144</v>
      </c>
      <c r="C9" s="22" t="s">
        <v>272</v>
      </c>
      <c r="D9" s="23">
        <v>113246.71</v>
      </c>
      <c r="E9" s="32"/>
      <c r="F9" s="32">
        <f t="shared" si="0"/>
        <v>0</v>
      </c>
      <c r="G9" s="33" t="s">
        <v>2140</v>
      </c>
    </row>
    <row r="10" s="8" customFormat="1" customHeight="1" spans="1:7">
      <c r="A10" s="20">
        <v>2</v>
      </c>
      <c r="B10" s="21" t="s">
        <v>28</v>
      </c>
      <c r="C10" s="22"/>
      <c r="D10" s="22"/>
      <c r="E10" s="32"/>
      <c r="F10" s="32">
        <f>SUM(F11)</f>
        <v>0</v>
      </c>
      <c r="G10" s="33"/>
    </row>
    <row r="11" s="8" customFormat="1" ht="64" customHeight="1" outlineLevel="1" spans="1:7">
      <c r="A11" s="20">
        <v>2.1</v>
      </c>
      <c r="B11" s="24" t="s">
        <v>2145</v>
      </c>
      <c r="C11" s="22" t="s">
        <v>272</v>
      </c>
      <c r="D11" s="23">
        <v>113246.71</v>
      </c>
      <c r="E11" s="32"/>
      <c r="F11" s="32">
        <f>D11*E11</f>
        <v>0</v>
      </c>
      <c r="G11" s="33" t="s">
        <v>2140</v>
      </c>
    </row>
    <row r="12" s="8" customFormat="1" customHeight="1" spans="1:7">
      <c r="A12" s="20">
        <v>3</v>
      </c>
      <c r="B12" s="21" t="s">
        <v>29</v>
      </c>
      <c r="C12" s="22"/>
      <c r="D12" s="22"/>
      <c r="E12" s="32"/>
      <c r="F12" s="32">
        <f>SUM(F13)</f>
        <v>0</v>
      </c>
      <c r="G12" s="33"/>
    </row>
    <row r="13" s="8" customFormat="1" ht="43" customHeight="1" outlineLevel="1" spans="1:7">
      <c r="A13" s="20">
        <v>3.1</v>
      </c>
      <c r="B13" s="24" t="s">
        <v>29</v>
      </c>
      <c r="C13" s="22" t="s">
        <v>1871</v>
      </c>
      <c r="D13" s="23">
        <v>304340749.77</v>
      </c>
      <c r="E13" s="34"/>
      <c r="F13" s="32">
        <f>D13*E13</f>
        <v>0</v>
      </c>
      <c r="G13" s="35" t="s">
        <v>1874</v>
      </c>
    </row>
    <row r="14" s="8" customFormat="1" customHeight="1" outlineLevel="1" spans="1:7">
      <c r="A14" s="25" t="s">
        <v>2146</v>
      </c>
      <c r="B14" s="26" t="s">
        <v>2147</v>
      </c>
      <c r="C14" s="27"/>
      <c r="D14" s="27"/>
      <c r="E14" s="27"/>
      <c r="F14" s="36">
        <f>+F4+F10+F12</f>
        <v>0</v>
      </c>
      <c r="G14" s="37"/>
    </row>
    <row r="15" s="8" customFormat="1" customHeight="1" spans="2:6">
      <c r="B15" s="9"/>
      <c r="F15" s="13"/>
    </row>
    <row r="16" s="8" customFormat="1" customHeight="1" spans="2:6">
      <c r="B16" s="9"/>
      <c r="D16" s="9" t="s">
        <v>46</v>
      </c>
      <c r="E16" s="9"/>
      <c r="F16" s="14"/>
    </row>
    <row r="17" customHeight="1" spans="4:6">
      <c r="D17" s="9" t="s">
        <v>1885</v>
      </c>
      <c r="E17" s="9"/>
      <c r="F17" s="14"/>
    </row>
    <row r="18" customHeight="1" spans="4:6">
      <c r="D18" s="9" t="s">
        <v>48</v>
      </c>
      <c r="E18" s="9"/>
      <c r="F18" s="14"/>
    </row>
  </sheetData>
  <sheetProtection formatCells="0" formatColumns="0" formatRows="0" insertRows="0" insertColumns="0" insertHyperlinks="0" deleteColumns="0" deleteRows="0" sort="0" autoFilter="0" pivotTables="0"/>
  <mergeCells count="2">
    <mergeCell ref="A1:G1"/>
    <mergeCell ref="A2:G2"/>
  </mergeCells>
  <printOptions horizontalCentered="1"/>
  <pageMargins left="0.314583333333333" right="0.314583333333333" top="0.314583333333333" bottom="0.314583333333333" header="0.393055555555556" footer="0.393055555555556"/>
  <pageSetup paperSize="9" scale="94" fitToHeight="0" orientation="portrait" horizontalDpi="600"/>
  <headerFooter/>
  <ignoredErrors>
    <ignoredError sqref="F10:F12" formula="1"/>
  </ignoredErrors>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2"/>
  <sheetViews>
    <sheetView workbookViewId="0">
      <selection activeCell="E6" sqref="E6"/>
    </sheetView>
  </sheetViews>
  <sheetFormatPr defaultColWidth="9" defaultRowHeight="13.5" outlineLevelCol="6"/>
  <cols>
    <col min="1" max="1" width="7.73333333333333" customWidth="1"/>
    <col min="2" max="2" width="26" customWidth="1"/>
    <col min="3" max="3" width="13.4083333333333" customWidth="1"/>
    <col min="4" max="4" width="22.9833333333333" customWidth="1"/>
    <col min="5" max="5" width="38.1083333333333" customWidth="1"/>
  </cols>
  <sheetData>
    <row r="1" ht="33" customHeight="1" spans="1:5">
      <c r="A1" s="1" t="s">
        <v>2148</v>
      </c>
      <c r="B1" s="1"/>
      <c r="C1" s="1"/>
      <c r="D1" s="1"/>
      <c r="E1" s="1"/>
    </row>
    <row r="2" ht="26" customHeight="1" spans="1:5">
      <c r="A2" s="2" t="s">
        <v>1</v>
      </c>
      <c r="B2" s="3"/>
      <c r="C2" s="3"/>
      <c r="D2" s="3"/>
      <c r="E2" s="3"/>
    </row>
    <row r="3" ht="36" customHeight="1" spans="1:5">
      <c r="A3" s="4" t="s">
        <v>2</v>
      </c>
      <c r="B3" s="4" t="s">
        <v>52</v>
      </c>
      <c r="C3" s="4" t="s">
        <v>55</v>
      </c>
      <c r="D3" s="4" t="s">
        <v>5</v>
      </c>
      <c r="E3" s="4" t="s">
        <v>59</v>
      </c>
    </row>
    <row r="4" ht="36" customHeight="1" spans="1:5">
      <c r="A4" s="5"/>
      <c r="B4" s="6" t="s">
        <v>2149</v>
      </c>
      <c r="C4" s="5"/>
      <c r="D4" s="7"/>
      <c r="E4" s="6"/>
    </row>
    <row r="5" ht="36" customHeight="1" spans="1:5">
      <c r="A5" s="5"/>
      <c r="B5" s="6" t="s">
        <v>30</v>
      </c>
      <c r="C5" s="5" t="s">
        <v>1862</v>
      </c>
      <c r="D5" s="7">
        <f>D6</f>
        <v>1000000</v>
      </c>
      <c r="E5" s="6"/>
    </row>
    <row r="6" ht="36" customHeight="1" spans="1:5">
      <c r="A6" s="5" t="s">
        <v>85</v>
      </c>
      <c r="B6" s="6" t="s">
        <v>2150</v>
      </c>
      <c r="C6" s="5" t="s">
        <v>1862</v>
      </c>
      <c r="D6" s="7">
        <v>1000000</v>
      </c>
      <c r="E6" s="6" t="s">
        <v>2151</v>
      </c>
    </row>
    <row r="7" spans="1:7">
      <c r="A7" s="8"/>
      <c r="B7" s="9"/>
      <c r="C7" s="8"/>
      <c r="D7" s="8"/>
      <c r="E7" s="8"/>
      <c r="F7" s="13"/>
      <c r="G7" s="8"/>
    </row>
    <row r="8" spans="1:7">
      <c r="A8" s="8"/>
      <c r="B8" s="9"/>
      <c r="C8" s="8"/>
      <c r="D8" s="9" t="s">
        <v>46</v>
      </c>
      <c r="E8" s="9"/>
      <c r="F8" s="14"/>
      <c r="G8" s="8"/>
    </row>
    <row r="9" spans="1:7">
      <c r="A9" s="10"/>
      <c r="B9" s="11"/>
      <c r="C9" s="10"/>
      <c r="D9" s="9" t="s">
        <v>1885</v>
      </c>
      <c r="E9" s="9"/>
      <c r="F9" s="14"/>
      <c r="G9" s="10"/>
    </row>
    <row r="10" spans="1:7">
      <c r="A10" s="10"/>
      <c r="B10" s="11"/>
      <c r="C10" s="10"/>
      <c r="D10" s="9" t="s">
        <v>48</v>
      </c>
      <c r="E10" s="9"/>
      <c r="F10" s="14"/>
      <c r="G10" s="10"/>
    </row>
    <row r="11" spans="1:5">
      <c r="A11" s="12"/>
      <c r="B11" s="12"/>
      <c r="C11" s="12"/>
      <c r="D11" s="12"/>
      <c r="E11" s="12"/>
    </row>
    <row r="12" spans="1:5">
      <c r="A12" s="12"/>
      <c r="B12" s="12"/>
      <c r="C12" s="12"/>
      <c r="D12" s="12"/>
      <c r="E12" s="12"/>
    </row>
  </sheetData>
  <sheetProtection formatCells="0" formatColumns="0" formatRows="0" insertRows="0" insertColumns="0" insertHyperlinks="0" deleteColumns="0" deleteRows="0" sort="0" autoFilter="0" pivotTables="0"/>
  <mergeCells count="2">
    <mergeCell ref="A1:E1"/>
    <mergeCell ref="A2:E2"/>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AK144"/>
  <sheetViews>
    <sheetView zoomScale="55" zoomScaleNormal="55" workbookViewId="0">
      <pane xSplit="13980" topLeftCell="AL5" activePane="topLeft"/>
      <selection activeCell="G23" sqref="G23"/>
      <selection pane="topRight"/>
    </sheetView>
  </sheetViews>
  <sheetFormatPr defaultColWidth="9" defaultRowHeight="21" customHeight="1"/>
  <cols>
    <col min="1" max="1" width="9" style="44"/>
    <col min="2" max="2" width="15.9416666666667" style="44" customWidth="1"/>
    <col min="3" max="3" width="23.625" style="44" customWidth="1"/>
    <col min="4" max="4" width="30.4583333333333" style="44" customWidth="1"/>
    <col min="5" max="5" width="36.725" style="44" customWidth="1"/>
    <col min="6" max="6" width="9" style="38"/>
    <col min="7" max="7" width="9" style="200"/>
    <col min="8" max="8" width="15.925" customWidth="1"/>
    <col min="9" max="9" width="14.775" customWidth="1"/>
    <col min="11" max="37" width="9" customWidth="1"/>
  </cols>
  <sheetData>
    <row r="1" customHeight="1" spans="1:37">
      <c r="A1" s="54" t="s">
        <v>49</v>
      </c>
      <c r="B1" s="161"/>
      <c r="C1" s="161"/>
      <c r="D1" s="161"/>
      <c r="E1" s="161"/>
      <c r="F1" s="161"/>
      <c r="G1" s="202"/>
      <c r="H1" s="161"/>
      <c r="I1" s="161"/>
      <c r="J1" s="161"/>
      <c r="K1" s="161"/>
      <c r="L1" s="161"/>
      <c r="M1" s="161"/>
      <c r="N1" s="161"/>
      <c r="O1" s="161"/>
      <c r="P1" s="161"/>
      <c r="Q1" s="161"/>
      <c r="R1" s="161"/>
      <c r="S1" s="161"/>
      <c r="T1" s="161"/>
      <c r="U1" s="161"/>
      <c r="V1" s="161"/>
      <c r="W1" s="161"/>
      <c r="X1" s="161"/>
      <c r="Y1" s="161"/>
      <c r="Z1" s="161"/>
      <c r="AA1" s="161"/>
      <c r="AB1" s="161"/>
      <c r="AC1" s="161"/>
      <c r="AD1" s="161"/>
      <c r="AE1" s="161"/>
      <c r="AF1" s="161"/>
      <c r="AG1" s="161"/>
      <c r="AH1" s="44"/>
      <c r="AI1" s="44"/>
      <c r="AJ1" s="44"/>
      <c r="AK1" s="44"/>
    </row>
    <row r="2" customHeight="1" spans="1:37">
      <c r="A2" s="56" t="s">
        <v>50</v>
      </c>
      <c r="B2" s="161"/>
      <c r="C2" s="161"/>
      <c r="D2" s="161"/>
      <c r="E2" s="161"/>
      <c r="F2" s="161"/>
      <c r="G2" s="202"/>
      <c r="H2" s="161"/>
      <c r="I2" s="161"/>
      <c r="J2" s="161"/>
      <c r="K2" s="161"/>
      <c r="L2" s="161"/>
      <c r="M2" s="161"/>
      <c r="N2" s="161"/>
      <c r="O2" s="161"/>
      <c r="P2" s="161"/>
      <c r="Q2" s="161"/>
      <c r="R2" s="161"/>
      <c r="S2" s="161"/>
      <c r="T2" s="161"/>
      <c r="U2" s="161"/>
      <c r="V2" s="161"/>
      <c r="W2" s="161"/>
      <c r="X2" s="161"/>
      <c r="Y2" s="161"/>
      <c r="Z2" s="161"/>
      <c r="AA2" s="161"/>
      <c r="AB2" s="161"/>
      <c r="AC2" s="161"/>
      <c r="AD2" s="161"/>
      <c r="AE2" s="161"/>
      <c r="AF2" s="161"/>
      <c r="AG2" s="161"/>
      <c r="AH2" s="44"/>
      <c r="AI2" s="44"/>
      <c r="AJ2" s="44"/>
      <c r="AK2" s="44"/>
    </row>
    <row r="3" customHeight="1" spans="1:37">
      <c r="A3" s="162" t="s">
        <v>2</v>
      </c>
      <c r="B3" s="162" t="s">
        <v>51</v>
      </c>
      <c r="C3" s="162" t="s">
        <v>52</v>
      </c>
      <c r="D3" s="162" t="s">
        <v>53</v>
      </c>
      <c r="E3" s="162" t="s">
        <v>54</v>
      </c>
      <c r="F3" s="162" t="s">
        <v>55</v>
      </c>
      <c r="G3" s="168" t="s">
        <v>56</v>
      </c>
      <c r="H3" s="162" t="s">
        <v>57</v>
      </c>
      <c r="I3" s="162" t="s">
        <v>58</v>
      </c>
      <c r="J3" s="222" t="s">
        <v>59</v>
      </c>
      <c r="K3" s="4" t="s">
        <v>60</v>
      </c>
      <c r="L3" s="4"/>
      <c r="M3" s="4"/>
      <c r="N3" s="4"/>
      <c r="O3" s="4"/>
      <c r="P3" s="4"/>
      <c r="Q3" s="223" t="s">
        <v>61</v>
      </c>
      <c r="R3" s="162" t="s">
        <v>62</v>
      </c>
      <c r="S3" s="162" t="s">
        <v>63</v>
      </c>
      <c r="T3" s="162" t="s">
        <v>64</v>
      </c>
      <c r="U3" s="162" t="s">
        <v>65</v>
      </c>
      <c r="V3" s="162" t="s">
        <v>66</v>
      </c>
      <c r="W3" s="162" t="s">
        <v>67</v>
      </c>
      <c r="X3" s="162" t="s">
        <v>68</v>
      </c>
      <c r="Y3" s="162" t="s">
        <v>69</v>
      </c>
      <c r="Z3" s="162" t="s">
        <v>70</v>
      </c>
      <c r="AA3" s="162" t="s">
        <v>71</v>
      </c>
      <c r="AB3" s="162" t="s">
        <v>72</v>
      </c>
      <c r="AC3" s="162" t="s">
        <v>73</v>
      </c>
      <c r="AD3" s="162" t="s">
        <v>74</v>
      </c>
      <c r="AE3" s="162" t="s">
        <v>75</v>
      </c>
      <c r="AF3" s="162" t="s">
        <v>76</v>
      </c>
      <c r="AG3" s="162" t="s">
        <v>77</v>
      </c>
      <c r="AH3" s="169" t="s">
        <v>78</v>
      </c>
      <c r="AI3" s="224">
        <v>-0.037</v>
      </c>
      <c r="AJ3" s="44"/>
      <c r="AK3" s="44"/>
    </row>
    <row r="4" customHeight="1" spans="1:37">
      <c r="A4" s="162"/>
      <c r="B4" s="162"/>
      <c r="C4" s="162"/>
      <c r="D4" s="162"/>
      <c r="E4" s="162"/>
      <c r="F4" s="162"/>
      <c r="G4" s="168"/>
      <c r="H4" s="162"/>
      <c r="I4" s="162"/>
      <c r="J4" s="222"/>
      <c r="K4" s="4" t="s">
        <v>79</v>
      </c>
      <c r="L4" s="4" t="s">
        <v>80</v>
      </c>
      <c r="M4" s="4" t="s">
        <v>81</v>
      </c>
      <c r="N4" s="4" t="s">
        <v>82</v>
      </c>
      <c r="O4" s="4" t="s">
        <v>83</v>
      </c>
      <c r="P4" s="4" t="s">
        <v>84</v>
      </c>
      <c r="Q4" s="223"/>
      <c r="R4" s="162"/>
      <c r="S4" s="162"/>
      <c r="T4" s="162"/>
      <c r="U4" s="162"/>
      <c r="V4" s="162"/>
      <c r="W4" s="162"/>
      <c r="X4" s="162"/>
      <c r="Y4" s="162"/>
      <c r="Z4" s="162"/>
      <c r="AA4" s="162"/>
      <c r="AB4" s="162"/>
      <c r="AC4" s="162"/>
      <c r="AD4" s="162"/>
      <c r="AE4" s="162"/>
      <c r="AF4" s="162"/>
      <c r="AG4" s="162"/>
      <c r="AH4" s="44"/>
      <c r="AI4" s="44"/>
      <c r="AJ4" s="44"/>
      <c r="AK4" s="44"/>
    </row>
    <row r="5" customHeight="1" spans="1:37">
      <c r="A5" s="201"/>
      <c r="B5" s="201" t="s">
        <v>85</v>
      </c>
      <c r="C5" s="201" t="s">
        <v>10</v>
      </c>
      <c r="D5" s="201"/>
      <c r="E5" s="201"/>
      <c r="F5" s="162"/>
      <c r="G5" s="203"/>
      <c r="H5" s="203"/>
      <c r="I5" s="203"/>
      <c r="J5" s="203"/>
      <c r="K5" s="203"/>
      <c r="L5" s="203"/>
      <c r="M5" s="203"/>
      <c r="N5" s="203"/>
      <c r="O5" s="203"/>
      <c r="P5" s="203"/>
      <c r="Q5" s="44"/>
      <c r="R5" s="44"/>
      <c r="S5" s="44"/>
      <c r="T5" s="44"/>
      <c r="U5" s="44"/>
      <c r="V5" s="44"/>
      <c r="W5" s="44"/>
      <c r="X5" s="44"/>
      <c r="Y5" s="44"/>
      <c r="Z5" s="44"/>
      <c r="AA5" s="44"/>
      <c r="AB5" s="44"/>
      <c r="AC5" s="44"/>
      <c r="AD5" s="44"/>
      <c r="AE5" s="44"/>
      <c r="AF5" s="44"/>
      <c r="AG5" s="44"/>
      <c r="AH5" s="44"/>
      <c r="AI5" s="44"/>
      <c r="AJ5" s="44"/>
      <c r="AK5" s="44"/>
    </row>
    <row r="6" customHeight="1" spans="1:37">
      <c r="A6" s="201"/>
      <c r="B6" s="201" t="s">
        <v>86</v>
      </c>
      <c r="C6" s="201" t="s">
        <v>87</v>
      </c>
      <c r="D6" s="201"/>
      <c r="E6" s="201"/>
      <c r="F6" s="162"/>
      <c r="G6" s="203"/>
      <c r="H6" s="203"/>
      <c r="I6" s="203">
        <f>SUM(I9:I137)</f>
        <v>0</v>
      </c>
      <c r="J6" s="203"/>
      <c r="K6" s="203"/>
      <c r="L6" s="203"/>
      <c r="M6" s="203"/>
      <c r="N6" s="203"/>
      <c r="O6" s="203"/>
      <c r="P6" s="203"/>
      <c r="Q6" s="44"/>
      <c r="R6" s="44"/>
      <c r="S6" s="44"/>
      <c r="T6" s="44"/>
      <c r="U6" s="44"/>
      <c r="V6" s="44"/>
      <c r="W6" s="44"/>
      <c r="X6" s="44"/>
      <c r="Y6" s="44"/>
      <c r="Z6" s="44"/>
      <c r="AA6" s="44"/>
      <c r="AB6" s="44"/>
      <c r="AC6" s="44"/>
      <c r="AD6" s="44"/>
      <c r="AE6" s="44"/>
      <c r="AF6" s="44"/>
      <c r="AG6" s="44"/>
      <c r="AH6" s="44"/>
      <c r="AI6" s="44"/>
      <c r="AJ6" s="44"/>
      <c r="AK6" s="44"/>
    </row>
    <row r="7" customHeight="1" spans="1:37">
      <c r="A7" s="201"/>
      <c r="B7" s="201" t="s">
        <v>88</v>
      </c>
      <c r="C7" s="201" t="s">
        <v>11</v>
      </c>
      <c r="D7" s="201"/>
      <c r="E7" s="201"/>
      <c r="F7" s="162"/>
      <c r="G7" s="203"/>
      <c r="H7" s="203"/>
      <c r="I7" s="203"/>
      <c r="J7" s="203"/>
      <c r="K7" s="203"/>
      <c r="L7" s="203"/>
      <c r="M7" s="203"/>
      <c r="N7" s="203"/>
      <c r="O7" s="203"/>
      <c r="P7" s="203"/>
      <c r="Q7" s="44"/>
      <c r="R7" s="44"/>
      <c r="S7" s="44"/>
      <c r="T7" s="44"/>
      <c r="U7" s="44"/>
      <c r="V7" s="44"/>
      <c r="W7" s="44"/>
      <c r="X7" s="44"/>
      <c r="Y7" s="44"/>
      <c r="Z7" s="44"/>
      <c r="AA7" s="44"/>
      <c r="AB7" s="44"/>
      <c r="AC7" s="44"/>
      <c r="AD7" s="44"/>
      <c r="AE7" s="44"/>
      <c r="AF7" s="44"/>
      <c r="AG7" s="44"/>
      <c r="AH7" s="44"/>
      <c r="AI7" s="44"/>
      <c r="AJ7" s="44"/>
      <c r="AK7" s="44"/>
    </row>
    <row r="8" customHeight="1" spans="1:37">
      <c r="A8" s="201"/>
      <c r="B8" s="201" t="s">
        <v>89</v>
      </c>
      <c r="C8" s="201" t="s">
        <v>90</v>
      </c>
      <c r="D8" s="201"/>
      <c r="E8" s="201"/>
      <c r="F8" s="162"/>
      <c r="G8" s="203"/>
      <c r="H8" s="203"/>
      <c r="I8" s="203"/>
      <c r="J8" s="203"/>
      <c r="K8" s="203"/>
      <c r="L8" s="203"/>
      <c r="M8" s="203"/>
      <c r="N8" s="203"/>
      <c r="O8" s="203"/>
      <c r="P8" s="203"/>
      <c r="Q8" s="44"/>
      <c r="R8" s="44"/>
      <c r="S8" s="44"/>
      <c r="T8" s="44"/>
      <c r="U8" s="44"/>
      <c r="V8" s="44"/>
      <c r="W8" s="44"/>
      <c r="X8" s="44"/>
      <c r="Y8" s="44"/>
      <c r="Z8" s="44"/>
      <c r="AA8" s="44"/>
      <c r="AB8" s="44"/>
      <c r="AC8" s="44"/>
      <c r="AD8" s="44"/>
      <c r="AE8" s="44"/>
      <c r="AF8" s="44"/>
      <c r="AG8" s="44"/>
      <c r="AH8" s="44"/>
      <c r="AI8" s="44"/>
      <c r="AJ8" s="44"/>
      <c r="AK8" s="44"/>
    </row>
    <row r="9" customHeight="1" spans="1:37">
      <c r="A9" s="163">
        <f>IF(F9="","",COUNTA($F$9))</f>
        <v>1</v>
      </c>
      <c r="B9" s="201" t="s">
        <v>91</v>
      </c>
      <c r="C9" s="201" t="s">
        <v>92</v>
      </c>
      <c r="D9" s="201" t="s">
        <v>93</v>
      </c>
      <c r="E9" s="201" t="s">
        <v>94</v>
      </c>
      <c r="F9" s="162" t="s">
        <v>95</v>
      </c>
      <c r="G9" s="169">
        <v>4954.6</v>
      </c>
      <c r="H9" s="169">
        <f>ROUND(SUM(K9:P9)*(1+$AI$3),2)</f>
        <v>0</v>
      </c>
      <c r="I9" s="169">
        <f t="shared" ref="I9:I13" si="0">ROUND(G9*H9,2)</f>
        <v>0</v>
      </c>
      <c r="J9" s="169"/>
      <c r="K9" s="169"/>
      <c r="L9" s="169"/>
      <c r="M9" s="169"/>
      <c r="N9" s="169"/>
      <c r="O9" s="169"/>
      <c r="P9" s="169"/>
      <c r="Q9" s="44"/>
      <c r="R9" s="44"/>
      <c r="S9" s="44"/>
      <c r="T9" s="44"/>
      <c r="U9" s="44"/>
      <c r="V9" s="44"/>
      <c r="W9" s="44"/>
      <c r="X9" s="44"/>
      <c r="Y9" s="44"/>
      <c r="Z9" s="44"/>
      <c r="AA9" s="44"/>
      <c r="AB9" s="44"/>
      <c r="AC9" s="44"/>
      <c r="AD9" s="44"/>
      <c r="AE9" s="44"/>
      <c r="AF9" s="44"/>
      <c r="AG9" s="44"/>
      <c r="AH9" s="44"/>
      <c r="AI9" s="44"/>
      <c r="AJ9" s="44">
        <f>VLOOKUP(B9,[1]分部分项清单计价表!$C:$I,7,FALSE)</f>
        <v>12.04</v>
      </c>
      <c r="AK9" s="44">
        <f>H9-AJ9</f>
        <v>-12.04</v>
      </c>
    </row>
    <row r="10" customHeight="1" spans="1:37">
      <c r="A10" s="163">
        <f>IF(F10="","",COUNTA($F$9:F10))</f>
        <v>2</v>
      </c>
      <c r="B10" s="201" t="s">
        <v>96</v>
      </c>
      <c r="C10" s="201" t="s">
        <v>97</v>
      </c>
      <c r="D10" s="201" t="s">
        <v>93</v>
      </c>
      <c r="E10" s="201" t="s">
        <v>94</v>
      </c>
      <c r="F10" s="162" t="s">
        <v>95</v>
      </c>
      <c r="G10" s="169">
        <v>3303.07</v>
      </c>
      <c r="H10" s="169">
        <f t="shared" ref="H10:H15" si="1">ROUND(SUM(K10:P10)*(1+$AI$3),2)</f>
        <v>0</v>
      </c>
      <c r="I10" s="169">
        <f t="shared" si="0"/>
        <v>0</v>
      </c>
      <c r="J10" s="169"/>
      <c r="K10" s="169"/>
      <c r="L10" s="169"/>
      <c r="M10" s="169"/>
      <c r="N10" s="169"/>
      <c r="O10" s="169"/>
      <c r="P10" s="169"/>
      <c r="Q10" s="44"/>
      <c r="R10" s="44"/>
      <c r="S10" s="44"/>
      <c r="T10" s="44"/>
      <c r="U10" s="44"/>
      <c r="V10" s="44"/>
      <c r="W10" s="44"/>
      <c r="X10" s="44"/>
      <c r="Y10" s="44"/>
      <c r="Z10" s="44"/>
      <c r="AA10" s="44"/>
      <c r="AB10" s="44"/>
      <c r="AC10" s="44"/>
      <c r="AD10" s="44"/>
      <c r="AE10" s="44"/>
      <c r="AF10" s="44"/>
      <c r="AG10" s="44"/>
      <c r="AH10" s="44"/>
      <c r="AI10" s="44"/>
      <c r="AJ10" s="44">
        <f>VLOOKUP(B10,[1]分部分项清单计价表!$C:$I,7,FALSE)</f>
        <v>15.94</v>
      </c>
      <c r="AK10" s="44">
        <f t="shared" ref="AK10:AK41" si="2">H10-AJ10</f>
        <v>-15.94</v>
      </c>
    </row>
    <row r="11" customHeight="1" spans="1:37">
      <c r="A11" s="163">
        <f>IF(F11="","",COUNTA($F$9:F11))</f>
        <v>3</v>
      </c>
      <c r="B11" s="201" t="s">
        <v>98</v>
      </c>
      <c r="C11" s="201" t="s">
        <v>99</v>
      </c>
      <c r="D11" s="201" t="s">
        <v>100</v>
      </c>
      <c r="E11" s="201" t="s">
        <v>101</v>
      </c>
      <c r="F11" s="162" t="s">
        <v>95</v>
      </c>
      <c r="G11" s="169">
        <v>660.61</v>
      </c>
      <c r="H11" s="169">
        <f t="shared" si="1"/>
        <v>0</v>
      </c>
      <c r="I11" s="169">
        <f t="shared" si="0"/>
        <v>0</v>
      </c>
      <c r="J11" s="169"/>
      <c r="K11" s="169"/>
      <c r="L11" s="169"/>
      <c r="M11" s="169"/>
      <c r="N11" s="169"/>
      <c r="O11" s="169"/>
      <c r="P11" s="169"/>
      <c r="Q11" s="44"/>
      <c r="R11" s="44"/>
      <c r="S11" s="44"/>
      <c r="T11" s="44"/>
      <c r="U11" s="44"/>
      <c r="V11" s="44"/>
      <c r="W11" s="44"/>
      <c r="X11" s="44"/>
      <c r="Y11" s="44"/>
      <c r="Z11" s="44"/>
      <c r="AA11" s="44"/>
      <c r="AB11" s="44"/>
      <c r="AC11" s="44"/>
      <c r="AD11" s="44"/>
      <c r="AE11" s="44"/>
      <c r="AF11" s="44"/>
      <c r="AG11" s="44"/>
      <c r="AH11" s="44"/>
      <c r="AI11" s="44"/>
      <c r="AJ11" s="44">
        <f>VLOOKUP(B11,[1]分部分项清单计价表!$C:$I,7,FALSE)</f>
        <v>60.2</v>
      </c>
      <c r="AK11" s="44">
        <f t="shared" si="2"/>
        <v>-60.2</v>
      </c>
    </row>
    <row r="12" customHeight="1" spans="1:37">
      <c r="A12" s="163">
        <f>IF(F12="","",COUNTA($F$9:F12))</f>
        <v>4</v>
      </c>
      <c r="B12" s="201" t="s">
        <v>102</v>
      </c>
      <c r="C12" s="201" t="s">
        <v>103</v>
      </c>
      <c r="D12" s="201" t="s">
        <v>104</v>
      </c>
      <c r="E12" s="201" t="s">
        <v>105</v>
      </c>
      <c r="F12" s="162" t="s">
        <v>95</v>
      </c>
      <c r="G12" s="169">
        <v>6606.13</v>
      </c>
      <c r="H12" s="169">
        <f t="shared" si="1"/>
        <v>0</v>
      </c>
      <c r="I12" s="169">
        <f t="shared" si="0"/>
        <v>0</v>
      </c>
      <c r="J12" s="169"/>
      <c r="K12" s="169"/>
      <c r="L12" s="169"/>
      <c r="M12" s="169"/>
      <c r="N12" s="169"/>
      <c r="O12" s="169"/>
      <c r="P12" s="169"/>
      <c r="Q12" s="44"/>
      <c r="R12" s="44"/>
      <c r="S12" s="44"/>
      <c r="T12" s="44"/>
      <c r="U12" s="44"/>
      <c r="V12" s="44"/>
      <c r="W12" s="44"/>
      <c r="X12" s="44"/>
      <c r="Y12" s="44"/>
      <c r="Z12" s="44"/>
      <c r="AA12" s="44"/>
      <c r="AB12" s="44"/>
      <c r="AC12" s="44"/>
      <c r="AD12" s="44"/>
      <c r="AE12" s="44"/>
      <c r="AF12" s="44"/>
      <c r="AG12" s="44"/>
      <c r="AH12" s="44"/>
      <c r="AI12" s="44"/>
      <c r="AJ12" s="44">
        <f>VLOOKUP(B12,[1]分部分项清单计价表!$C:$I,7,FALSE)</f>
        <v>16.55</v>
      </c>
      <c r="AK12" s="44">
        <f t="shared" si="2"/>
        <v>-16.55</v>
      </c>
    </row>
    <row r="13" customHeight="1" spans="1:37">
      <c r="A13" s="163">
        <f>IF(F13="","",COUNTA($F$9:F13))</f>
        <v>5</v>
      </c>
      <c r="B13" s="201" t="s">
        <v>106</v>
      </c>
      <c r="C13" s="201" t="s">
        <v>107</v>
      </c>
      <c r="D13" s="201" t="s">
        <v>108</v>
      </c>
      <c r="E13" s="201" t="s">
        <v>109</v>
      </c>
      <c r="F13" s="162" t="s">
        <v>95</v>
      </c>
      <c r="G13" s="169">
        <v>1651.53</v>
      </c>
      <c r="H13" s="169">
        <f t="shared" si="1"/>
        <v>0</v>
      </c>
      <c r="I13" s="169">
        <f t="shared" si="0"/>
        <v>0</v>
      </c>
      <c r="J13" s="169"/>
      <c r="K13" s="169"/>
      <c r="L13" s="169"/>
      <c r="M13" s="169"/>
      <c r="N13" s="169"/>
      <c r="O13" s="169"/>
      <c r="P13" s="169"/>
      <c r="Q13" s="44"/>
      <c r="R13" s="44"/>
      <c r="S13" s="44"/>
      <c r="T13" s="44"/>
      <c r="U13" s="44"/>
      <c r="V13" s="44"/>
      <c r="W13" s="44"/>
      <c r="X13" s="44"/>
      <c r="Y13" s="44"/>
      <c r="Z13" s="44"/>
      <c r="AA13" s="44"/>
      <c r="AB13" s="44"/>
      <c r="AC13" s="44"/>
      <c r="AD13" s="44"/>
      <c r="AE13" s="44"/>
      <c r="AF13" s="44"/>
      <c r="AG13" s="44"/>
      <c r="AH13" s="44"/>
      <c r="AI13" s="44"/>
      <c r="AJ13" s="44">
        <f>VLOOKUP(B13,[1]分部分项清单计价表!$C:$I,7,FALSE)</f>
        <v>43.47</v>
      </c>
      <c r="AK13" s="44">
        <f t="shared" si="2"/>
        <v>-43.47</v>
      </c>
    </row>
    <row r="14" customHeight="1" spans="1:37">
      <c r="A14" s="163" t="str">
        <f>IF(F14="","",COUNTA($F$9:F14))</f>
        <v/>
      </c>
      <c r="B14" s="201" t="s">
        <v>110</v>
      </c>
      <c r="C14" s="201" t="s">
        <v>111</v>
      </c>
      <c r="D14" s="201"/>
      <c r="E14" s="201"/>
      <c r="F14" s="162"/>
      <c r="G14" s="169"/>
      <c r="H14" s="169"/>
      <c r="I14" s="169"/>
      <c r="J14" s="169"/>
      <c r="K14" s="169"/>
      <c r="L14" s="169"/>
      <c r="M14" s="169"/>
      <c r="N14" s="169"/>
      <c r="O14" s="169"/>
      <c r="P14" s="169"/>
      <c r="Q14" s="44"/>
      <c r="R14" s="44"/>
      <c r="S14" s="44"/>
      <c r="T14" s="44"/>
      <c r="U14" s="44"/>
      <c r="V14" s="44"/>
      <c r="W14" s="44"/>
      <c r="X14" s="44"/>
      <c r="Y14" s="44"/>
      <c r="Z14" s="44"/>
      <c r="AA14" s="44"/>
      <c r="AB14" s="44"/>
      <c r="AC14" s="44"/>
      <c r="AD14" s="44"/>
      <c r="AE14" s="44"/>
      <c r="AF14" s="44"/>
      <c r="AG14" s="44"/>
      <c r="AH14" s="44"/>
      <c r="AI14" s="44"/>
      <c r="AJ14" s="44"/>
      <c r="AK14" s="44">
        <f t="shared" si="2"/>
        <v>0</v>
      </c>
    </row>
    <row r="15" customHeight="1" spans="1:37">
      <c r="A15" s="163">
        <f>IF(F15="","",COUNTA($F$9:F15))</f>
        <v>6</v>
      </c>
      <c r="B15" s="201" t="s">
        <v>112</v>
      </c>
      <c r="C15" s="201" t="s">
        <v>113</v>
      </c>
      <c r="D15" s="201" t="s">
        <v>114</v>
      </c>
      <c r="E15" s="201" t="s">
        <v>115</v>
      </c>
      <c r="F15" s="162" t="s">
        <v>116</v>
      </c>
      <c r="G15" s="169">
        <v>3.349</v>
      </c>
      <c r="H15" s="169">
        <f t="shared" si="1"/>
        <v>0</v>
      </c>
      <c r="I15" s="169">
        <f t="shared" ref="I15:I17" si="3">ROUND(G15*H15,2)</f>
        <v>0</v>
      </c>
      <c r="J15" s="169"/>
      <c r="K15" s="169"/>
      <c r="L15" s="169"/>
      <c r="M15" s="169"/>
      <c r="N15" s="169"/>
      <c r="O15" s="169"/>
      <c r="P15" s="169"/>
      <c r="Q15" s="44"/>
      <c r="R15" s="44"/>
      <c r="S15" s="44"/>
      <c r="T15" s="44"/>
      <c r="U15" s="44"/>
      <c r="V15" s="44"/>
      <c r="W15" s="44"/>
      <c r="X15" s="44"/>
      <c r="Y15" s="44"/>
      <c r="Z15" s="44"/>
      <c r="AA15" s="44"/>
      <c r="AB15" s="44"/>
      <c r="AC15" s="44"/>
      <c r="AD15" s="44"/>
      <c r="AE15" s="44"/>
      <c r="AF15" s="44"/>
      <c r="AG15" s="44"/>
      <c r="AH15" s="44"/>
      <c r="AI15" s="44"/>
      <c r="AJ15" s="44">
        <f>VLOOKUP(B15,[1]分部分项清单计价表!$C:$I,7,FALSE)</f>
        <v>8712.75</v>
      </c>
      <c r="AK15" s="44">
        <f t="shared" si="2"/>
        <v>-8712.75</v>
      </c>
    </row>
    <row r="16" customHeight="1" spans="1:37">
      <c r="A16" s="163">
        <f>IF(F16="","",COUNTA($F$9:F16))</f>
        <v>7</v>
      </c>
      <c r="B16" s="201" t="s">
        <v>117</v>
      </c>
      <c r="C16" s="201" t="s">
        <v>118</v>
      </c>
      <c r="D16" s="201" t="s">
        <v>119</v>
      </c>
      <c r="E16" s="201" t="s">
        <v>120</v>
      </c>
      <c r="F16" s="162" t="s">
        <v>116</v>
      </c>
      <c r="G16" s="169">
        <v>1.681</v>
      </c>
      <c r="H16" s="169">
        <f t="shared" ref="H16:H20" si="4">ROUND(SUM(K16:P16)*(1+$AI$3),2)</f>
        <v>0</v>
      </c>
      <c r="I16" s="169">
        <f t="shared" si="3"/>
        <v>0</v>
      </c>
      <c r="J16" s="169"/>
      <c r="K16" s="169"/>
      <c r="L16" s="169"/>
      <c r="M16" s="169"/>
      <c r="N16" s="169"/>
      <c r="O16" s="169"/>
      <c r="P16" s="169"/>
      <c r="Q16" s="44"/>
      <c r="R16" s="44"/>
      <c r="S16" s="44"/>
      <c r="T16" s="44"/>
      <c r="U16" s="44"/>
      <c r="V16" s="44"/>
      <c r="W16" s="44"/>
      <c r="X16" s="44"/>
      <c r="Y16" s="44"/>
      <c r="Z16" s="44"/>
      <c r="AA16" s="44"/>
      <c r="AB16" s="44"/>
      <c r="AC16" s="44"/>
      <c r="AD16" s="44"/>
      <c r="AE16" s="44"/>
      <c r="AF16" s="44"/>
      <c r="AG16" s="44"/>
      <c r="AH16" s="44"/>
      <c r="AI16" s="44"/>
      <c r="AJ16" s="44">
        <f>VLOOKUP(B16,[1]分部分项清单计价表!$C:$I,7,FALSE)</f>
        <v>1269.71</v>
      </c>
      <c r="AK16" s="44">
        <f t="shared" si="2"/>
        <v>-1269.71</v>
      </c>
    </row>
    <row r="17" customHeight="1" spans="1:37">
      <c r="A17" s="163">
        <f>IF(F17="","",COUNTA($F$9:F17))</f>
        <v>8</v>
      </c>
      <c r="B17" s="201" t="s">
        <v>121</v>
      </c>
      <c r="C17" s="201" t="s">
        <v>122</v>
      </c>
      <c r="D17" s="201" t="s">
        <v>123</v>
      </c>
      <c r="E17" s="201" t="s">
        <v>120</v>
      </c>
      <c r="F17" s="162" t="s">
        <v>124</v>
      </c>
      <c r="G17" s="169">
        <v>1.69</v>
      </c>
      <c r="H17" s="169">
        <f t="shared" si="4"/>
        <v>0</v>
      </c>
      <c r="I17" s="169">
        <f t="shared" si="3"/>
        <v>0</v>
      </c>
      <c r="J17" s="169"/>
      <c r="K17" s="169"/>
      <c r="L17" s="169"/>
      <c r="M17" s="169"/>
      <c r="N17" s="169"/>
      <c r="O17" s="169"/>
      <c r="P17" s="169"/>
      <c r="Q17" s="44"/>
      <c r="R17" s="44"/>
      <c r="S17" s="44"/>
      <c r="T17" s="44"/>
      <c r="U17" s="44"/>
      <c r="V17" s="44"/>
      <c r="W17" s="44"/>
      <c r="X17" s="44"/>
      <c r="Y17" s="44"/>
      <c r="Z17" s="44"/>
      <c r="AA17" s="44"/>
      <c r="AB17" s="44"/>
      <c r="AC17" s="44"/>
      <c r="AD17" s="44"/>
      <c r="AE17" s="44"/>
      <c r="AF17" s="44"/>
      <c r="AG17" s="44"/>
      <c r="AH17" s="44"/>
      <c r="AI17" s="44"/>
      <c r="AJ17" s="44">
        <f>VLOOKUP(B17,[1]分部分项清单计价表!$C:$I,7,FALSE)</f>
        <v>231.12</v>
      </c>
      <c r="AK17" s="44">
        <f t="shared" si="2"/>
        <v>-231.12</v>
      </c>
    </row>
    <row r="18" customHeight="1" spans="1:37">
      <c r="A18" s="163" t="str">
        <f>IF(F18="","",COUNTA($F$9:F18))</f>
        <v/>
      </c>
      <c r="B18" s="201" t="s">
        <v>125</v>
      </c>
      <c r="C18" s="201" t="s">
        <v>126</v>
      </c>
      <c r="D18" s="201"/>
      <c r="E18" s="201"/>
      <c r="F18" s="162"/>
      <c r="G18" s="169"/>
      <c r="H18" s="169"/>
      <c r="I18" s="169"/>
      <c r="J18" s="169"/>
      <c r="K18" s="169"/>
      <c r="L18" s="169"/>
      <c r="M18" s="169"/>
      <c r="N18" s="169"/>
      <c r="O18" s="169"/>
      <c r="P18" s="169"/>
      <c r="Q18" s="44"/>
      <c r="R18" s="44"/>
      <c r="S18" s="44"/>
      <c r="T18" s="44"/>
      <c r="U18" s="44"/>
      <c r="V18" s="44"/>
      <c r="W18" s="44"/>
      <c r="X18" s="44"/>
      <c r="Y18" s="44"/>
      <c r="Z18" s="44"/>
      <c r="AA18" s="44"/>
      <c r="AB18" s="44"/>
      <c r="AC18" s="44"/>
      <c r="AD18" s="44"/>
      <c r="AE18" s="44"/>
      <c r="AF18" s="44"/>
      <c r="AG18" s="44"/>
      <c r="AH18" s="44"/>
      <c r="AI18" s="44"/>
      <c r="AJ18" s="44">
        <f>VLOOKUP(B18,[1]分部分项清单计价表!$C:$I,7,FALSE)</f>
        <v>0</v>
      </c>
      <c r="AK18" s="44">
        <f t="shared" si="2"/>
        <v>0</v>
      </c>
    </row>
    <row r="19" customHeight="1" spans="1:37">
      <c r="A19" s="163">
        <f>IF(F19="","",COUNTA($F$9:F19))</f>
        <v>9</v>
      </c>
      <c r="B19" s="201" t="s">
        <v>127</v>
      </c>
      <c r="C19" s="201" t="s">
        <v>128</v>
      </c>
      <c r="D19" s="201" t="s">
        <v>129</v>
      </c>
      <c r="E19" s="201" t="s">
        <v>130</v>
      </c>
      <c r="F19" s="162" t="s">
        <v>95</v>
      </c>
      <c r="G19" s="169">
        <v>13.4</v>
      </c>
      <c r="H19" s="169">
        <f t="shared" si="4"/>
        <v>0</v>
      </c>
      <c r="I19" s="169">
        <f t="shared" ref="I19:I26" si="5">ROUND(G19*H19,2)</f>
        <v>0</v>
      </c>
      <c r="J19" s="169"/>
      <c r="K19" s="169"/>
      <c r="L19" s="169"/>
      <c r="M19" s="169"/>
      <c r="N19" s="169"/>
      <c r="O19" s="169"/>
      <c r="P19" s="169"/>
      <c r="Q19" s="44"/>
      <c r="R19" s="44"/>
      <c r="S19" s="44"/>
      <c r="T19" s="44"/>
      <c r="U19" s="44"/>
      <c r="V19" s="44"/>
      <c r="W19" s="44"/>
      <c r="X19" s="44"/>
      <c r="Y19" s="44"/>
      <c r="Z19" s="44"/>
      <c r="AA19" s="44"/>
      <c r="AB19" s="44"/>
      <c r="AC19" s="44"/>
      <c r="AD19" s="44"/>
      <c r="AE19" s="44"/>
      <c r="AF19" s="44"/>
      <c r="AG19" s="44"/>
      <c r="AH19" s="44"/>
      <c r="AI19" s="44"/>
      <c r="AJ19" s="44">
        <f>VLOOKUP(B19,[1]分部分项清单计价表!$C:$I,7,FALSE)</f>
        <v>541.36</v>
      </c>
      <c r="AK19" s="44">
        <f t="shared" si="2"/>
        <v>-541.36</v>
      </c>
    </row>
    <row r="20" customHeight="1" spans="1:37">
      <c r="A20" s="163">
        <f>IF(F20="","",COUNTA($F$9:F20))</f>
        <v>10</v>
      </c>
      <c r="B20" s="201" t="s">
        <v>131</v>
      </c>
      <c r="C20" s="201" t="s">
        <v>132</v>
      </c>
      <c r="D20" s="201" t="s">
        <v>133</v>
      </c>
      <c r="E20" s="201" t="s">
        <v>134</v>
      </c>
      <c r="F20" s="162" t="s">
        <v>116</v>
      </c>
      <c r="G20" s="169">
        <v>2.44</v>
      </c>
      <c r="H20" s="169">
        <f t="shared" si="4"/>
        <v>0</v>
      </c>
      <c r="I20" s="169">
        <f t="shared" si="5"/>
        <v>0</v>
      </c>
      <c r="J20" s="169"/>
      <c r="K20" s="169"/>
      <c r="L20" s="169"/>
      <c r="M20" s="169"/>
      <c r="N20" s="169"/>
      <c r="O20" s="169"/>
      <c r="P20" s="169"/>
      <c r="Q20" s="44"/>
      <c r="R20" s="44"/>
      <c r="S20" s="44"/>
      <c r="T20" s="44"/>
      <c r="U20" s="44"/>
      <c r="V20" s="44"/>
      <c r="W20" s="44"/>
      <c r="X20" s="44"/>
      <c r="Y20" s="44"/>
      <c r="Z20" s="44"/>
      <c r="AA20" s="44"/>
      <c r="AB20" s="44"/>
      <c r="AC20" s="44"/>
      <c r="AD20" s="44"/>
      <c r="AE20" s="44"/>
      <c r="AF20" s="44"/>
      <c r="AG20" s="44"/>
      <c r="AH20" s="44"/>
      <c r="AI20" s="44"/>
      <c r="AJ20" s="44">
        <f>VLOOKUP(B20,[1]分部分项清单计价表!$C:$I,7,FALSE)</f>
        <v>4088.93</v>
      </c>
      <c r="AK20" s="44">
        <f t="shared" si="2"/>
        <v>-4088.93</v>
      </c>
    </row>
    <row r="21" customHeight="1" spans="1:37">
      <c r="A21" s="163" t="str">
        <f>IF(F21="","",COUNTA($F$9:F21))</f>
        <v/>
      </c>
      <c r="B21" s="201" t="s">
        <v>135</v>
      </c>
      <c r="C21" s="201" t="s">
        <v>136</v>
      </c>
      <c r="D21" s="201"/>
      <c r="E21" s="201"/>
      <c r="F21" s="162"/>
      <c r="G21" s="169"/>
      <c r="H21" s="169"/>
      <c r="I21" s="169"/>
      <c r="J21" s="169"/>
      <c r="K21" s="169"/>
      <c r="L21" s="169"/>
      <c r="M21" s="169"/>
      <c r="N21" s="169"/>
      <c r="O21" s="169"/>
      <c r="P21" s="169"/>
      <c r="Q21" s="44"/>
      <c r="R21" s="44"/>
      <c r="S21" s="44"/>
      <c r="T21" s="44"/>
      <c r="U21" s="44"/>
      <c r="V21" s="44"/>
      <c r="W21" s="44"/>
      <c r="X21" s="44"/>
      <c r="Y21" s="44"/>
      <c r="Z21" s="44"/>
      <c r="AA21" s="44"/>
      <c r="AB21" s="44"/>
      <c r="AC21" s="44"/>
      <c r="AD21" s="44"/>
      <c r="AE21" s="44"/>
      <c r="AF21" s="44"/>
      <c r="AG21" s="44"/>
      <c r="AH21" s="44"/>
      <c r="AI21" s="44"/>
      <c r="AJ21" s="44">
        <f>VLOOKUP(B21,[1]分部分项清单计价表!$C:$I,7,FALSE)</f>
        <v>0</v>
      </c>
      <c r="AK21" s="44">
        <f t="shared" si="2"/>
        <v>0</v>
      </c>
    </row>
    <row r="22" customHeight="1" spans="1:37">
      <c r="A22" s="163">
        <f>IF(F22="","",COUNTA($F$9:F22))</f>
        <v>11</v>
      </c>
      <c r="B22" s="201" t="s">
        <v>137</v>
      </c>
      <c r="C22" s="201" t="s">
        <v>138</v>
      </c>
      <c r="D22" s="201" t="s">
        <v>139</v>
      </c>
      <c r="E22" s="201" t="s">
        <v>140</v>
      </c>
      <c r="F22" s="162" t="s">
        <v>95</v>
      </c>
      <c r="G22" s="169">
        <v>8.29</v>
      </c>
      <c r="H22" s="169">
        <f>ROUND(SUM(K22:P22)*(1+$AI$3),2)</f>
        <v>0</v>
      </c>
      <c r="I22" s="169">
        <f t="shared" si="5"/>
        <v>0</v>
      </c>
      <c r="J22" s="169"/>
      <c r="K22" s="169"/>
      <c r="L22" s="169"/>
      <c r="M22" s="169"/>
      <c r="N22" s="169"/>
      <c r="O22" s="169"/>
      <c r="P22" s="169"/>
      <c r="Q22" s="44"/>
      <c r="R22" s="44"/>
      <c r="S22" s="44"/>
      <c r="T22" s="44"/>
      <c r="U22" s="44"/>
      <c r="V22" s="44"/>
      <c r="W22" s="44"/>
      <c r="X22" s="44"/>
      <c r="Y22" s="44"/>
      <c r="Z22" s="44"/>
      <c r="AA22" s="44"/>
      <c r="AB22" s="44"/>
      <c r="AC22" s="44"/>
      <c r="AD22" s="44"/>
      <c r="AE22" s="44"/>
      <c r="AF22" s="44"/>
      <c r="AG22" s="44"/>
      <c r="AH22" s="44"/>
      <c r="AI22" s="44"/>
      <c r="AJ22" s="44">
        <f>VLOOKUP(B22,[1]分部分项清单计价表!$C:$I,7,FALSE)</f>
        <v>611.39</v>
      </c>
      <c r="AK22" s="44">
        <f t="shared" si="2"/>
        <v>-611.39</v>
      </c>
    </row>
    <row r="23" customHeight="1" spans="1:37">
      <c r="A23" s="163">
        <f>IF(F23="","",COUNTA($F$9:F23))</f>
        <v>12</v>
      </c>
      <c r="B23" s="201" t="s">
        <v>141</v>
      </c>
      <c r="C23" s="201" t="s">
        <v>142</v>
      </c>
      <c r="D23" s="201" t="s">
        <v>143</v>
      </c>
      <c r="E23" s="201" t="s">
        <v>144</v>
      </c>
      <c r="F23" s="162" t="s">
        <v>95</v>
      </c>
      <c r="G23" s="169">
        <v>82.16</v>
      </c>
      <c r="H23" s="169">
        <f>ROUND(SUM(K23:P23)*(1+$AI$3),2)</f>
        <v>0</v>
      </c>
      <c r="I23" s="169">
        <f t="shared" si="5"/>
        <v>0</v>
      </c>
      <c r="J23" s="169"/>
      <c r="K23" s="169"/>
      <c r="L23" s="169"/>
      <c r="M23" s="169"/>
      <c r="N23" s="169"/>
      <c r="O23" s="169"/>
      <c r="P23" s="169"/>
      <c r="Q23" s="44"/>
      <c r="R23" s="44"/>
      <c r="S23" s="44"/>
      <c r="T23" s="44"/>
      <c r="U23" s="44"/>
      <c r="V23" s="44"/>
      <c r="W23" s="44"/>
      <c r="X23" s="44"/>
      <c r="Y23" s="44"/>
      <c r="Z23" s="44"/>
      <c r="AA23" s="44"/>
      <c r="AB23" s="44"/>
      <c r="AC23" s="44"/>
      <c r="AD23" s="44"/>
      <c r="AE23" s="44"/>
      <c r="AF23" s="44"/>
      <c r="AG23" s="44"/>
      <c r="AH23" s="44"/>
      <c r="AI23" s="44"/>
      <c r="AJ23" s="44">
        <f>VLOOKUP(B23,[1]分部分项清单计价表!$C:$I,7,FALSE)</f>
        <v>592.94</v>
      </c>
      <c r="AK23" s="44">
        <f t="shared" si="2"/>
        <v>-592.94</v>
      </c>
    </row>
    <row r="24" customHeight="1" spans="1:37">
      <c r="A24" s="163">
        <f>IF(F24="","",COUNTA($F$9:F24))</f>
        <v>13</v>
      </c>
      <c r="B24" s="201" t="s">
        <v>145</v>
      </c>
      <c r="C24" s="201" t="s">
        <v>146</v>
      </c>
      <c r="D24" s="201" t="s">
        <v>147</v>
      </c>
      <c r="E24" s="201" t="s">
        <v>148</v>
      </c>
      <c r="F24" s="162" t="s">
        <v>95</v>
      </c>
      <c r="G24" s="169">
        <v>1561.08</v>
      </c>
      <c r="H24" s="169">
        <f t="shared" ref="H24:H29" si="6">ROUND(SUM(K24:P24)*(1+$AI$3),2)</f>
        <v>0</v>
      </c>
      <c r="I24" s="169">
        <f t="shared" si="5"/>
        <v>0</v>
      </c>
      <c r="J24" s="169"/>
      <c r="K24" s="169"/>
      <c r="L24" s="169"/>
      <c r="M24" s="169"/>
      <c r="N24" s="169"/>
      <c r="O24" s="169"/>
      <c r="P24" s="169"/>
      <c r="Q24" s="44"/>
      <c r="R24" s="44"/>
      <c r="S24" s="44"/>
      <c r="T24" s="44"/>
      <c r="U24" s="44"/>
      <c r="V24" s="44"/>
      <c r="W24" s="44"/>
      <c r="X24" s="44"/>
      <c r="Y24" s="44"/>
      <c r="Z24" s="44"/>
      <c r="AA24" s="44"/>
      <c r="AB24" s="44"/>
      <c r="AC24" s="44"/>
      <c r="AD24" s="44"/>
      <c r="AE24" s="44"/>
      <c r="AF24" s="44"/>
      <c r="AG24" s="44"/>
      <c r="AH24" s="44"/>
      <c r="AI24" s="44"/>
      <c r="AJ24" s="44">
        <f>VLOOKUP(B24,[1]分部分项清单计价表!$C:$I,7,FALSE)</f>
        <v>548.17</v>
      </c>
      <c r="AK24" s="44">
        <f t="shared" si="2"/>
        <v>-548.17</v>
      </c>
    </row>
    <row r="25" customHeight="1" spans="1:37">
      <c r="A25" s="163">
        <f>IF(F25="","",COUNTA($F$9:F25))</f>
        <v>14</v>
      </c>
      <c r="B25" s="201" t="s">
        <v>149</v>
      </c>
      <c r="C25" s="201" t="s">
        <v>150</v>
      </c>
      <c r="D25" s="201" t="s">
        <v>151</v>
      </c>
      <c r="E25" s="201" t="s">
        <v>152</v>
      </c>
      <c r="F25" s="162" t="s">
        <v>95</v>
      </c>
      <c r="G25" s="169">
        <v>8.29</v>
      </c>
      <c r="H25" s="169">
        <f t="shared" si="6"/>
        <v>0</v>
      </c>
      <c r="I25" s="169">
        <f t="shared" si="5"/>
        <v>0</v>
      </c>
      <c r="J25" s="169"/>
      <c r="K25" s="169"/>
      <c r="L25" s="169"/>
      <c r="M25" s="169"/>
      <c r="N25" s="169"/>
      <c r="O25" s="169"/>
      <c r="P25" s="169"/>
      <c r="Q25" s="44"/>
      <c r="R25" s="44"/>
      <c r="S25" s="44"/>
      <c r="T25" s="44"/>
      <c r="U25" s="44"/>
      <c r="V25" s="44"/>
      <c r="W25" s="44"/>
      <c r="X25" s="44"/>
      <c r="Y25" s="44"/>
      <c r="Z25" s="44"/>
      <c r="AA25" s="44"/>
      <c r="AB25" s="44"/>
      <c r="AC25" s="44"/>
      <c r="AD25" s="44"/>
      <c r="AE25" s="44"/>
      <c r="AF25" s="44"/>
      <c r="AG25" s="44"/>
      <c r="AH25" s="44"/>
      <c r="AI25" s="44"/>
      <c r="AJ25" s="44">
        <f>VLOOKUP(B25,[1]分部分项清单计价表!$C:$I,7,FALSE)</f>
        <v>1135.4</v>
      </c>
      <c r="AK25" s="44">
        <f t="shared" si="2"/>
        <v>-1135.4</v>
      </c>
    </row>
    <row r="26" customHeight="1" spans="1:37">
      <c r="A26" s="163">
        <f>IF(F26="","",COUNTA($F$9:F26))</f>
        <v>15</v>
      </c>
      <c r="B26" s="201" t="s">
        <v>153</v>
      </c>
      <c r="C26" s="201" t="s">
        <v>154</v>
      </c>
      <c r="D26" s="201" t="s">
        <v>155</v>
      </c>
      <c r="E26" s="201" t="s">
        <v>156</v>
      </c>
      <c r="F26" s="162" t="s">
        <v>157</v>
      </c>
      <c r="G26" s="169">
        <v>149.79</v>
      </c>
      <c r="H26" s="169">
        <f t="shared" si="6"/>
        <v>0</v>
      </c>
      <c r="I26" s="169">
        <f t="shared" si="5"/>
        <v>0</v>
      </c>
      <c r="J26" s="169"/>
      <c r="K26" s="169"/>
      <c r="L26" s="169"/>
      <c r="M26" s="169"/>
      <c r="N26" s="169"/>
      <c r="O26" s="169"/>
      <c r="P26" s="169"/>
      <c r="Q26" s="44"/>
      <c r="R26" s="44"/>
      <c r="S26" s="44"/>
      <c r="T26" s="44"/>
      <c r="U26" s="44"/>
      <c r="V26" s="44"/>
      <c r="W26" s="44"/>
      <c r="X26" s="44"/>
      <c r="Y26" s="44"/>
      <c r="Z26" s="44"/>
      <c r="AA26" s="44"/>
      <c r="AB26" s="44"/>
      <c r="AC26" s="44"/>
      <c r="AD26" s="44"/>
      <c r="AE26" s="44"/>
      <c r="AF26" s="44"/>
      <c r="AG26" s="44"/>
      <c r="AH26" s="44"/>
      <c r="AI26" s="44"/>
      <c r="AJ26" s="44">
        <f>VLOOKUP(B26,[1]分部分项清单计价表!$C:$I,7,FALSE)</f>
        <v>190.3</v>
      </c>
      <c r="AK26" s="44">
        <f t="shared" si="2"/>
        <v>-190.3</v>
      </c>
    </row>
    <row r="27" customHeight="1" spans="1:37">
      <c r="A27" s="163" t="str">
        <f>IF(F27="","",COUNTA($F$9:F27))</f>
        <v/>
      </c>
      <c r="B27" s="201" t="s">
        <v>158</v>
      </c>
      <c r="C27" s="201" t="s">
        <v>159</v>
      </c>
      <c r="D27" s="201"/>
      <c r="E27" s="201"/>
      <c r="F27" s="162"/>
      <c r="G27" s="169"/>
      <c r="H27" s="169"/>
      <c r="I27" s="169"/>
      <c r="J27" s="169"/>
      <c r="K27" s="169"/>
      <c r="L27" s="169"/>
      <c r="M27" s="169"/>
      <c r="N27" s="169"/>
      <c r="O27" s="169"/>
      <c r="P27" s="169"/>
      <c r="Q27" s="44"/>
      <c r="R27" s="44"/>
      <c r="S27" s="44"/>
      <c r="T27" s="44"/>
      <c r="U27" s="44"/>
      <c r="V27" s="44"/>
      <c r="W27" s="44"/>
      <c r="X27" s="44"/>
      <c r="Y27" s="44"/>
      <c r="Z27" s="44"/>
      <c r="AA27" s="44"/>
      <c r="AB27" s="44"/>
      <c r="AC27" s="44"/>
      <c r="AD27" s="44"/>
      <c r="AE27" s="44"/>
      <c r="AF27" s="44"/>
      <c r="AG27" s="44"/>
      <c r="AH27" s="44"/>
      <c r="AI27" s="44"/>
      <c r="AJ27" s="44">
        <f>VLOOKUP(B27,[1]分部分项清单计价表!$C:$I,7,FALSE)</f>
        <v>0</v>
      </c>
      <c r="AK27" s="44">
        <f t="shared" si="2"/>
        <v>0</v>
      </c>
    </row>
    <row r="28" customHeight="1" spans="1:37">
      <c r="A28" s="163" t="str">
        <f>IF(F28="","",COUNTA($F$9:F28))</f>
        <v/>
      </c>
      <c r="B28" s="201" t="s">
        <v>160</v>
      </c>
      <c r="C28" s="201" t="s">
        <v>161</v>
      </c>
      <c r="D28" s="201"/>
      <c r="E28" s="201"/>
      <c r="F28" s="162"/>
      <c r="G28" s="169"/>
      <c r="H28" s="169"/>
      <c r="I28" s="169"/>
      <c r="J28" s="169"/>
      <c r="K28" s="169"/>
      <c r="L28" s="169"/>
      <c r="M28" s="169"/>
      <c r="N28" s="169"/>
      <c r="O28" s="169"/>
      <c r="P28" s="169"/>
      <c r="Q28" s="44"/>
      <c r="R28" s="44"/>
      <c r="S28" s="44"/>
      <c r="T28" s="44"/>
      <c r="U28" s="44"/>
      <c r="V28" s="44"/>
      <c r="W28" s="44"/>
      <c r="X28" s="44"/>
      <c r="Y28" s="44"/>
      <c r="Z28" s="44"/>
      <c r="AA28" s="44"/>
      <c r="AB28" s="44"/>
      <c r="AC28" s="44"/>
      <c r="AD28" s="44"/>
      <c r="AE28" s="44"/>
      <c r="AF28" s="44"/>
      <c r="AG28" s="44"/>
      <c r="AH28" s="44"/>
      <c r="AI28" s="44"/>
      <c r="AJ28" s="44">
        <f>VLOOKUP(B28,[1]分部分项清单计价表!$C:$I,7,FALSE)</f>
        <v>0</v>
      </c>
      <c r="AK28" s="44">
        <f t="shared" si="2"/>
        <v>0</v>
      </c>
    </row>
    <row r="29" customHeight="1" spans="1:37">
      <c r="A29" s="163">
        <f>IF(F29="","",COUNTA($F$9:F29))</f>
        <v>16</v>
      </c>
      <c r="B29" s="201" t="s">
        <v>162</v>
      </c>
      <c r="C29" s="201" t="s">
        <v>163</v>
      </c>
      <c r="D29" s="201" t="s">
        <v>164</v>
      </c>
      <c r="E29" s="201" t="s">
        <v>165</v>
      </c>
      <c r="F29" s="162" t="s">
        <v>95</v>
      </c>
      <c r="G29" s="169">
        <v>1317.22</v>
      </c>
      <c r="H29" s="169">
        <f t="shared" si="6"/>
        <v>0</v>
      </c>
      <c r="I29" s="169">
        <f t="shared" ref="I29:I31" si="7">ROUND(G29*H29,2)</f>
        <v>0</v>
      </c>
      <c r="J29" s="169"/>
      <c r="K29" s="169"/>
      <c r="L29" s="169"/>
      <c r="M29" s="169"/>
      <c r="N29" s="169"/>
      <c r="O29" s="169"/>
      <c r="P29" s="169"/>
      <c r="Q29" s="44"/>
      <c r="R29" s="44"/>
      <c r="S29" s="44"/>
      <c r="T29" s="44"/>
      <c r="U29" s="44"/>
      <c r="V29" s="44"/>
      <c r="W29" s="44"/>
      <c r="X29" s="44"/>
      <c r="Y29" s="44"/>
      <c r="Z29" s="44"/>
      <c r="AA29" s="44"/>
      <c r="AB29" s="44"/>
      <c r="AC29" s="44"/>
      <c r="AD29" s="44"/>
      <c r="AE29" s="44"/>
      <c r="AF29" s="44"/>
      <c r="AG29" s="44"/>
      <c r="AH29" s="44"/>
      <c r="AI29" s="44"/>
      <c r="AJ29" s="44">
        <f>VLOOKUP(B29,[1]分部分项清单计价表!$C:$I,7,FALSE)</f>
        <v>361.26</v>
      </c>
      <c r="AK29" s="44">
        <f t="shared" si="2"/>
        <v>-361.26</v>
      </c>
    </row>
    <row r="30" customHeight="1" spans="1:37">
      <c r="A30" s="163">
        <f>IF(F30="","",COUNTA($F$9:F30))</f>
        <v>17</v>
      </c>
      <c r="B30" s="201" t="s">
        <v>166</v>
      </c>
      <c r="C30" s="201" t="s">
        <v>167</v>
      </c>
      <c r="D30" s="201" t="s">
        <v>168</v>
      </c>
      <c r="E30" s="201" t="s">
        <v>165</v>
      </c>
      <c r="F30" s="162" t="s">
        <v>95</v>
      </c>
      <c r="G30" s="169">
        <v>12039.68</v>
      </c>
      <c r="H30" s="169">
        <f t="shared" ref="H30:H33" si="8">ROUND(SUM(K30:P30)*(1+$AI$3),2)</f>
        <v>0</v>
      </c>
      <c r="I30" s="169">
        <f t="shared" si="7"/>
        <v>0</v>
      </c>
      <c r="J30" s="169"/>
      <c r="K30" s="169"/>
      <c r="L30" s="169"/>
      <c r="M30" s="169"/>
      <c r="N30" s="169"/>
      <c r="O30" s="169"/>
      <c r="P30" s="169"/>
      <c r="Q30" s="44"/>
      <c r="R30" s="44"/>
      <c r="S30" s="44"/>
      <c r="T30" s="44"/>
      <c r="U30" s="44"/>
      <c r="V30" s="44"/>
      <c r="W30" s="44"/>
      <c r="X30" s="44"/>
      <c r="Y30" s="44"/>
      <c r="Z30" s="44"/>
      <c r="AA30" s="44"/>
      <c r="AB30" s="44"/>
      <c r="AC30" s="44"/>
      <c r="AD30" s="44"/>
      <c r="AE30" s="44"/>
      <c r="AF30" s="44"/>
      <c r="AG30" s="44"/>
      <c r="AH30" s="44"/>
      <c r="AI30" s="44"/>
      <c r="AJ30" s="44">
        <f>VLOOKUP(B30,[1]分部分项清单计价表!$C:$I,7,FALSE)</f>
        <v>410.2</v>
      </c>
      <c r="AK30" s="44">
        <f t="shared" si="2"/>
        <v>-410.2</v>
      </c>
    </row>
    <row r="31" customHeight="1" spans="1:37">
      <c r="A31" s="163">
        <f>IF(F31="","",COUNTA($F$9:F31))</f>
        <v>18</v>
      </c>
      <c r="B31" s="201" t="s">
        <v>169</v>
      </c>
      <c r="C31" s="201" t="s">
        <v>170</v>
      </c>
      <c r="D31" s="201" t="s">
        <v>171</v>
      </c>
      <c r="E31" s="201" t="s">
        <v>172</v>
      </c>
      <c r="F31" s="162" t="s">
        <v>95</v>
      </c>
      <c r="G31" s="169">
        <v>183.35</v>
      </c>
      <c r="H31" s="169">
        <f t="shared" si="8"/>
        <v>0</v>
      </c>
      <c r="I31" s="169">
        <f t="shared" si="7"/>
        <v>0</v>
      </c>
      <c r="J31" s="169"/>
      <c r="K31" s="169"/>
      <c r="L31" s="169"/>
      <c r="M31" s="169"/>
      <c r="N31" s="169"/>
      <c r="O31" s="169"/>
      <c r="P31" s="169"/>
      <c r="Q31" s="44"/>
      <c r="R31" s="44"/>
      <c r="S31" s="44"/>
      <c r="T31" s="44"/>
      <c r="U31" s="44"/>
      <c r="V31" s="44"/>
      <c r="W31" s="44"/>
      <c r="X31" s="44"/>
      <c r="Y31" s="44"/>
      <c r="Z31" s="44"/>
      <c r="AA31" s="44"/>
      <c r="AB31" s="44"/>
      <c r="AC31" s="44"/>
      <c r="AD31" s="44"/>
      <c r="AE31" s="44"/>
      <c r="AF31" s="44"/>
      <c r="AG31" s="44"/>
      <c r="AH31" s="44"/>
      <c r="AI31" s="44"/>
      <c r="AJ31" s="44">
        <f>VLOOKUP(B31,[1]分部分项清单计价表!$C:$I,7,FALSE)</f>
        <v>489.03</v>
      </c>
      <c r="AK31" s="44">
        <f t="shared" si="2"/>
        <v>-489.03</v>
      </c>
    </row>
    <row r="32" customHeight="1" spans="1:37">
      <c r="A32" s="163" t="str">
        <f>IF(F32="","",COUNTA($F$9:F32))</f>
        <v/>
      </c>
      <c r="B32" s="201" t="s">
        <v>173</v>
      </c>
      <c r="C32" s="201" t="s">
        <v>174</v>
      </c>
      <c r="D32" s="201"/>
      <c r="E32" s="201"/>
      <c r="F32" s="162"/>
      <c r="G32" s="169"/>
      <c r="H32" s="169"/>
      <c r="I32" s="169"/>
      <c r="J32" s="169"/>
      <c r="K32" s="169"/>
      <c r="L32" s="169"/>
      <c r="M32" s="169"/>
      <c r="N32" s="169"/>
      <c r="O32" s="169"/>
      <c r="P32" s="169"/>
      <c r="Q32" s="44"/>
      <c r="R32" s="44"/>
      <c r="S32" s="44"/>
      <c r="T32" s="44"/>
      <c r="U32" s="44"/>
      <c r="V32" s="44"/>
      <c r="W32" s="44"/>
      <c r="X32" s="44"/>
      <c r="Y32" s="44"/>
      <c r="Z32" s="44"/>
      <c r="AA32" s="44"/>
      <c r="AB32" s="44"/>
      <c r="AC32" s="44"/>
      <c r="AD32" s="44"/>
      <c r="AE32" s="44"/>
      <c r="AF32" s="44"/>
      <c r="AG32" s="44"/>
      <c r="AH32" s="44"/>
      <c r="AI32" s="44"/>
      <c r="AJ32" s="44">
        <f>VLOOKUP(B32,[1]分部分项清单计价表!$C:$I,7,FALSE)</f>
        <v>0</v>
      </c>
      <c r="AK32" s="44">
        <f t="shared" si="2"/>
        <v>0</v>
      </c>
    </row>
    <row r="33" customHeight="1" spans="1:37">
      <c r="A33" s="163">
        <f>IF(F33="","",COUNTA($F$9:F33))</f>
        <v>19</v>
      </c>
      <c r="B33" s="201" t="s">
        <v>175</v>
      </c>
      <c r="C33" s="201" t="s">
        <v>176</v>
      </c>
      <c r="D33" s="201" t="s">
        <v>177</v>
      </c>
      <c r="E33" s="201" t="s">
        <v>178</v>
      </c>
      <c r="F33" s="162" t="s">
        <v>116</v>
      </c>
      <c r="G33" s="169">
        <v>19.963</v>
      </c>
      <c r="H33" s="169">
        <f t="shared" si="8"/>
        <v>0</v>
      </c>
      <c r="I33" s="169">
        <f t="shared" ref="I33:I39" si="9">ROUND(G33*H33,2)</f>
        <v>0</v>
      </c>
      <c r="J33" s="169"/>
      <c r="K33" s="169"/>
      <c r="L33" s="169"/>
      <c r="M33" s="169"/>
      <c r="N33" s="169"/>
      <c r="O33" s="169"/>
      <c r="P33" s="169"/>
      <c r="Q33" s="44"/>
      <c r="R33" s="44"/>
      <c r="S33" s="44"/>
      <c r="T33" s="44"/>
      <c r="U33" s="44"/>
      <c r="V33" s="44"/>
      <c r="W33" s="44"/>
      <c r="X33" s="44"/>
      <c r="Y33" s="44"/>
      <c r="Z33" s="44"/>
      <c r="AA33" s="44"/>
      <c r="AB33" s="44"/>
      <c r="AC33" s="44"/>
      <c r="AD33" s="44"/>
      <c r="AE33" s="44"/>
      <c r="AF33" s="44"/>
      <c r="AG33" s="44"/>
      <c r="AH33" s="44"/>
      <c r="AI33" s="44"/>
      <c r="AJ33" s="44">
        <f>VLOOKUP(B33,[1]分部分项清单计价表!$C:$I,7,FALSE)</f>
        <v>4348.25</v>
      </c>
      <c r="AK33" s="44">
        <f t="shared" si="2"/>
        <v>-4348.25</v>
      </c>
    </row>
    <row r="34" customHeight="1" spans="1:37">
      <c r="A34" s="163">
        <f>IF(F34="","",COUNTA($F$9:F34))</f>
        <v>20</v>
      </c>
      <c r="B34" s="201" t="s">
        <v>179</v>
      </c>
      <c r="C34" s="201" t="s">
        <v>180</v>
      </c>
      <c r="D34" s="201" t="s">
        <v>181</v>
      </c>
      <c r="E34" s="201" t="s">
        <v>178</v>
      </c>
      <c r="F34" s="162" t="s">
        <v>116</v>
      </c>
      <c r="G34" s="169">
        <v>12.644</v>
      </c>
      <c r="H34" s="169">
        <f t="shared" ref="H34:H39" si="10">ROUND(SUM(K34:P34)*(1+$AI$3),2)</f>
        <v>0</v>
      </c>
      <c r="I34" s="169">
        <f t="shared" si="9"/>
        <v>0</v>
      </c>
      <c r="J34" s="169"/>
      <c r="K34" s="169"/>
      <c r="L34" s="169"/>
      <c r="M34" s="169"/>
      <c r="N34" s="169"/>
      <c r="O34" s="169"/>
      <c r="P34" s="169"/>
      <c r="Q34" s="44"/>
      <c r="R34" s="44"/>
      <c r="S34" s="44"/>
      <c r="T34" s="44"/>
      <c r="U34" s="44"/>
      <c r="V34" s="44"/>
      <c r="W34" s="44"/>
      <c r="X34" s="44"/>
      <c r="Y34" s="44"/>
      <c r="Z34" s="44"/>
      <c r="AA34" s="44"/>
      <c r="AB34" s="44"/>
      <c r="AC34" s="44"/>
      <c r="AD34" s="44"/>
      <c r="AE34" s="44"/>
      <c r="AF34" s="44"/>
      <c r="AG34" s="44"/>
      <c r="AH34" s="44"/>
      <c r="AI34" s="44"/>
      <c r="AJ34" s="44">
        <f>VLOOKUP(B34,[1]分部分项清单计价表!$C:$I,7,FALSE)</f>
        <v>4375.84</v>
      </c>
      <c r="AK34" s="44">
        <f t="shared" si="2"/>
        <v>-4375.84</v>
      </c>
    </row>
    <row r="35" customHeight="1" spans="1:37">
      <c r="A35" s="163">
        <f>IF(F35="","",COUNTA($F$9:F35))</f>
        <v>21</v>
      </c>
      <c r="B35" s="201" t="s">
        <v>182</v>
      </c>
      <c r="C35" s="201" t="s">
        <v>183</v>
      </c>
      <c r="D35" s="201" t="s">
        <v>184</v>
      </c>
      <c r="E35" s="201" t="s">
        <v>178</v>
      </c>
      <c r="F35" s="162" t="s">
        <v>116</v>
      </c>
      <c r="G35" s="169">
        <v>763.229</v>
      </c>
      <c r="H35" s="169">
        <f t="shared" si="10"/>
        <v>0</v>
      </c>
      <c r="I35" s="169">
        <f t="shared" si="9"/>
        <v>0</v>
      </c>
      <c r="J35" s="169"/>
      <c r="K35" s="169"/>
      <c r="L35" s="169"/>
      <c r="M35" s="169"/>
      <c r="N35" s="169"/>
      <c r="O35" s="169"/>
      <c r="P35" s="169"/>
      <c r="Q35" s="44"/>
      <c r="R35" s="44"/>
      <c r="S35" s="44"/>
      <c r="T35" s="44"/>
      <c r="U35" s="44"/>
      <c r="V35" s="44"/>
      <c r="W35" s="44"/>
      <c r="X35" s="44"/>
      <c r="Y35" s="44"/>
      <c r="Z35" s="44"/>
      <c r="AA35" s="44"/>
      <c r="AB35" s="44"/>
      <c r="AC35" s="44"/>
      <c r="AD35" s="44"/>
      <c r="AE35" s="44"/>
      <c r="AF35" s="44"/>
      <c r="AG35" s="44"/>
      <c r="AH35" s="44"/>
      <c r="AI35" s="44"/>
      <c r="AJ35" s="44">
        <f>VLOOKUP(B35,[1]分部分项清单计价表!$C:$I,7,FALSE)</f>
        <v>4183.92</v>
      </c>
      <c r="AK35" s="44">
        <f t="shared" si="2"/>
        <v>-4183.92</v>
      </c>
    </row>
    <row r="36" customHeight="1" spans="1:37">
      <c r="A36" s="163">
        <f>IF(F36="","",COUNTA($F$9:F36))</f>
        <v>22</v>
      </c>
      <c r="B36" s="201" t="s">
        <v>185</v>
      </c>
      <c r="C36" s="201" t="s">
        <v>186</v>
      </c>
      <c r="D36" s="201" t="s">
        <v>187</v>
      </c>
      <c r="E36" s="201" t="s">
        <v>178</v>
      </c>
      <c r="F36" s="162" t="s">
        <v>116</v>
      </c>
      <c r="G36" s="169">
        <v>1</v>
      </c>
      <c r="H36" s="169">
        <f t="shared" si="10"/>
        <v>0</v>
      </c>
      <c r="I36" s="169">
        <f t="shared" si="9"/>
        <v>0</v>
      </c>
      <c r="J36" s="169"/>
      <c r="K36" s="169"/>
      <c r="L36" s="169"/>
      <c r="M36" s="169"/>
      <c r="N36" s="169"/>
      <c r="O36" s="169"/>
      <c r="P36" s="169"/>
      <c r="Q36" s="44"/>
      <c r="R36" s="44"/>
      <c r="S36" s="44"/>
      <c r="T36" s="44"/>
      <c r="U36" s="44"/>
      <c r="V36" s="44"/>
      <c r="W36" s="44"/>
      <c r="X36" s="44"/>
      <c r="Y36" s="44"/>
      <c r="Z36" s="44"/>
      <c r="AA36" s="44"/>
      <c r="AB36" s="44"/>
      <c r="AC36" s="44"/>
      <c r="AD36" s="44"/>
      <c r="AE36" s="44"/>
      <c r="AF36" s="44"/>
      <c r="AG36" s="44"/>
      <c r="AH36" s="44"/>
      <c r="AI36" s="44"/>
      <c r="AJ36" s="44">
        <f>VLOOKUP(B36,[1]分部分项清单计价表!$C:$I,7,FALSE)</f>
        <v>4320</v>
      </c>
      <c r="AK36" s="44">
        <f t="shared" si="2"/>
        <v>-4320</v>
      </c>
    </row>
    <row r="37" customHeight="1" spans="1:37">
      <c r="A37" s="163">
        <f>IF(F37="","",COUNTA($F$9:F37))</f>
        <v>23</v>
      </c>
      <c r="B37" s="201" t="s">
        <v>188</v>
      </c>
      <c r="C37" s="201" t="s">
        <v>189</v>
      </c>
      <c r="D37" s="201" t="s">
        <v>190</v>
      </c>
      <c r="E37" s="201" t="s">
        <v>191</v>
      </c>
      <c r="F37" s="162" t="s">
        <v>116</v>
      </c>
      <c r="G37" s="169">
        <v>81.222</v>
      </c>
      <c r="H37" s="169">
        <f t="shared" si="10"/>
        <v>0</v>
      </c>
      <c r="I37" s="169">
        <f t="shared" si="9"/>
        <v>0</v>
      </c>
      <c r="J37" s="169"/>
      <c r="K37" s="169"/>
      <c r="L37" s="169"/>
      <c r="M37" s="169"/>
      <c r="N37" s="169"/>
      <c r="O37" s="169"/>
      <c r="P37" s="169"/>
      <c r="Q37" s="44"/>
      <c r="R37" s="44"/>
      <c r="S37" s="44"/>
      <c r="T37" s="44"/>
      <c r="U37" s="44"/>
      <c r="V37" s="44"/>
      <c r="W37" s="44"/>
      <c r="X37" s="44"/>
      <c r="Y37" s="44"/>
      <c r="Z37" s="44"/>
      <c r="AA37" s="44"/>
      <c r="AB37" s="44"/>
      <c r="AC37" s="44"/>
      <c r="AD37" s="44"/>
      <c r="AE37" s="44"/>
      <c r="AF37" s="44"/>
      <c r="AG37" s="44"/>
      <c r="AH37" s="44"/>
      <c r="AI37" s="44"/>
      <c r="AJ37" s="44">
        <f>VLOOKUP(B37,[1]分部分项清单计价表!$C:$I,7,FALSE)</f>
        <v>4183.92</v>
      </c>
      <c r="AK37" s="44">
        <f t="shared" si="2"/>
        <v>-4183.92</v>
      </c>
    </row>
    <row r="38" customHeight="1" spans="1:37">
      <c r="A38" s="163">
        <f>IF(F38="","",COUNTA($F$9:F38))</f>
        <v>24</v>
      </c>
      <c r="B38" s="201" t="s">
        <v>192</v>
      </c>
      <c r="C38" s="201" t="s">
        <v>193</v>
      </c>
      <c r="D38" s="201" t="s">
        <v>194</v>
      </c>
      <c r="E38" s="201" t="s">
        <v>195</v>
      </c>
      <c r="F38" s="162" t="s">
        <v>196</v>
      </c>
      <c r="G38" s="169">
        <v>1855</v>
      </c>
      <c r="H38" s="169">
        <f t="shared" si="10"/>
        <v>0</v>
      </c>
      <c r="I38" s="169">
        <f t="shared" si="9"/>
        <v>0</v>
      </c>
      <c r="J38" s="169"/>
      <c r="K38" s="169"/>
      <c r="L38" s="169"/>
      <c r="M38" s="169"/>
      <c r="N38" s="169"/>
      <c r="O38" s="169"/>
      <c r="P38" s="169"/>
      <c r="Q38" s="44"/>
      <c r="R38" s="44"/>
      <c r="S38" s="44"/>
      <c r="T38" s="44"/>
      <c r="U38" s="44"/>
      <c r="V38" s="44"/>
      <c r="W38" s="44"/>
      <c r="X38" s="44"/>
      <c r="Y38" s="44"/>
      <c r="Z38" s="44"/>
      <c r="AA38" s="44"/>
      <c r="AB38" s="44"/>
      <c r="AC38" s="44"/>
      <c r="AD38" s="44"/>
      <c r="AE38" s="44"/>
      <c r="AF38" s="44"/>
      <c r="AG38" s="44"/>
      <c r="AH38" s="44"/>
      <c r="AI38" s="44"/>
      <c r="AJ38" s="44">
        <f>VLOOKUP(B38,[1]分部分项清单计价表!$C:$I,7,FALSE)</f>
        <v>7.51</v>
      </c>
      <c r="AK38" s="44">
        <f t="shared" si="2"/>
        <v>-7.51</v>
      </c>
    </row>
    <row r="39" customHeight="1" spans="1:37">
      <c r="A39" s="163">
        <f>IF(F39="","",COUNTA($F$9:F39))</f>
        <v>25</v>
      </c>
      <c r="B39" s="201" t="s">
        <v>197</v>
      </c>
      <c r="C39" s="201" t="s">
        <v>198</v>
      </c>
      <c r="D39" s="201" t="s">
        <v>199</v>
      </c>
      <c r="E39" s="201" t="s">
        <v>200</v>
      </c>
      <c r="F39" s="162" t="s">
        <v>196</v>
      </c>
      <c r="G39" s="169">
        <v>16698</v>
      </c>
      <c r="H39" s="169">
        <f t="shared" si="10"/>
        <v>0</v>
      </c>
      <c r="I39" s="169">
        <f t="shared" si="9"/>
        <v>0</v>
      </c>
      <c r="J39" s="169"/>
      <c r="K39" s="169"/>
      <c r="L39" s="169"/>
      <c r="M39" s="169"/>
      <c r="N39" s="169"/>
      <c r="O39" s="169"/>
      <c r="P39" s="169"/>
      <c r="Q39" s="44"/>
      <c r="R39" s="44"/>
      <c r="S39" s="44"/>
      <c r="T39" s="44"/>
      <c r="U39" s="44"/>
      <c r="V39" s="44"/>
      <c r="W39" s="44"/>
      <c r="X39" s="44"/>
      <c r="Y39" s="44"/>
      <c r="Z39" s="44"/>
      <c r="AA39" s="44"/>
      <c r="AB39" s="44"/>
      <c r="AC39" s="44"/>
      <c r="AD39" s="44"/>
      <c r="AE39" s="44"/>
      <c r="AF39" s="44"/>
      <c r="AG39" s="44"/>
      <c r="AH39" s="44"/>
      <c r="AI39" s="44"/>
      <c r="AJ39" s="44">
        <f>VLOOKUP(B39,[1]分部分项清单计价表!$C:$I,7,FALSE)</f>
        <v>4.21</v>
      </c>
      <c r="AK39" s="44">
        <f t="shared" si="2"/>
        <v>-4.21</v>
      </c>
    </row>
    <row r="40" customHeight="1" spans="1:37">
      <c r="A40" s="163" t="str">
        <f>IF(F40="","",COUNTA($F$9:F40))</f>
        <v/>
      </c>
      <c r="B40" s="201" t="s">
        <v>201</v>
      </c>
      <c r="C40" s="201" t="s">
        <v>202</v>
      </c>
      <c r="D40" s="201"/>
      <c r="E40" s="201"/>
      <c r="F40" s="162"/>
      <c r="G40" s="169"/>
      <c r="H40" s="169"/>
      <c r="I40" s="169"/>
      <c r="J40" s="169"/>
      <c r="K40" s="169"/>
      <c r="L40" s="169"/>
      <c r="M40" s="169"/>
      <c r="N40" s="169"/>
      <c r="O40" s="169"/>
      <c r="P40" s="169"/>
      <c r="Q40" s="44"/>
      <c r="R40" s="44"/>
      <c r="S40" s="44"/>
      <c r="T40" s="44"/>
      <c r="U40" s="44"/>
      <c r="V40" s="44"/>
      <c r="W40" s="44"/>
      <c r="X40" s="44"/>
      <c r="Y40" s="44"/>
      <c r="Z40" s="44"/>
      <c r="AA40" s="44"/>
      <c r="AB40" s="44"/>
      <c r="AC40" s="44"/>
      <c r="AD40" s="44"/>
      <c r="AE40" s="44"/>
      <c r="AF40" s="44"/>
      <c r="AG40" s="44"/>
      <c r="AH40" s="44"/>
      <c r="AI40" s="44"/>
      <c r="AJ40" s="44">
        <f>VLOOKUP(B40,[1]分部分项清单计价表!$C:$I,7,FALSE)</f>
        <v>0</v>
      </c>
      <c r="AK40" s="44">
        <f t="shared" si="2"/>
        <v>0</v>
      </c>
    </row>
    <row r="41" customHeight="1" spans="1:37">
      <c r="A41" s="163" t="str">
        <f>IF(F41="","",COUNTA($F$9:F41))</f>
        <v/>
      </c>
      <c r="B41" s="201" t="s">
        <v>203</v>
      </c>
      <c r="C41" s="201" t="s">
        <v>204</v>
      </c>
      <c r="D41" s="201"/>
      <c r="E41" s="201"/>
      <c r="F41" s="162"/>
      <c r="G41" s="169"/>
      <c r="H41" s="169"/>
      <c r="I41" s="169"/>
      <c r="J41" s="169"/>
      <c r="K41" s="169"/>
      <c r="L41" s="169"/>
      <c r="M41" s="169"/>
      <c r="N41" s="169"/>
      <c r="O41" s="169"/>
      <c r="P41" s="169"/>
      <c r="Q41" s="44"/>
      <c r="R41" s="44"/>
      <c r="S41" s="44"/>
      <c r="T41" s="44"/>
      <c r="U41" s="44"/>
      <c r="V41" s="44"/>
      <c r="W41" s="44"/>
      <c r="X41" s="44"/>
      <c r="Y41" s="44"/>
      <c r="Z41" s="44"/>
      <c r="AA41" s="44"/>
      <c r="AB41" s="44"/>
      <c r="AC41" s="44"/>
      <c r="AD41" s="44"/>
      <c r="AE41" s="44"/>
      <c r="AF41" s="44"/>
      <c r="AG41" s="44"/>
      <c r="AH41" s="44"/>
      <c r="AI41" s="44"/>
      <c r="AJ41" s="44">
        <f>VLOOKUP(B41,[1]分部分项清单计价表!$C:$I,7,FALSE)</f>
        <v>0</v>
      </c>
      <c r="AK41" s="44">
        <f t="shared" si="2"/>
        <v>0</v>
      </c>
    </row>
    <row r="42" customHeight="1" spans="1:37">
      <c r="A42" s="163">
        <f>IF(F42="","",COUNTA($F$9:F42))</f>
        <v>26</v>
      </c>
      <c r="B42" s="201" t="s">
        <v>205</v>
      </c>
      <c r="C42" s="201" t="s">
        <v>206</v>
      </c>
      <c r="D42" s="201" t="s">
        <v>207</v>
      </c>
      <c r="E42" s="201" t="s">
        <v>165</v>
      </c>
      <c r="F42" s="162" t="s">
        <v>95</v>
      </c>
      <c r="G42" s="169">
        <v>5574.23</v>
      </c>
      <c r="H42" s="169">
        <f>ROUND(SUM(K42:P42)*(1+$AI$3),2)</f>
        <v>0</v>
      </c>
      <c r="I42" s="169">
        <f t="shared" ref="I42:I56" si="11">ROUND(G42*H42,2)</f>
        <v>0</v>
      </c>
      <c r="J42" s="169"/>
      <c r="K42" s="169"/>
      <c r="L42" s="169"/>
      <c r="M42" s="169"/>
      <c r="N42" s="169"/>
      <c r="O42" s="169"/>
      <c r="P42" s="169"/>
      <c r="Q42" s="44"/>
      <c r="R42" s="44"/>
      <c r="S42" s="44"/>
      <c r="T42" s="44"/>
      <c r="U42" s="44"/>
      <c r="V42" s="44"/>
      <c r="W42" s="44"/>
      <c r="X42" s="44"/>
      <c r="Y42" s="44"/>
      <c r="Z42" s="44"/>
      <c r="AA42" s="44"/>
      <c r="AB42" s="44"/>
      <c r="AC42" s="44"/>
      <c r="AD42" s="44"/>
      <c r="AE42" s="44"/>
      <c r="AF42" s="44"/>
      <c r="AG42" s="44"/>
      <c r="AH42" s="44"/>
      <c r="AI42" s="44"/>
      <c r="AJ42" s="44">
        <f>VLOOKUP(B42,[1]分部分项清单计价表!$C:$I,7,FALSE)</f>
        <v>390.51</v>
      </c>
      <c r="AK42" s="44">
        <f t="shared" ref="AK42:AK73" si="12">H42-AJ42</f>
        <v>-390.51</v>
      </c>
    </row>
    <row r="43" customHeight="1" spans="1:37">
      <c r="A43" s="163">
        <f>IF(F43="","",COUNTA($F$9:F43))</f>
        <v>27</v>
      </c>
      <c r="B43" s="201" t="s">
        <v>208</v>
      </c>
      <c r="C43" s="201" t="s">
        <v>209</v>
      </c>
      <c r="D43" s="201" t="s">
        <v>210</v>
      </c>
      <c r="E43" s="201" t="s">
        <v>165</v>
      </c>
      <c r="F43" s="162" t="s">
        <v>95</v>
      </c>
      <c r="G43" s="169">
        <v>1180.34</v>
      </c>
      <c r="H43" s="169">
        <f t="shared" ref="H43:H56" si="13">ROUND(SUM(K43:P43)*(1+$AI$3),2)</f>
        <v>0</v>
      </c>
      <c r="I43" s="169">
        <f t="shared" si="11"/>
        <v>0</v>
      </c>
      <c r="J43" s="169"/>
      <c r="K43" s="169"/>
      <c r="L43" s="169"/>
      <c r="M43" s="169"/>
      <c r="N43" s="169"/>
      <c r="O43" s="169"/>
      <c r="P43" s="169"/>
      <c r="Q43" s="44"/>
      <c r="R43" s="44"/>
      <c r="S43" s="44"/>
      <c r="T43" s="44"/>
      <c r="U43" s="44"/>
      <c r="V43" s="44"/>
      <c r="W43" s="44"/>
      <c r="X43" s="44"/>
      <c r="Y43" s="44"/>
      <c r="Z43" s="44"/>
      <c r="AA43" s="44"/>
      <c r="AB43" s="44"/>
      <c r="AC43" s="44"/>
      <c r="AD43" s="44"/>
      <c r="AE43" s="44"/>
      <c r="AF43" s="44"/>
      <c r="AG43" s="44"/>
      <c r="AH43" s="44"/>
      <c r="AI43" s="44"/>
      <c r="AJ43" s="44">
        <f>VLOOKUP(B43,[1]分部分项清单计价表!$C:$I,7,FALSE)</f>
        <v>405.1</v>
      </c>
      <c r="AK43" s="44">
        <f t="shared" si="12"/>
        <v>-405.1</v>
      </c>
    </row>
    <row r="44" customHeight="1" spans="1:37">
      <c r="A44" s="163">
        <f>IF(F44="","",COUNTA($F$9:F44))</f>
        <v>28</v>
      </c>
      <c r="B44" s="201" t="s">
        <v>211</v>
      </c>
      <c r="C44" s="201" t="s">
        <v>212</v>
      </c>
      <c r="D44" s="201" t="s">
        <v>213</v>
      </c>
      <c r="E44" s="201" t="s">
        <v>165</v>
      </c>
      <c r="F44" s="162" t="s">
        <v>95</v>
      </c>
      <c r="G44" s="169">
        <v>459.63</v>
      </c>
      <c r="H44" s="169">
        <f t="shared" si="13"/>
        <v>0</v>
      </c>
      <c r="I44" s="169">
        <f t="shared" si="11"/>
        <v>0</v>
      </c>
      <c r="J44" s="169"/>
      <c r="K44" s="169"/>
      <c r="L44" s="169"/>
      <c r="M44" s="169"/>
      <c r="N44" s="169"/>
      <c r="O44" s="169"/>
      <c r="P44" s="169"/>
      <c r="Q44" s="44"/>
      <c r="R44" s="44"/>
      <c r="S44" s="44"/>
      <c r="T44" s="44"/>
      <c r="U44" s="44"/>
      <c r="V44" s="44"/>
      <c r="W44" s="44"/>
      <c r="X44" s="44"/>
      <c r="Y44" s="44"/>
      <c r="Z44" s="44"/>
      <c r="AA44" s="44"/>
      <c r="AB44" s="44"/>
      <c r="AC44" s="44"/>
      <c r="AD44" s="44"/>
      <c r="AE44" s="44"/>
      <c r="AF44" s="44"/>
      <c r="AG44" s="44"/>
      <c r="AH44" s="44"/>
      <c r="AI44" s="44"/>
      <c r="AJ44" s="44">
        <f>VLOOKUP(B44,[1]分部分项清单计价表!$C:$I,7,FALSE)</f>
        <v>419.69</v>
      </c>
      <c r="AK44" s="44">
        <f t="shared" si="12"/>
        <v>-419.69</v>
      </c>
    </row>
    <row r="45" customHeight="1" spans="1:37">
      <c r="A45" s="163">
        <f>IF(F45="","",COUNTA($F$9:F45))</f>
        <v>29</v>
      </c>
      <c r="B45" s="201" t="s">
        <v>214</v>
      </c>
      <c r="C45" s="201" t="s">
        <v>215</v>
      </c>
      <c r="D45" s="201" t="s">
        <v>216</v>
      </c>
      <c r="E45" s="201" t="s">
        <v>165</v>
      </c>
      <c r="F45" s="162" t="s">
        <v>95</v>
      </c>
      <c r="G45" s="169">
        <v>229.82</v>
      </c>
      <c r="H45" s="169">
        <f t="shared" si="13"/>
        <v>0</v>
      </c>
      <c r="I45" s="169">
        <f t="shared" si="11"/>
        <v>0</v>
      </c>
      <c r="J45" s="169"/>
      <c r="K45" s="169"/>
      <c r="L45" s="169"/>
      <c r="M45" s="169"/>
      <c r="N45" s="169"/>
      <c r="O45" s="169"/>
      <c r="P45" s="169"/>
      <c r="Q45" s="44"/>
      <c r="R45" s="44"/>
      <c r="S45" s="44"/>
      <c r="T45" s="44"/>
      <c r="U45" s="44"/>
      <c r="V45" s="44"/>
      <c r="W45" s="44"/>
      <c r="X45" s="44"/>
      <c r="Y45" s="44"/>
      <c r="Z45" s="44"/>
      <c r="AA45" s="44"/>
      <c r="AB45" s="44"/>
      <c r="AC45" s="44"/>
      <c r="AD45" s="44"/>
      <c r="AE45" s="44"/>
      <c r="AF45" s="44"/>
      <c r="AG45" s="44"/>
      <c r="AH45" s="44"/>
      <c r="AI45" s="44"/>
      <c r="AJ45" s="44">
        <f>VLOOKUP(B45,[1]分部分项清单计价表!$C:$I,7,FALSE)</f>
        <v>437.4</v>
      </c>
      <c r="AK45" s="44">
        <f t="shared" si="12"/>
        <v>-437.4</v>
      </c>
    </row>
    <row r="46" customHeight="1" spans="1:37">
      <c r="A46" s="163">
        <f>IF(F46="","",COUNTA($F$9:F46))</f>
        <v>30</v>
      </c>
      <c r="B46" s="201" t="s">
        <v>217</v>
      </c>
      <c r="C46" s="201" t="s">
        <v>218</v>
      </c>
      <c r="D46" s="201" t="s">
        <v>219</v>
      </c>
      <c r="E46" s="201" t="s">
        <v>165</v>
      </c>
      <c r="F46" s="162" t="s">
        <v>95</v>
      </c>
      <c r="G46" s="169">
        <v>1608.71</v>
      </c>
      <c r="H46" s="169">
        <f t="shared" si="13"/>
        <v>0</v>
      </c>
      <c r="I46" s="169">
        <f t="shared" si="11"/>
        <v>0</v>
      </c>
      <c r="J46" s="169"/>
      <c r="K46" s="169"/>
      <c r="L46" s="169"/>
      <c r="M46" s="169"/>
      <c r="N46" s="169"/>
      <c r="O46" s="169"/>
      <c r="P46" s="169"/>
      <c r="Q46" s="44"/>
      <c r="R46" s="44"/>
      <c r="S46" s="44"/>
      <c r="T46" s="44"/>
      <c r="U46" s="44"/>
      <c r="V46" s="44"/>
      <c r="W46" s="44"/>
      <c r="X46" s="44"/>
      <c r="Y46" s="44"/>
      <c r="Z46" s="44"/>
      <c r="AA46" s="44"/>
      <c r="AB46" s="44"/>
      <c r="AC46" s="44"/>
      <c r="AD46" s="44"/>
      <c r="AE46" s="44"/>
      <c r="AF46" s="44"/>
      <c r="AG46" s="44"/>
      <c r="AH46" s="44"/>
      <c r="AI46" s="44"/>
      <c r="AJ46" s="44">
        <f>VLOOKUP(B46,[1]分部分项清单计价表!$C:$I,7,FALSE)</f>
        <v>455.12</v>
      </c>
      <c r="AK46" s="44">
        <f t="shared" si="12"/>
        <v>-455.12</v>
      </c>
    </row>
    <row r="47" customHeight="1" spans="1:37">
      <c r="A47" s="163">
        <f>IF(F47="","",COUNTA($F$9:F47))</f>
        <v>31</v>
      </c>
      <c r="B47" s="201" t="s">
        <v>220</v>
      </c>
      <c r="C47" s="201" t="s">
        <v>221</v>
      </c>
      <c r="D47" s="201" t="s">
        <v>222</v>
      </c>
      <c r="E47" s="201" t="s">
        <v>165</v>
      </c>
      <c r="F47" s="162" t="s">
        <v>95</v>
      </c>
      <c r="G47" s="169">
        <v>908.05</v>
      </c>
      <c r="H47" s="169">
        <f t="shared" si="13"/>
        <v>0</v>
      </c>
      <c r="I47" s="169">
        <f t="shared" si="11"/>
        <v>0</v>
      </c>
      <c r="J47" s="169"/>
      <c r="K47" s="169"/>
      <c r="L47" s="169"/>
      <c r="M47" s="169"/>
      <c r="N47" s="169"/>
      <c r="O47" s="169"/>
      <c r="P47" s="169"/>
      <c r="Q47" s="44"/>
      <c r="R47" s="44"/>
      <c r="S47" s="44"/>
      <c r="T47" s="44"/>
      <c r="U47" s="44"/>
      <c r="V47" s="44"/>
      <c r="W47" s="44"/>
      <c r="X47" s="44"/>
      <c r="Y47" s="44"/>
      <c r="Z47" s="44"/>
      <c r="AA47" s="44"/>
      <c r="AB47" s="44"/>
      <c r="AC47" s="44"/>
      <c r="AD47" s="44"/>
      <c r="AE47" s="44"/>
      <c r="AF47" s="44"/>
      <c r="AG47" s="44"/>
      <c r="AH47" s="44"/>
      <c r="AI47" s="44"/>
      <c r="AJ47" s="44">
        <f>VLOOKUP(B47,[1]分部分项清单计价表!$C:$I,7,FALSE)</f>
        <v>435.78</v>
      </c>
      <c r="AK47" s="44">
        <f t="shared" si="12"/>
        <v>-435.78</v>
      </c>
    </row>
    <row r="48" customHeight="1" spans="1:37">
      <c r="A48" s="163">
        <f>IF(F48="","",COUNTA($F$9:F48))</f>
        <v>32</v>
      </c>
      <c r="B48" s="201" t="s">
        <v>223</v>
      </c>
      <c r="C48" s="201" t="s">
        <v>224</v>
      </c>
      <c r="D48" s="201" t="s">
        <v>225</v>
      </c>
      <c r="E48" s="201" t="s">
        <v>165</v>
      </c>
      <c r="F48" s="162" t="s">
        <v>95</v>
      </c>
      <c r="G48" s="169">
        <v>1816.1</v>
      </c>
      <c r="H48" s="169">
        <f t="shared" si="13"/>
        <v>0</v>
      </c>
      <c r="I48" s="169">
        <f t="shared" si="11"/>
        <v>0</v>
      </c>
      <c r="J48" s="169"/>
      <c r="K48" s="169"/>
      <c r="L48" s="169"/>
      <c r="M48" s="169"/>
      <c r="N48" s="169"/>
      <c r="O48" s="169"/>
      <c r="P48" s="169"/>
      <c r="Q48" s="44"/>
      <c r="R48" s="44"/>
      <c r="S48" s="44"/>
      <c r="T48" s="44"/>
      <c r="U48" s="44"/>
      <c r="V48" s="44"/>
      <c r="W48" s="44"/>
      <c r="X48" s="44"/>
      <c r="Y48" s="44"/>
      <c r="Z48" s="44"/>
      <c r="AA48" s="44"/>
      <c r="AB48" s="44"/>
      <c r="AC48" s="44"/>
      <c r="AD48" s="44"/>
      <c r="AE48" s="44"/>
      <c r="AF48" s="44"/>
      <c r="AG48" s="44"/>
      <c r="AH48" s="44"/>
      <c r="AI48" s="44"/>
      <c r="AJ48" s="44">
        <f>VLOOKUP(B48,[1]分部分项清单计价表!$C:$I,7,FALSE)</f>
        <v>450.37</v>
      </c>
      <c r="AK48" s="44">
        <f t="shared" si="12"/>
        <v>-450.37</v>
      </c>
    </row>
    <row r="49" customHeight="1" spans="1:37">
      <c r="A49" s="163">
        <f>IF(F49="","",COUNTA($F$9:F49))</f>
        <v>33</v>
      </c>
      <c r="B49" s="201" t="s">
        <v>226</v>
      </c>
      <c r="C49" s="201" t="s">
        <v>227</v>
      </c>
      <c r="D49" s="201" t="s">
        <v>228</v>
      </c>
      <c r="E49" s="201" t="s">
        <v>165</v>
      </c>
      <c r="F49" s="162" t="s">
        <v>95</v>
      </c>
      <c r="G49" s="169">
        <v>908.05</v>
      </c>
      <c r="H49" s="169">
        <f t="shared" si="13"/>
        <v>0</v>
      </c>
      <c r="I49" s="169">
        <f t="shared" si="11"/>
        <v>0</v>
      </c>
      <c r="J49" s="169"/>
      <c r="K49" s="169"/>
      <c r="L49" s="169"/>
      <c r="M49" s="169"/>
      <c r="N49" s="169"/>
      <c r="O49" s="169"/>
      <c r="P49" s="169"/>
      <c r="Q49" s="44"/>
      <c r="R49" s="44"/>
      <c r="S49" s="44"/>
      <c r="T49" s="44"/>
      <c r="U49" s="44"/>
      <c r="V49" s="44"/>
      <c r="W49" s="44"/>
      <c r="X49" s="44"/>
      <c r="Y49" s="44"/>
      <c r="Z49" s="44"/>
      <c r="AA49" s="44"/>
      <c r="AB49" s="44"/>
      <c r="AC49" s="44"/>
      <c r="AD49" s="44"/>
      <c r="AE49" s="44"/>
      <c r="AF49" s="44"/>
      <c r="AG49" s="44"/>
      <c r="AH49" s="44"/>
      <c r="AI49" s="44"/>
      <c r="AJ49" s="44">
        <f>VLOOKUP(B49,[1]分部分项清单计价表!$C:$I,7,FALSE)</f>
        <v>464.96</v>
      </c>
      <c r="AK49" s="44">
        <f t="shared" si="12"/>
        <v>-464.96</v>
      </c>
    </row>
    <row r="50" customHeight="1" spans="1:37">
      <c r="A50" s="163">
        <f>IF(F50="","",COUNTA($F$9:F50))</f>
        <v>34</v>
      </c>
      <c r="B50" s="201" t="s">
        <v>229</v>
      </c>
      <c r="C50" s="201" t="s">
        <v>170</v>
      </c>
      <c r="D50" s="201" t="s">
        <v>171</v>
      </c>
      <c r="E50" s="201" t="s">
        <v>172</v>
      </c>
      <c r="F50" s="162" t="s">
        <v>95</v>
      </c>
      <c r="G50" s="169">
        <v>20.53</v>
      </c>
      <c r="H50" s="169">
        <f t="shared" si="13"/>
        <v>0</v>
      </c>
      <c r="I50" s="169">
        <f t="shared" si="11"/>
        <v>0</v>
      </c>
      <c r="J50" s="169"/>
      <c r="K50" s="169"/>
      <c r="L50" s="169"/>
      <c r="M50" s="169"/>
      <c r="N50" s="169"/>
      <c r="O50" s="169"/>
      <c r="P50" s="169"/>
      <c r="Q50" s="44"/>
      <c r="R50" s="44"/>
      <c r="S50" s="44"/>
      <c r="T50" s="44"/>
      <c r="U50" s="44"/>
      <c r="V50" s="44"/>
      <c r="W50" s="44"/>
      <c r="X50" s="44"/>
      <c r="Y50" s="44"/>
      <c r="Z50" s="44"/>
      <c r="AA50" s="44"/>
      <c r="AB50" s="44"/>
      <c r="AC50" s="44"/>
      <c r="AD50" s="44"/>
      <c r="AE50" s="44"/>
      <c r="AF50" s="44"/>
      <c r="AG50" s="44"/>
      <c r="AH50" s="44"/>
      <c r="AI50" s="44"/>
      <c r="AJ50" s="44">
        <f>VLOOKUP(B50,[1]分部分项清单计价表!$C:$I,7,FALSE)</f>
        <v>489.03</v>
      </c>
      <c r="AK50" s="44">
        <f t="shared" si="12"/>
        <v>-489.03</v>
      </c>
    </row>
    <row r="51" customHeight="1" spans="1:37">
      <c r="A51" s="163">
        <f>IF(F51="","",COUNTA($F$9:F51))</f>
        <v>35</v>
      </c>
      <c r="B51" s="201" t="s">
        <v>230</v>
      </c>
      <c r="C51" s="201" t="s">
        <v>231</v>
      </c>
      <c r="D51" s="201" t="s">
        <v>232</v>
      </c>
      <c r="E51" s="201" t="s">
        <v>172</v>
      </c>
      <c r="F51" s="162" t="s">
        <v>95</v>
      </c>
      <c r="G51" s="169">
        <v>71.87</v>
      </c>
      <c r="H51" s="169">
        <f t="shared" si="13"/>
        <v>0</v>
      </c>
      <c r="I51" s="169">
        <f t="shared" si="11"/>
        <v>0</v>
      </c>
      <c r="J51" s="169"/>
      <c r="K51" s="169"/>
      <c r="L51" s="169"/>
      <c r="M51" s="169"/>
      <c r="N51" s="169"/>
      <c r="O51" s="169"/>
      <c r="P51" s="169"/>
      <c r="Q51" s="44"/>
      <c r="R51" s="44"/>
      <c r="S51" s="44"/>
      <c r="T51" s="44"/>
      <c r="U51" s="44"/>
      <c r="V51" s="44"/>
      <c r="W51" s="44"/>
      <c r="X51" s="44"/>
      <c r="Y51" s="44"/>
      <c r="Z51" s="44"/>
      <c r="AA51" s="44"/>
      <c r="AB51" s="44"/>
      <c r="AC51" s="44"/>
      <c r="AD51" s="44"/>
      <c r="AE51" s="44"/>
      <c r="AF51" s="44"/>
      <c r="AG51" s="44"/>
      <c r="AH51" s="44"/>
      <c r="AI51" s="44"/>
      <c r="AJ51" s="44">
        <f>VLOOKUP(B51,[1]分部分项清单计价表!$C:$I,7,FALSE)</f>
        <v>469.32</v>
      </c>
      <c r="AK51" s="44">
        <f t="shared" si="12"/>
        <v>-469.32</v>
      </c>
    </row>
    <row r="52" customHeight="1" spans="1:37">
      <c r="A52" s="163">
        <f>IF(F52="","",COUNTA($F$9:F52))</f>
        <v>36</v>
      </c>
      <c r="B52" s="201" t="s">
        <v>233</v>
      </c>
      <c r="C52" s="201" t="s">
        <v>234</v>
      </c>
      <c r="D52" s="201" t="s">
        <v>235</v>
      </c>
      <c r="E52" s="201" t="s">
        <v>172</v>
      </c>
      <c r="F52" s="162" t="s">
        <v>95</v>
      </c>
      <c r="G52" s="169">
        <v>10.27</v>
      </c>
      <c r="H52" s="169">
        <f t="shared" si="13"/>
        <v>0</v>
      </c>
      <c r="I52" s="169">
        <f t="shared" si="11"/>
        <v>0</v>
      </c>
      <c r="J52" s="169"/>
      <c r="K52" s="169"/>
      <c r="L52" s="169"/>
      <c r="M52" s="169"/>
      <c r="N52" s="169"/>
      <c r="O52" s="169"/>
      <c r="P52" s="169"/>
      <c r="Q52" s="44"/>
      <c r="R52" s="44"/>
      <c r="S52" s="44"/>
      <c r="T52" s="44"/>
      <c r="U52" s="44"/>
      <c r="V52" s="44"/>
      <c r="W52" s="44"/>
      <c r="X52" s="44"/>
      <c r="Y52" s="44"/>
      <c r="Z52" s="44"/>
      <c r="AA52" s="44"/>
      <c r="AB52" s="44"/>
      <c r="AC52" s="44"/>
      <c r="AD52" s="44"/>
      <c r="AE52" s="44"/>
      <c r="AF52" s="44"/>
      <c r="AG52" s="44"/>
      <c r="AH52" s="44"/>
      <c r="AI52" s="44"/>
      <c r="AJ52" s="44">
        <f>VLOOKUP(B52,[1]分部分项清单计价表!$C:$I,7,FALSE)</f>
        <v>483.92</v>
      </c>
      <c r="AK52" s="44">
        <f t="shared" si="12"/>
        <v>-483.92</v>
      </c>
    </row>
    <row r="53" customHeight="1" spans="1:37">
      <c r="A53" s="163">
        <f>IF(F53="","",COUNTA($F$9:F53))</f>
        <v>37</v>
      </c>
      <c r="B53" s="201" t="s">
        <v>236</v>
      </c>
      <c r="C53" s="201" t="s">
        <v>237</v>
      </c>
      <c r="D53" s="201" t="s">
        <v>238</v>
      </c>
      <c r="E53" s="201" t="s">
        <v>165</v>
      </c>
      <c r="F53" s="162" t="s">
        <v>95</v>
      </c>
      <c r="G53" s="169">
        <v>69.78</v>
      </c>
      <c r="H53" s="169">
        <f t="shared" si="13"/>
        <v>0</v>
      </c>
      <c r="I53" s="169">
        <f t="shared" si="11"/>
        <v>0</v>
      </c>
      <c r="J53" s="169"/>
      <c r="K53" s="169"/>
      <c r="L53" s="169"/>
      <c r="M53" s="169"/>
      <c r="N53" s="169"/>
      <c r="O53" s="169"/>
      <c r="P53" s="169"/>
      <c r="Q53" s="44"/>
      <c r="R53" s="44"/>
      <c r="S53" s="44"/>
      <c r="T53" s="44"/>
      <c r="U53" s="44"/>
      <c r="V53" s="44"/>
      <c r="W53" s="44"/>
      <c r="X53" s="44"/>
      <c r="Y53" s="44"/>
      <c r="Z53" s="44"/>
      <c r="AA53" s="44"/>
      <c r="AB53" s="44"/>
      <c r="AC53" s="44"/>
      <c r="AD53" s="44"/>
      <c r="AE53" s="44"/>
      <c r="AF53" s="44"/>
      <c r="AG53" s="44"/>
      <c r="AH53" s="44"/>
      <c r="AI53" s="44"/>
      <c r="AJ53" s="44">
        <f>VLOOKUP(B53,[1]分部分项清单计价表!$C:$I,7,FALSE)</f>
        <v>426.27</v>
      </c>
      <c r="AK53" s="44">
        <f t="shared" si="12"/>
        <v>-426.27</v>
      </c>
    </row>
    <row r="54" customHeight="1" spans="1:37">
      <c r="A54" s="163">
        <f>IF(F54="","",COUNTA($F$9:F54))</f>
        <v>38</v>
      </c>
      <c r="B54" s="201" t="s">
        <v>239</v>
      </c>
      <c r="C54" s="201" t="s">
        <v>240</v>
      </c>
      <c r="D54" s="201" t="s">
        <v>241</v>
      </c>
      <c r="E54" s="201" t="s">
        <v>165</v>
      </c>
      <c r="F54" s="162" t="s">
        <v>95</v>
      </c>
      <c r="G54" s="169">
        <v>167.53</v>
      </c>
      <c r="H54" s="169">
        <f t="shared" si="13"/>
        <v>0</v>
      </c>
      <c r="I54" s="169">
        <f t="shared" si="11"/>
        <v>0</v>
      </c>
      <c r="J54" s="169"/>
      <c r="K54" s="169"/>
      <c r="L54" s="169"/>
      <c r="M54" s="169"/>
      <c r="N54" s="169"/>
      <c r="O54" s="169"/>
      <c r="P54" s="169"/>
      <c r="Q54" s="44"/>
      <c r="R54" s="44"/>
      <c r="S54" s="44"/>
      <c r="T54" s="44"/>
      <c r="U54" s="44"/>
      <c r="V54" s="44"/>
      <c r="W54" s="44"/>
      <c r="X54" s="44"/>
      <c r="Y54" s="44"/>
      <c r="Z54" s="44"/>
      <c r="AA54" s="44"/>
      <c r="AB54" s="44"/>
      <c r="AC54" s="44"/>
      <c r="AD54" s="44"/>
      <c r="AE54" s="44"/>
      <c r="AF54" s="44"/>
      <c r="AG54" s="44"/>
      <c r="AH54" s="44"/>
      <c r="AI54" s="44"/>
      <c r="AJ54" s="44">
        <f>VLOOKUP(B54,[1]分部分项清单计价表!$C:$I,7,FALSE)</f>
        <v>436.01</v>
      </c>
      <c r="AK54" s="44">
        <f t="shared" si="12"/>
        <v>-436.01</v>
      </c>
    </row>
    <row r="55" customHeight="1" spans="1:37">
      <c r="A55" s="163">
        <f>IF(F55="","",COUNTA($F$9:F55))</f>
        <v>39</v>
      </c>
      <c r="B55" s="201" t="s">
        <v>242</v>
      </c>
      <c r="C55" s="201" t="s">
        <v>243</v>
      </c>
      <c r="D55" s="201" t="s">
        <v>244</v>
      </c>
      <c r="E55" s="201" t="s">
        <v>165</v>
      </c>
      <c r="F55" s="162" t="s">
        <v>95</v>
      </c>
      <c r="G55" s="169">
        <v>32.24</v>
      </c>
      <c r="H55" s="169">
        <f t="shared" si="13"/>
        <v>0</v>
      </c>
      <c r="I55" s="169">
        <f t="shared" si="11"/>
        <v>0</v>
      </c>
      <c r="J55" s="169"/>
      <c r="K55" s="169"/>
      <c r="L55" s="169"/>
      <c r="M55" s="169"/>
      <c r="N55" s="169"/>
      <c r="O55" s="169"/>
      <c r="P55" s="169"/>
      <c r="Q55" s="44"/>
      <c r="R55" s="44"/>
      <c r="S55" s="44"/>
      <c r="T55" s="44"/>
      <c r="U55" s="44"/>
      <c r="V55" s="44"/>
      <c r="W55" s="44"/>
      <c r="X55" s="44"/>
      <c r="Y55" s="44"/>
      <c r="Z55" s="44"/>
      <c r="AA55" s="44"/>
      <c r="AB55" s="44"/>
      <c r="AC55" s="44"/>
      <c r="AD55" s="44"/>
      <c r="AE55" s="44"/>
      <c r="AF55" s="44"/>
      <c r="AG55" s="44"/>
      <c r="AH55" s="44"/>
      <c r="AI55" s="44"/>
      <c r="AJ55" s="44">
        <f>VLOOKUP(B55,[1]分部分项清单计价表!$C:$I,7,FALSE)</f>
        <v>348.03</v>
      </c>
      <c r="AK55" s="44">
        <f t="shared" si="12"/>
        <v>-348.03</v>
      </c>
    </row>
    <row r="56" customHeight="1" spans="1:37">
      <c r="A56" s="163">
        <f>IF(F56="","",COUNTA($F$9:F56))</f>
        <v>40</v>
      </c>
      <c r="B56" s="201" t="s">
        <v>245</v>
      </c>
      <c r="C56" s="201" t="s">
        <v>246</v>
      </c>
      <c r="D56" s="201" t="s">
        <v>247</v>
      </c>
      <c r="E56" s="201" t="s">
        <v>165</v>
      </c>
      <c r="F56" s="162" t="s">
        <v>95</v>
      </c>
      <c r="G56" s="169">
        <v>1</v>
      </c>
      <c r="H56" s="169">
        <f t="shared" si="13"/>
        <v>0</v>
      </c>
      <c r="I56" s="169">
        <f t="shared" si="11"/>
        <v>0</v>
      </c>
      <c r="J56" s="169"/>
      <c r="K56" s="169"/>
      <c r="L56" s="169"/>
      <c r="M56" s="169"/>
      <c r="N56" s="169"/>
      <c r="O56" s="169"/>
      <c r="P56" s="169"/>
      <c r="Q56" s="44"/>
      <c r="R56" s="44"/>
      <c r="S56" s="44"/>
      <c r="T56" s="44"/>
      <c r="U56" s="44"/>
      <c r="V56" s="44"/>
      <c r="W56" s="44"/>
      <c r="X56" s="44"/>
      <c r="Y56" s="44"/>
      <c r="Z56" s="44"/>
      <c r="AA56" s="44"/>
      <c r="AB56" s="44"/>
      <c r="AC56" s="44"/>
      <c r="AD56" s="44"/>
      <c r="AE56" s="44"/>
      <c r="AF56" s="44"/>
      <c r="AG56" s="44"/>
      <c r="AH56" s="44"/>
      <c r="AI56" s="44"/>
      <c r="AJ56" s="44">
        <f>VLOOKUP(B56,[1]分部分项清单计价表!$C:$I,7,FALSE)</f>
        <v>388.22</v>
      </c>
      <c r="AK56" s="44">
        <f t="shared" si="12"/>
        <v>-388.22</v>
      </c>
    </row>
    <row r="57" customHeight="1" spans="1:37">
      <c r="A57" s="163" t="str">
        <f>IF(F57="","",COUNTA($F$9:F57))</f>
        <v/>
      </c>
      <c r="B57" s="201" t="s">
        <v>248</v>
      </c>
      <c r="C57" s="201" t="s">
        <v>249</v>
      </c>
      <c r="D57" s="201"/>
      <c r="E57" s="201"/>
      <c r="F57" s="162"/>
      <c r="G57" s="169"/>
      <c r="H57" s="169"/>
      <c r="I57" s="169"/>
      <c r="J57" s="169"/>
      <c r="K57" s="169"/>
      <c r="L57" s="169"/>
      <c r="M57" s="169"/>
      <c r="N57" s="169"/>
      <c r="O57" s="169"/>
      <c r="P57" s="169"/>
      <c r="Q57" s="44"/>
      <c r="R57" s="44"/>
      <c r="S57" s="44"/>
      <c r="T57" s="44"/>
      <c r="U57" s="44"/>
      <c r="V57" s="44"/>
      <c r="W57" s="44"/>
      <c r="X57" s="44"/>
      <c r="Y57" s="44"/>
      <c r="Z57" s="44"/>
      <c r="AA57" s="44"/>
      <c r="AB57" s="44"/>
      <c r="AC57" s="44"/>
      <c r="AD57" s="44"/>
      <c r="AE57" s="44"/>
      <c r="AF57" s="44"/>
      <c r="AG57" s="44"/>
      <c r="AH57" s="44"/>
      <c r="AI57" s="44"/>
      <c r="AJ57" s="44">
        <f>VLOOKUP(B57,[1]分部分项清单计价表!$C:$I,7,FALSE)</f>
        <v>0</v>
      </c>
      <c r="AK57" s="44">
        <f t="shared" si="12"/>
        <v>0</v>
      </c>
    </row>
    <row r="58" customHeight="1" spans="1:37">
      <c r="A58" s="163">
        <f>IF(F58="","",COUNTA($F$9:F58))</f>
        <v>41</v>
      </c>
      <c r="B58" s="201" t="s">
        <v>250</v>
      </c>
      <c r="C58" s="201" t="s">
        <v>176</v>
      </c>
      <c r="D58" s="201" t="s">
        <v>177</v>
      </c>
      <c r="E58" s="201" t="s">
        <v>178</v>
      </c>
      <c r="F58" s="162" t="s">
        <v>116</v>
      </c>
      <c r="G58" s="169">
        <v>11.884</v>
      </c>
      <c r="H58" s="169">
        <f>ROUND(SUM(K58:P58)*(1+$AI$3),2)</f>
        <v>0</v>
      </c>
      <c r="I58" s="169">
        <f t="shared" ref="I58:I64" si="14">ROUND(G58*H58,2)</f>
        <v>0</v>
      </c>
      <c r="J58" s="169"/>
      <c r="K58" s="169"/>
      <c r="L58" s="169"/>
      <c r="M58" s="169"/>
      <c r="N58" s="169"/>
      <c r="O58" s="169"/>
      <c r="P58" s="169"/>
      <c r="Q58" s="44"/>
      <c r="R58" s="44"/>
      <c r="S58" s="44"/>
      <c r="T58" s="44"/>
      <c r="U58" s="44"/>
      <c r="V58" s="44"/>
      <c r="W58" s="44"/>
      <c r="X58" s="44"/>
      <c r="Y58" s="44"/>
      <c r="Z58" s="44"/>
      <c r="AA58" s="44"/>
      <c r="AB58" s="44"/>
      <c r="AC58" s="44"/>
      <c r="AD58" s="44"/>
      <c r="AE58" s="44"/>
      <c r="AF58" s="44"/>
      <c r="AG58" s="44"/>
      <c r="AH58" s="44"/>
      <c r="AI58" s="44"/>
      <c r="AJ58" s="44">
        <f>VLOOKUP(B58,[1]分部分项清单计价表!$C:$I,7,FALSE)</f>
        <v>4348.25</v>
      </c>
      <c r="AK58" s="44">
        <f t="shared" si="12"/>
        <v>-4348.25</v>
      </c>
    </row>
    <row r="59" customHeight="1" spans="1:37">
      <c r="A59" s="163">
        <f>IF(F59="","",COUNTA($F$9:F59))</f>
        <v>42</v>
      </c>
      <c r="B59" s="201" t="s">
        <v>251</v>
      </c>
      <c r="C59" s="201" t="s">
        <v>252</v>
      </c>
      <c r="D59" s="201" t="s">
        <v>253</v>
      </c>
      <c r="E59" s="201" t="s">
        <v>178</v>
      </c>
      <c r="F59" s="162" t="s">
        <v>116</v>
      </c>
      <c r="G59" s="169">
        <v>1.32</v>
      </c>
      <c r="H59" s="169">
        <f t="shared" ref="H59:H64" si="15">ROUND(SUM(K59:P59)*(1+$AI$3),2)</f>
        <v>0</v>
      </c>
      <c r="I59" s="169">
        <f t="shared" si="14"/>
        <v>0</v>
      </c>
      <c r="J59" s="169"/>
      <c r="K59" s="169"/>
      <c r="L59" s="169"/>
      <c r="M59" s="169"/>
      <c r="N59" s="169"/>
      <c r="O59" s="169"/>
      <c r="P59" s="169"/>
      <c r="Q59" s="44"/>
      <c r="R59" s="44"/>
      <c r="S59" s="44"/>
      <c r="T59" s="44"/>
      <c r="U59" s="44"/>
      <c r="V59" s="44"/>
      <c r="W59" s="44"/>
      <c r="X59" s="44"/>
      <c r="Y59" s="44"/>
      <c r="Z59" s="44"/>
      <c r="AA59" s="44"/>
      <c r="AB59" s="44"/>
      <c r="AC59" s="44"/>
      <c r="AD59" s="44"/>
      <c r="AE59" s="44"/>
      <c r="AF59" s="44"/>
      <c r="AG59" s="44"/>
      <c r="AH59" s="44"/>
      <c r="AI59" s="44"/>
      <c r="AJ59" s="44">
        <f>VLOOKUP(B59,[1]分部分项清单计价表!$C:$I,7,FALSE)</f>
        <v>4400.92</v>
      </c>
      <c r="AK59" s="44">
        <f t="shared" si="12"/>
        <v>-4400.92</v>
      </c>
    </row>
    <row r="60" customHeight="1" spans="1:37">
      <c r="A60" s="163">
        <f>IF(F60="","",COUNTA($F$9:F60))</f>
        <v>43</v>
      </c>
      <c r="B60" s="201" t="s">
        <v>254</v>
      </c>
      <c r="C60" s="201" t="s">
        <v>180</v>
      </c>
      <c r="D60" s="201" t="s">
        <v>181</v>
      </c>
      <c r="E60" s="201" t="s">
        <v>178</v>
      </c>
      <c r="F60" s="162" t="s">
        <v>116</v>
      </c>
      <c r="G60" s="169">
        <v>503.605</v>
      </c>
      <c r="H60" s="169">
        <f t="shared" si="15"/>
        <v>0</v>
      </c>
      <c r="I60" s="169">
        <f t="shared" si="14"/>
        <v>0</v>
      </c>
      <c r="J60" s="169"/>
      <c r="K60" s="169"/>
      <c r="L60" s="169"/>
      <c r="M60" s="169"/>
      <c r="N60" s="169"/>
      <c r="O60" s="169"/>
      <c r="P60" s="169"/>
      <c r="Q60" s="44"/>
      <c r="R60" s="44"/>
      <c r="S60" s="44"/>
      <c r="T60" s="44"/>
      <c r="U60" s="44"/>
      <c r="V60" s="44"/>
      <c r="W60" s="44"/>
      <c r="X60" s="44"/>
      <c r="Y60" s="44"/>
      <c r="Z60" s="44"/>
      <c r="AA60" s="44"/>
      <c r="AB60" s="44"/>
      <c r="AC60" s="44"/>
      <c r="AD60" s="44"/>
      <c r="AE60" s="44"/>
      <c r="AF60" s="44"/>
      <c r="AG60" s="44"/>
      <c r="AH60" s="44"/>
      <c r="AI60" s="44"/>
      <c r="AJ60" s="44">
        <f>VLOOKUP(B60,[1]分部分项清单计价表!$C:$I,7,FALSE)</f>
        <v>4375.84</v>
      </c>
      <c r="AK60" s="44">
        <f t="shared" si="12"/>
        <v>-4375.84</v>
      </c>
    </row>
    <row r="61" customHeight="1" spans="1:37">
      <c r="A61" s="163">
        <f>IF(F61="","",COUNTA($F$9:F61))</f>
        <v>44</v>
      </c>
      <c r="B61" s="201" t="s">
        <v>255</v>
      </c>
      <c r="C61" s="201" t="s">
        <v>183</v>
      </c>
      <c r="D61" s="201" t="s">
        <v>184</v>
      </c>
      <c r="E61" s="201" t="s">
        <v>178</v>
      </c>
      <c r="F61" s="162" t="s">
        <v>116</v>
      </c>
      <c r="G61" s="169">
        <v>1292.949</v>
      </c>
      <c r="H61" s="169">
        <f t="shared" si="15"/>
        <v>0</v>
      </c>
      <c r="I61" s="169">
        <f t="shared" si="14"/>
        <v>0</v>
      </c>
      <c r="J61" s="169"/>
      <c r="K61" s="169"/>
      <c r="L61" s="169"/>
      <c r="M61" s="169"/>
      <c r="N61" s="169"/>
      <c r="O61" s="169"/>
      <c r="P61" s="169"/>
      <c r="Q61" s="44"/>
      <c r="R61" s="44"/>
      <c r="S61" s="44"/>
      <c r="T61" s="44"/>
      <c r="U61" s="44"/>
      <c r="V61" s="44"/>
      <c r="W61" s="44"/>
      <c r="X61" s="44"/>
      <c r="Y61" s="44"/>
      <c r="Z61" s="44"/>
      <c r="AA61" s="44"/>
      <c r="AB61" s="44"/>
      <c r="AC61" s="44"/>
      <c r="AD61" s="44"/>
      <c r="AE61" s="44"/>
      <c r="AF61" s="44"/>
      <c r="AG61" s="44"/>
      <c r="AH61" s="44"/>
      <c r="AI61" s="44"/>
      <c r="AJ61" s="44">
        <f>VLOOKUP(B61,[1]分部分项清单计价表!$C:$I,7,FALSE)</f>
        <v>4183.92</v>
      </c>
      <c r="AK61" s="44">
        <f t="shared" si="12"/>
        <v>-4183.92</v>
      </c>
    </row>
    <row r="62" customHeight="1" spans="1:37">
      <c r="A62" s="163">
        <f>IF(F62="","",COUNTA($F$9:F62))</f>
        <v>45</v>
      </c>
      <c r="B62" s="201" t="s">
        <v>256</v>
      </c>
      <c r="C62" s="201" t="s">
        <v>186</v>
      </c>
      <c r="D62" s="201" t="s">
        <v>187</v>
      </c>
      <c r="E62" s="201" t="s">
        <v>178</v>
      </c>
      <c r="F62" s="162" t="s">
        <v>116</v>
      </c>
      <c r="G62" s="169">
        <v>10.689</v>
      </c>
      <c r="H62" s="169">
        <f t="shared" si="15"/>
        <v>0</v>
      </c>
      <c r="I62" s="169">
        <f t="shared" si="14"/>
        <v>0</v>
      </c>
      <c r="J62" s="169"/>
      <c r="K62" s="169"/>
      <c r="L62" s="169"/>
      <c r="M62" s="169"/>
      <c r="N62" s="169"/>
      <c r="O62" s="169"/>
      <c r="P62" s="169"/>
      <c r="Q62" s="44"/>
      <c r="R62" s="44"/>
      <c r="S62" s="44"/>
      <c r="T62" s="44"/>
      <c r="U62" s="44"/>
      <c r="V62" s="44"/>
      <c r="W62" s="44"/>
      <c r="X62" s="44"/>
      <c r="Y62" s="44"/>
      <c r="Z62" s="44"/>
      <c r="AA62" s="44"/>
      <c r="AB62" s="44"/>
      <c r="AC62" s="44"/>
      <c r="AD62" s="44"/>
      <c r="AE62" s="44"/>
      <c r="AF62" s="44"/>
      <c r="AG62" s="44"/>
      <c r="AH62" s="44"/>
      <c r="AI62" s="44"/>
      <c r="AJ62" s="44">
        <f>VLOOKUP(B62,[1]分部分项清单计价表!$C:$I,7,FALSE)</f>
        <v>4320</v>
      </c>
      <c r="AK62" s="44">
        <f t="shared" si="12"/>
        <v>-4320</v>
      </c>
    </row>
    <row r="63" customHeight="1" spans="1:37">
      <c r="A63" s="163">
        <f>IF(F63="","",COUNTA($F$9:F63))</f>
        <v>46</v>
      </c>
      <c r="B63" s="201" t="s">
        <v>257</v>
      </c>
      <c r="C63" s="201" t="s">
        <v>193</v>
      </c>
      <c r="D63" s="201" t="s">
        <v>194</v>
      </c>
      <c r="E63" s="201" t="s">
        <v>195</v>
      </c>
      <c r="F63" s="162" t="s">
        <v>196</v>
      </c>
      <c r="G63" s="169">
        <v>197</v>
      </c>
      <c r="H63" s="169">
        <f t="shared" si="15"/>
        <v>0</v>
      </c>
      <c r="I63" s="169">
        <f t="shared" si="14"/>
        <v>0</v>
      </c>
      <c r="J63" s="169"/>
      <c r="K63" s="169"/>
      <c r="L63" s="169"/>
      <c r="M63" s="169"/>
      <c r="N63" s="169"/>
      <c r="O63" s="169"/>
      <c r="P63" s="169"/>
      <c r="Q63" s="44"/>
      <c r="R63" s="44"/>
      <c r="S63" s="44"/>
      <c r="T63" s="44"/>
      <c r="U63" s="44"/>
      <c r="V63" s="44"/>
      <c r="W63" s="44"/>
      <c r="X63" s="44"/>
      <c r="Y63" s="44"/>
      <c r="Z63" s="44"/>
      <c r="AA63" s="44"/>
      <c r="AB63" s="44"/>
      <c r="AC63" s="44"/>
      <c r="AD63" s="44"/>
      <c r="AE63" s="44"/>
      <c r="AF63" s="44"/>
      <c r="AG63" s="44"/>
      <c r="AH63" s="44"/>
      <c r="AI63" s="44"/>
      <c r="AJ63" s="44">
        <f>VLOOKUP(B63,[1]分部分项清单计价表!$C:$I,7,FALSE)</f>
        <v>7.51</v>
      </c>
      <c r="AK63" s="44">
        <f t="shared" si="12"/>
        <v>-7.51</v>
      </c>
    </row>
    <row r="64" customHeight="1" spans="1:37">
      <c r="A64" s="163">
        <f>IF(F64="","",COUNTA($F$9:F64))</f>
        <v>47</v>
      </c>
      <c r="B64" s="201" t="s">
        <v>197</v>
      </c>
      <c r="C64" s="201" t="s">
        <v>198</v>
      </c>
      <c r="D64" s="201" t="s">
        <v>199</v>
      </c>
      <c r="E64" s="201" t="s">
        <v>200</v>
      </c>
      <c r="F64" s="162" t="s">
        <v>196</v>
      </c>
      <c r="G64" s="169">
        <v>14344</v>
      </c>
      <c r="H64" s="169">
        <f t="shared" si="15"/>
        <v>0</v>
      </c>
      <c r="I64" s="169">
        <f t="shared" si="14"/>
        <v>0</v>
      </c>
      <c r="J64" s="169"/>
      <c r="K64" s="169"/>
      <c r="L64" s="169"/>
      <c r="M64" s="169"/>
      <c r="N64" s="169"/>
      <c r="O64" s="169"/>
      <c r="P64" s="169"/>
      <c r="Q64" s="44"/>
      <c r="R64" s="44"/>
      <c r="S64" s="44"/>
      <c r="T64" s="44"/>
      <c r="U64" s="44"/>
      <c r="V64" s="44"/>
      <c r="W64" s="44"/>
      <c r="X64" s="44"/>
      <c r="Y64" s="44"/>
      <c r="Z64" s="44"/>
      <c r="AA64" s="44"/>
      <c r="AB64" s="44"/>
      <c r="AC64" s="44"/>
      <c r="AD64" s="44"/>
      <c r="AE64" s="44"/>
      <c r="AF64" s="44"/>
      <c r="AG64" s="44"/>
      <c r="AH64" s="44"/>
      <c r="AI64" s="44"/>
      <c r="AJ64" s="44">
        <f>VLOOKUP(B64,[1]分部分项清单计价表!$C:$I,7,FALSE)</f>
        <v>4.21</v>
      </c>
      <c r="AK64" s="44">
        <f t="shared" si="12"/>
        <v>-4.21</v>
      </c>
    </row>
    <row r="65" customHeight="1" spans="1:37">
      <c r="A65" s="163" t="str">
        <f>IF(F65="","",COUNTA($F$9:F65))</f>
        <v/>
      </c>
      <c r="B65" s="201" t="s">
        <v>258</v>
      </c>
      <c r="C65" s="201" t="s">
        <v>259</v>
      </c>
      <c r="D65" s="201"/>
      <c r="E65" s="201"/>
      <c r="F65" s="162"/>
      <c r="G65" s="169"/>
      <c r="H65" s="169"/>
      <c r="I65" s="169"/>
      <c r="J65" s="169"/>
      <c r="K65" s="169"/>
      <c r="L65" s="169"/>
      <c r="M65" s="169"/>
      <c r="N65" s="169"/>
      <c r="O65" s="169"/>
      <c r="P65" s="169"/>
      <c r="Q65" s="44"/>
      <c r="R65" s="44"/>
      <c r="S65" s="44"/>
      <c r="T65" s="44"/>
      <c r="U65" s="44"/>
      <c r="V65" s="44"/>
      <c r="W65" s="44"/>
      <c r="X65" s="44"/>
      <c r="Y65" s="44"/>
      <c r="Z65" s="44"/>
      <c r="AA65" s="44"/>
      <c r="AB65" s="44"/>
      <c r="AC65" s="44"/>
      <c r="AD65" s="44"/>
      <c r="AE65" s="44"/>
      <c r="AF65" s="44"/>
      <c r="AG65" s="44"/>
      <c r="AH65" s="44"/>
      <c r="AI65" s="44"/>
      <c r="AJ65" s="44">
        <f>VLOOKUP(B65,[1]分部分项清单计价表!$C:$I,7,FALSE)</f>
        <v>0</v>
      </c>
      <c r="AK65" s="44">
        <f t="shared" si="12"/>
        <v>0</v>
      </c>
    </row>
    <row r="66" customHeight="1" spans="1:37">
      <c r="A66" s="163">
        <f>IF(F66="","",COUNTA($F$9:F66))</f>
        <v>48</v>
      </c>
      <c r="B66" s="201" t="s">
        <v>260</v>
      </c>
      <c r="C66" s="201" t="s">
        <v>261</v>
      </c>
      <c r="D66" s="201" t="s">
        <v>262</v>
      </c>
      <c r="E66" s="201" t="s">
        <v>263</v>
      </c>
      <c r="F66" s="162" t="s">
        <v>116</v>
      </c>
      <c r="G66" s="169">
        <v>0.609</v>
      </c>
      <c r="H66" s="169">
        <f t="shared" ref="H66:H71" si="16">ROUND(SUM(K66:P66)*(1+$AI$3),2)</f>
        <v>0</v>
      </c>
      <c r="I66" s="169">
        <f t="shared" ref="I66:I69" si="17">ROUND(G66*H66,2)</f>
        <v>0</v>
      </c>
      <c r="J66" s="169"/>
      <c r="K66" s="169"/>
      <c r="L66" s="169"/>
      <c r="M66" s="169"/>
      <c r="N66" s="169"/>
      <c r="O66" s="169"/>
      <c r="P66" s="169"/>
      <c r="Q66" s="44"/>
      <c r="R66" s="44"/>
      <c r="S66" s="44"/>
      <c r="T66" s="44"/>
      <c r="U66" s="44"/>
      <c r="V66" s="44"/>
      <c r="W66" s="44"/>
      <c r="X66" s="44"/>
      <c r="Y66" s="44"/>
      <c r="Z66" s="44"/>
      <c r="AA66" s="44"/>
      <c r="AB66" s="44"/>
      <c r="AC66" s="44"/>
      <c r="AD66" s="44"/>
      <c r="AE66" s="44"/>
      <c r="AF66" s="44"/>
      <c r="AG66" s="44"/>
      <c r="AH66" s="44"/>
      <c r="AI66" s="44"/>
      <c r="AJ66" s="44">
        <f>VLOOKUP(B66,[1]分部分项清单计价表!$C:$I,7,FALSE)</f>
        <v>9270.81</v>
      </c>
      <c r="AK66" s="44">
        <f t="shared" si="12"/>
        <v>-9270.81</v>
      </c>
    </row>
    <row r="67" customHeight="1" spans="1:37">
      <c r="A67" s="163">
        <f>IF(F67="","",COUNTA($F$9:F67))</f>
        <v>49</v>
      </c>
      <c r="B67" s="201" t="s">
        <v>264</v>
      </c>
      <c r="C67" s="201" t="s">
        <v>265</v>
      </c>
      <c r="D67" s="201" t="s">
        <v>266</v>
      </c>
      <c r="E67" s="201" t="s">
        <v>267</v>
      </c>
      <c r="F67" s="162" t="s">
        <v>116</v>
      </c>
      <c r="G67" s="169">
        <v>0.705</v>
      </c>
      <c r="H67" s="169">
        <f t="shared" si="16"/>
        <v>0</v>
      </c>
      <c r="I67" s="169">
        <f t="shared" si="17"/>
        <v>0</v>
      </c>
      <c r="J67" s="169"/>
      <c r="K67" s="169"/>
      <c r="L67" s="169"/>
      <c r="M67" s="169"/>
      <c r="N67" s="169"/>
      <c r="O67" s="169"/>
      <c r="P67" s="169"/>
      <c r="Q67" s="44"/>
      <c r="R67" s="44"/>
      <c r="S67" s="44"/>
      <c r="T67" s="44"/>
      <c r="U67" s="44"/>
      <c r="V67" s="44"/>
      <c r="W67" s="44"/>
      <c r="X67" s="44"/>
      <c r="Y67" s="44"/>
      <c r="Z67" s="44"/>
      <c r="AA67" s="44"/>
      <c r="AB67" s="44"/>
      <c r="AC67" s="44"/>
      <c r="AD67" s="44"/>
      <c r="AE67" s="44"/>
      <c r="AF67" s="44"/>
      <c r="AG67" s="44"/>
      <c r="AH67" s="44"/>
      <c r="AI67" s="44"/>
      <c r="AJ67" s="44">
        <f>VLOOKUP(B67,[1]分部分项清单计价表!$C:$I,7,FALSE)</f>
        <v>8582.37</v>
      </c>
      <c r="AK67" s="44">
        <f t="shared" si="12"/>
        <v>-8582.37</v>
      </c>
    </row>
    <row r="68" customHeight="1" spans="1:37">
      <c r="A68" s="163">
        <f>IF(F68="","",COUNTA($F$9:F68))</f>
        <v>50</v>
      </c>
      <c r="B68" s="201" t="s">
        <v>268</v>
      </c>
      <c r="C68" s="201" t="s">
        <v>269</v>
      </c>
      <c r="D68" s="201" t="s">
        <v>270</v>
      </c>
      <c r="E68" s="201" t="s">
        <v>271</v>
      </c>
      <c r="F68" s="162" t="s">
        <v>272</v>
      </c>
      <c r="G68" s="169">
        <v>36.13</v>
      </c>
      <c r="H68" s="169">
        <f t="shared" si="16"/>
        <v>0</v>
      </c>
      <c r="I68" s="169">
        <f t="shared" si="17"/>
        <v>0</v>
      </c>
      <c r="J68" s="169"/>
      <c r="K68" s="169"/>
      <c r="L68" s="169"/>
      <c r="M68" s="169"/>
      <c r="N68" s="169"/>
      <c r="O68" s="169"/>
      <c r="P68" s="169"/>
      <c r="Q68" s="44"/>
      <c r="R68" s="44"/>
      <c r="S68" s="44"/>
      <c r="T68" s="44"/>
      <c r="U68" s="44"/>
      <c r="V68" s="44"/>
      <c r="W68" s="44"/>
      <c r="X68" s="44"/>
      <c r="Y68" s="44"/>
      <c r="Z68" s="44"/>
      <c r="AA68" s="44"/>
      <c r="AB68" s="44"/>
      <c r="AC68" s="44"/>
      <c r="AD68" s="44"/>
      <c r="AE68" s="44"/>
      <c r="AF68" s="44"/>
      <c r="AG68" s="44"/>
      <c r="AH68" s="44"/>
      <c r="AI68" s="44"/>
      <c r="AJ68" s="44">
        <f>VLOOKUP(B68,[1]分部分项清单计价表!$C:$I,7,FALSE)</f>
        <v>314.19</v>
      </c>
      <c r="AK68" s="44">
        <f t="shared" si="12"/>
        <v>-314.19</v>
      </c>
    </row>
    <row r="69" customHeight="1" spans="1:37">
      <c r="A69" s="163">
        <f>IF(F69="","",COUNTA($F$9:F69))</f>
        <v>51</v>
      </c>
      <c r="B69" s="201" t="s">
        <v>273</v>
      </c>
      <c r="C69" s="201" t="s">
        <v>274</v>
      </c>
      <c r="D69" s="201" t="s">
        <v>275</v>
      </c>
      <c r="E69" s="201" t="s">
        <v>276</v>
      </c>
      <c r="F69" s="162" t="s">
        <v>272</v>
      </c>
      <c r="G69" s="169">
        <v>1.99</v>
      </c>
      <c r="H69" s="169">
        <f t="shared" si="16"/>
        <v>0</v>
      </c>
      <c r="I69" s="169">
        <f t="shared" si="17"/>
        <v>0</v>
      </c>
      <c r="J69" s="169"/>
      <c r="K69" s="169"/>
      <c r="L69" s="169"/>
      <c r="M69" s="169"/>
      <c r="N69" s="169"/>
      <c r="O69" s="169"/>
      <c r="P69" s="169"/>
      <c r="Q69" s="44"/>
      <c r="R69" s="44"/>
      <c r="S69" s="44"/>
      <c r="T69" s="44"/>
      <c r="U69" s="44"/>
      <c r="V69" s="44"/>
      <c r="W69" s="44"/>
      <c r="X69" s="44"/>
      <c r="Y69" s="44"/>
      <c r="Z69" s="44"/>
      <c r="AA69" s="44"/>
      <c r="AB69" s="44"/>
      <c r="AC69" s="44"/>
      <c r="AD69" s="44"/>
      <c r="AE69" s="44"/>
      <c r="AF69" s="44"/>
      <c r="AG69" s="44"/>
      <c r="AH69" s="44"/>
      <c r="AI69" s="44"/>
      <c r="AJ69" s="44">
        <f>VLOOKUP(B69,[1]分部分项清单计价表!$C:$I,7,FALSE)</f>
        <v>468.26</v>
      </c>
      <c r="AK69" s="44">
        <f t="shared" si="12"/>
        <v>-468.26</v>
      </c>
    </row>
    <row r="70" customHeight="1" spans="1:37">
      <c r="A70" s="163" t="str">
        <f>IF(F70="","",COUNTA($F$9:F70))</f>
        <v/>
      </c>
      <c r="B70" s="201" t="s">
        <v>277</v>
      </c>
      <c r="C70" s="201" t="s">
        <v>278</v>
      </c>
      <c r="D70" s="201"/>
      <c r="E70" s="201"/>
      <c r="F70" s="162"/>
      <c r="G70" s="169"/>
      <c r="H70" s="169"/>
      <c r="I70" s="169"/>
      <c r="J70" s="169"/>
      <c r="K70" s="169"/>
      <c r="L70" s="169"/>
      <c r="M70" s="169"/>
      <c r="N70" s="169"/>
      <c r="O70" s="169"/>
      <c r="P70" s="169"/>
      <c r="Q70" s="44"/>
      <c r="R70" s="44"/>
      <c r="S70" s="44"/>
      <c r="T70" s="44"/>
      <c r="U70" s="44"/>
      <c r="V70" s="44"/>
      <c r="W70" s="44"/>
      <c r="X70" s="44"/>
      <c r="Y70" s="44"/>
      <c r="Z70" s="44"/>
      <c r="AA70" s="44"/>
      <c r="AB70" s="44"/>
      <c r="AC70" s="44"/>
      <c r="AD70" s="44"/>
      <c r="AE70" s="44"/>
      <c r="AF70" s="44"/>
      <c r="AG70" s="44"/>
      <c r="AH70" s="44"/>
      <c r="AI70" s="44"/>
      <c r="AJ70" s="44">
        <f>VLOOKUP(B70,[1]分部分项清单计价表!$C:$I,7,FALSE)</f>
        <v>0</v>
      </c>
      <c r="AK70" s="44">
        <f t="shared" si="12"/>
        <v>0</v>
      </c>
    </row>
    <row r="71" customHeight="1" spans="1:37">
      <c r="A71" s="163">
        <f>IF(F71="","",COUNTA($F$9:F71))</f>
        <v>52</v>
      </c>
      <c r="B71" s="201" t="s">
        <v>279</v>
      </c>
      <c r="C71" s="201" t="s">
        <v>280</v>
      </c>
      <c r="D71" s="201" t="s">
        <v>281</v>
      </c>
      <c r="E71" s="201" t="s">
        <v>282</v>
      </c>
      <c r="F71" s="162" t="s">
        <v>272</v>
      </c>
      <c r="G71" s="169">
        <v>528.6</v>
      </c>
      <c r="H71" s="169">
        <f t="shared" si="16"/>
        <v>0</v>
      </c>
      <c r="I71" s="169">
        <f t="shared" ref="I71:I80" si="18">ROUND(G71*H71,2)</f>
        <v>0</v>
      </c>
      <c r="J71" s="169"/>
      <c r="K71" s="169"/>
      <c r="L71" s="169"/>
      <c r="M71" s="169"/>
      <c r="N71" s="169"/>
      <c r="O71" s="169"/>
      <c r="P71" s="169"/>
      <c r="Q71" s="44"/>
      <c r="R71" s="44"/>
      <c r="S71" s="44"/>
      <c r="T71" s="44"/>
      <c r="U71" s="44"/>
      <c r="V71" s="44"/>
      <c r="W71" s="44"/>
      <c r="X71" s="44"/>
      <c r="Y71" s="44"/>
      <c r="Z71" s="44"/>
      <c r="AA71" s="44"/>
      <c r="AB71" s="44"/>
      <c r="AC71" s="44"/>
      <c r="AD71" s="44"/>
      <c r="AE71" s="44"/>
      <c r="AF71" s="44"/>
      <c r="AG71" s="44"/>
      <c r="AH71" s="44"/>
      <c r="AI71" s="44"/>
      <c r="AJ71" s="44">
        <f>VLOOKUP(B71,[1]分部分项清单计价表!$C:$I,7,FALSE)</f>
        <v>66.22</v>
      </c>
      <c r="AK71" s="44">
        <f t="shared" si="12"/>
        <v>-66.22</v>
      </c>
    </row>
    <row r="72" customHeight="1" spans="1:37">
      <c r="A72" s="163" t="str">
        <f>IF(F72="","",COUNTA($F$9:F72))</f>
        <v/>
      </c>
      <c r="B72" s="201" t="s">
        <v>283</v>
      </c>
      <c r="C72" s="201" t="s">
        <v>284</v>
      </c>
      <c r="D72" s="201"/>
      <c r="E72" s="201"/>
      <c r="F72" s="162"/>
      <c r="G72" s="169"/>
      <c r="H72" s="169"/>
      <c r="I72" s="169"/>
      <c r="J72" s="169"/>
      <c r="K72" s="169"/>
      <c r="L72" s="169"/>
      <c r="M72" s="169"/>
      <c r="N72" s="169"/>
      <c r="O72" s="169"/>
      <c r="P72" s="169"/>
      <c r="Q72" s="44"/>
      <c r="R72" s="44"/>
      <c r="S72" s="44"/>
      <c r="T72" s="44"/>
      <c r="U72" s="44"/>
      <c r="V72" s="44"/>
      <c r="W72" s="44"/>
      <c r="X72" s="44"/>
      <c r="Y72" s="44"/>
      <c r="Z72" s="44"/>
      <c r="AA72" s="44"/>
      <c r="AB72" s="44"/>
      <c r="AC72" s="44"/>
      <c r="AD72" s="44"/>
      <c r="AE72" s="44"/>
      <c r="AF72" s="44"/>
      <c r="AG72" s="44"/>
      <c r="AH72" s="44"/>
      <c r="AI72" s="44"/>
      <c r="AJ72" s="44">
        <f>VLOOKUP(B72,[1]分部分项清单计价表!$C:$I,7,FALSE)</f>
        <v>0</v>
      </c>
      <c r="AK72" s="44">
        <f t="shared" si="12"/>
        <v>0</v>
      </c>
    </row>
    <row r="73" customHeight="1" spans="1:37">
      <c r="A73" s="163" t="str">
        <f>IF(F73="","",COUNTA($F$9:F73))</f>
        <v/>
      </c>
      <c r="B73" s="201" t="s">
        <v>285</v>
      </c>
      <c r="C73" s="201" t="s">
        <v>286</v>
      </c>
      <c r="D73" s="201"/>
      <c r="E73" s="201"/>
      <c r="F73" s="162"/>
      <c r="G73" s="169"/>
      <c r="H73" s="169"/>
      <c r="I73" s="169"/>
      <c r="J73" s="169"/>
      <c r="K73" s="169"/>
      <c r="L73" s="169"/>
      <c r="M73" s="169"/>
      <c r="N73" s="169"/>
      <c r="O73" s="169"/>
      <c r="P73" s="169"/>
      <c r="Q73" s="44"/>
      <c r="R73" s="44"/>
      <c r="S73" s="44"/>
      <c r="T73" s="44"/>
      <c r="U73" s="44"/>
      <c r="V73" s="44"/>
      <c r="W73" s="44"/>
      <c r="X73" s="44"/>
      <c r="Y73" s="44"/>
      <c r="Z73" s="44"/>
      <c r="AA73" s="44"/>
      <c r="AB73" s="44"/>
      <c r="AC73" s="44"/>
      <c r="AD73" s="44"/>
      <c r="AE73" s="44"/>
      <c r="AF73" s="44"/>
      <c r="AG73" s="44"/>
      <c r="AH73" s="44"/>
      <c r="AI73" s="44"/>
      <c r="AJ73" s="44">
        <f>VLOOKUP(B73,[1]分部分项清单计价表!$C:$I,7,FALSE)</f>
        <v>0</v>
      </c>
      <c r="AK73" s="44">
        <f t="shared" si="12"/>
        <v>0</v>
      </c>
    </row>
    <row r="74" customHeight="1" spans="1:37">
      <c r="A74" s="163">
        <f>IF(F74="","",COUNTA($F$9:F74))</f>
        <v>53</v>
      </c>
      <c r="B74" s="201" t="s">
        <v>287</v>
      </c>
      <c r="C74" s="201" t="s">
        <v>288</v>
      </c>
      <c r="D74" s="201" t="s">
        <v>289</v>
      </c>
      <c r="E74" s="201" t="s">
        <v>290</v>
      </c>
      <c r="F74" s="162" t="s">
        <v>272</v>
      </c>
      <c r="G74" s="169">
        <v>27525.56</v>
      </c>
      <c r="H74" s="169">
        <f>ROUND(SUM(K74:P74)*(1+$AI$3),2)</f>
        <v>0</v>
      </c>
      <c r="I74" s="169">
        <f t="shared" si="18"/>
        <v>0</v>
      </c>
      <c r="J74" s="169"/>
      <c r="K74" s="169"/>
      <c r="L74" s="169"/>
      <c r="M74" s="169"/>
      <c r="N74" s="169"/>
      <c r="O74" s="169"/>
      <c r="P74" s="169"/>
      <c r="Q74" s="44"/>
      <c r="R74" s="44"/>
      <c r="S74" s="44"/>
      <c r="T74" s="44"/>
      <c r="U74" s="44"/>
      <c r="V74" s="44"/>
      <c r="W74" s="44"/>
      <c r="X74" s="44"/>
      <c r="Y74" s="44"/>
      <c r="Z74" s="44"/>
      <c r="AA74" s="44"/>
      <c r="AB74" s="44"/>
      <c r="AC74" s="44"/>
      <c r="AD74" s="44"/>
      <c r="AE74" s="44"/>
      <c r="AF74" s="44"/>
      <c r="AG74" s="44"/>
      <c r="AH74" s="44"/>
      <c r="AI74" s="44"/>
      <c r="AJ74" s="44">
        <f>VLOOKUP(B74,[1]分部分项清单计价表!$C:$I,7,FALSE)</f>
        <v>4.58</v>
      </c>
      <c r="AK74" s="44">
        <f t="shared" ref="AK74:AK105" si="19">H74-AJ74</f>
        <v>-4.58</v>
      </c>
    </row>
    <row r="75" customHeight="1" spans="1:37">
      <c r="A75" s="163">
        <f>IF(F75="","",COUNTA($F$9:F75))</f>
        <v>54</v>
      </c>
      <c r="B75" s="201" t="s">
        <v>291</v>
      </c>
      <c r="C75" s="201" t="s">
        <v>292</v>
      </c>
      <c r="D75" s="201" t="s">
        <v>293</v>
      </c>
      <c r="E75" s="201" t="s">
        <v>294</v>
      </c>
      <c r="F75" s="162" t="s">
        <v>272</v>
      </c>
      <c r="G75" s="169">
        <v>27525.56</v>
      </c>
      <c r="H75" s="169">
        <f t="shared" ref="H75:H80" si="20">ROUND(SUM(K75:P75)*(1+$AI$3),2)</f>
        <v>0</v>
      </c>
      <c r="I75" s="169">
        <f t="shared" si="18"/>
        <v>0</v>
      </c>
      <c r="J75" s="169"/>
      <c r="K75" s="169"/>
      <c r="L75" s="169"/>
      <c r="M75" s="169"/>
      <c r="N75" s="169"/>
      <c r="O75" s="169"/>
      <c r="P75" s="169"/>
      <c r="Q75" s="44"/>
      <c r="R75" s="44"/>
      <c r="S75" s="44"/>
      <c r="T75" s="44"/>
      <c r="U75" s="44"/>
      <c r="V75" s="44"/>
      <c r="W75" s="44"/>
      <c r="X75" s="44"/>
      <c r="Y75" s="44"/>
      <c r="Z75" s="44"/>
      <c r="AA75" s="44"/>
      <c r="AB75" s="44"/>
      <c r="AC75" s="44"/>
      <c r="AD75" s="44"/>
      <c r="AE75" s="44"/>
      <c r="AF75" s="44"/>
      <c r="AG75" s="44"/>
      <c r="AH75" s="44"/>
      <c r="AI75" s="44"/>
      <c r="AJ75" s="44">
        <f>VLOOKUP(B75,[1]分部分项清单计价表!$C:$I,7,FALSE)</f>
        <v>23.31</v>
      </c>
      <c r="AK75" s="44">
        <f t="shared" si="19"/>
        <v>-23.31</v>
      </c>
    </row>
    <row r="76" customHeight="1" spans="1:37">
      <c r="A76" s="163">
        <f>IF(F76="","",COUNTA($F$9:F76))</f>
        <v>55</v>
      </c>
      <c r="B76" s="201" t="s">
        <v>295</v>
      </c>
      <c r="C76" s="201" t="s">
        <v>296</v>
      </c>
      <c r="D76" s="201" t="s">
        <v>297</v>
      </c>
      <c r="E76" s="201" t="s">
        <v>298</v>
      </c>
      <c r="F76" s="162" t="s">
        <v>272</v>
      </c>
      <c r="G76" s="169">
        <v>27525.56</v>
      </c>
      <c r="H76" s="169">
        <f t="shared" si="20"/>
        <v>0</v>
      </c>
      <c r="I76" s="169">
        <f t="shared" si="18"/>
        <v>0</v>
      </c>
      <c r="J76" s="169"/>
      <c r="K76" s="169"/>
      <c r="L76" s="169"/>
      <c r="M76" s="169"/>
      <c r="N76" s="169"/>
      <c r="O76" s="169"/>
      <c r="P76" s="169"/>
      <c r="Q76" s="44"/>
      <c r="R76" s="44"/>
      <c r="S76" s="44"/>
      <c r="T76" s="44"/>
      <c r="U76" s="44"/>
      <c r="V76" s="44"/>
      <c r="W76" s="44"/>
      <c r="X76" s="44"/>
      <c r="Y76" s="44"/>
      <c r="Z76" s="44"/>
      <c r="AA76" s="44"/>
      <c r="AB76" s="44"/>
      <c r="AC76" s="44"/>
      <c r="AD76" s="44"/>
      <c r="AE76" s="44"/>
      <c r="AF76" s="44"/>
      <c r="AG76" s="44"/>
      <c r="AH76" s="44"/>
      <c r="AI76" s="44"/>
      <c r="AJ76" s="44">
        <f>VLOOKUP(B76,[1]分部分项清单计价表!$C:$I,7,FALSE)</f>
        <v>51.25</v>
      </c>
      <c r="AK76" s="44">
        <f t="shared" si="19"/>
        <v>-51.25</v>
      </c>
    </row>
    <row r="77" customHeight="1" spans="1:37">
      <c r="A77" s="163">
        <f>IF(F77="","",COUNTA($F$9:F77))</f>
        <v>56</v>
      </c>
      <c r="B77" s="201" t="s">
        <v>299</v>
      </c>
      <c r="C77" s="201" t="s">
        <v>300</v>
      </c>
      <c r="D77" s="201" t="s">
        <v>301</v>
      </c>
      <c r="E77" s="201" t="s">
        <v>302</v>
      </c>
      <c r="F77" s="162" t="s">
        <v>272</v>
      </c>
      <c r="G77" s="169">
        <v>27525.56</v>
      </c>
      <c r="H77" s="169">
        <f t="shared" si="20"/>
        <v>0</v>
      </c>
      <c r="I77" s="169">
        <f t="shared" si="18"/>
        <v>0</v>
      </c>
      <c r="J77" s="169"/>
      <c r="K77" s="169"/>
      <c r="L77" s="169"/>
      <c r="M77" s="169"/>
      <c r="N77" s="169"/>
      <c r="O77" s="169"/>
      <c r="P77" s="169"/>
      <c r="Q77" s="44"/>
      <c r="R77" s="44"/>
      <c r="S77" s="44"/>
      <c r="T77" s="44"/>
      <c r="U77" s="44"/>
      <c r="V77" s="44"/>
      <c r="W77" s="44"/>
      <c r="X77" s="44"/>
      <c r="Y77" s="44"/>
      <c r="Z77" s="44"/>
      <c r="AA77" s="44"/>
      <c r="AB77" s="44"/>
      <c r="AC77" s="44"/>
      <c r="AD77" s="44"/>
      <c r="AE77" s="44"/>
      <c r="AF77" s="44"/>
      <c r="AG77" s="44"/>
      <c r="AH77" s="44"/>
      <c r="AI77" s="44"/>
      <c r="AJ77" s="44">
        <f>VLOOKUP(B77,[1]分部分项清单计价表!$C:$I,7,FALSE)</f>
        <v>4.84</v>
      </c>
      <c r="AK77" s="44">
        <f t="shared" si="19"/>
        <v>-4.84</v>
      </c>
    </row>
    <row r="78" customHeight="1" spans="1:37">
      <c r="A78" s="163">
        <f>IF(F78="","",COUNTA($F$9:F78))</f>
        <v>57</v>
      </c>
      <c r="B78" s="201" t="s">
        <v>303</v>
      </c>
      <c r="C78" s="201" t="s">
        <v>304</v>
      </c>
      <c r="D78" s="201" t="s">
        <v>305</v>
      </c>
      <c r="E78" s="201" t="s">
        <v>306</v>
      </c>
      <c r="F78" s="162" t="s">
        <v>272</v>
      </c>
      <c r="G78" s="169">
        <v>27525.56</v>
      </c>
      <c r="H78" s="169">
        <f t="shared" si="20"/>
        <v>0</v>
      </c>
      <c r="I78" s="169">
        <f t="shared" si="18"/>
        <v>0</v>
      </c>
      <c r="J78" s="169"/>
      <c r="K78" s="169"/>
      <c r="L78" s="169"/>
      <c r="M78" s="169"/>
      <c r="N78" s="169"/>
      <c r="O78" s="169"/>
      <c r="P78" s="169"/>
      <c r="Q78" s="44"/>
      <c r="R78" s="44"/>
      <c r="S78" s="44"/>
      <c r="T78" s="44"/>
      <c r="U78" s="44"/>
      <c r="V78" s="44"/>
      <c r="W78" s="44"/>
      <c r="X78" s="44"/>
      <c r="Y78" s="44"/>
      <c r="Z78" s="44"/>
      <c r="AA78" s="44"/>
      <c r="AB78" s="44"/>
      <c r="AC78" s="44"/>
      <c r="AD78" s="44"/>
      <c r="AE78" s="44"/>
      <c r="AF78" s="44"/>
      <c r="AG78" s="44"/>
      <c r="AH78" s="44"/>
      <c r="AI78" s="44"/>
      <c r="AJ78" s="44">
        <f>VLOOKUP(B78,[1]分部分项清单计价表!$C:$I,7,FALSE)</f>
        <v>12.04</v>
      </c>
      <c r="AK78" s="44">
        <f t="shared" si="19"/>
        <v>-12.04</v>
      </c>
    </row>
    <row r="79" customHeight="1" spans="1:37">
      <c r="A79" s="163">
        <f>IF(F79="","",COUNTA($F$9:F79))</f>
        <v>58</v>
      </c>
      <c r="B79" s="201" t="s">
        <v>307</v>
      </c>
      <c r="C79" s="201" t="s">
        <v>308</v>
      </c>
      <c r="D79" s="201" t="s">
        <v>309</v>
      </c>
      <c r="E79" s="201" t="s">
        <v>310</v>
      </c>
      <c r="F79" s="162" t="s">
        <v>272</v>
      </c>
      <c r="G79" s="169">
        <v>27525.56</v>
      </c>
      <c r="H79" s="169">
        <f t="shared" si="20"/>
        <v>0</v>
      </c>
      <c r="I79" s="169">
        <f t="shared" si="18"/>
        <v>0</v>
      </c>
      <c r="J79" s="169"/>
      <c r="K79" s="169"/>
      <c r="L79" s="169"/>
      <c r="M79" s="169"/>
      <c r="N79" s="169"/>
      <c r="O79" s="169"/>
      <c r="P79" s="169"/>
      <c r="Q79" s="44"/>
      <c r="R79" s="44"/>
      <c r="S79" s="44"/>
      <c r="T79" s="44"/>
      <c r="U79" s="44"/>
      <c r="V79" s="44"/>
      <c r="W79" s="44"/>
      <c r="X79" s="44"/>
      <c r="Y79" s="44"/>
      <c r="Z79" s="44"/>
      <c r="AA79" s="44"/>
      <c r="AB79" s="44"/>
      <c r="AC79" s="44"/>
      <c r="AD79" s="44"/>
      <c r="AE79" s="44"/>
      <c r="AF79" s="44"/>
      <c r="AG79" s="44"/>
      <c r="AH79" s="44"/>
      <c r="AI79" s="44"/>
      <c r="AJ79" s="44">
        <f>VLOOKUP(B79,[1]分部分项清单计价表!$C:$I,7,FALSE)</f>
        <v>10.84</v>
      </c>
      <c r="AK79" s="44">
        <f t="shared" si="19"/>
        <v>-10.84</v>
      </c>
    </row>
    <row r="80" customHeight="1" spans="1:37">
      <c r="A80" s="163">
        <f>IF(F80="","",COUNTA($F$9:F80))</f>
        <v>59</v>
      </c>
      <c r="B80" s="201" t="s">
        <v>311</v>
      </c>
      <c r="C80" s="201" t="s">
        <v>312</v>
      </c>
      <c r="D80" s="201" t="s">
        <v>313</v>
      </c>
      <c r="E80" s="201" t="s">
        <v>314</v>
      </c>
      <c r="F80" s="162" t="s">
        <v>272</v>
      </c>
      <c r="G80" s="169">
        <v>27525.56</v>
      </c>
      <c r="H80" s="169">
        <f t="shared" si="20"/>
        <v>0</v>
      </c>
      <c r="I80" s="169">
        <f t="shared" si="18"/>
        <v>0</v>
      </c>
      <c r="J80" s="169"/>
      <c r="K80" s="169"/>
      <c r="L80" s="169"/>
      <c r="M80" s="169"/>
      <c r="N80" s="169"/>
      <c r="O80" s="169"/>
      <c r="P80" s="169"/>
      <c r="Q80" s="44"/>
      <c r="R80" s="44"/>
      <c r="S80" s="44"/>
      <c r="T80" s="44"/>
      <c r="U80" s="44"/>
      <c r="V80" s="44"/>
      <c r="W80" s="44"/>
      <c r="X80" s="44"/>
      <c r="Y80" s="44"/>
      <c r="Z80" s="44"/>
      <c r="AA80" s="44"/>
      <c r="AB80" s="44"/>
      <c r="AC80" s="44"/>
      <c r="AD80" s="44"/>
      <c r="AE80" s="44"/>
      <c r="AF80" s="44"/>
      <c r="AG80" s="44"/>
      <c r="AH80" s="44"/>
      <c r="AI80" s="44"/>
      <c r="AJ80" s="44">
        <f>VLOOKUP(B80,[1]分部分项清单计价表!$C:$I,7,FALSE)</f>
        <v>26.08</v>
      </c>
      <c r="AK80" s="44">
        <f t="shared" si="19"/>
        <v>-26.08</v>
      </c>
    </row>
    <row r="81" customHeight="1" spans="1:37">
      <c r="A81" s="163" t="str">
        <f>IF(F81="","",COUNTA($F$9:F81))</f>
        <v/>
      </c>
      <c r="B81" s="201" t="s">
        <v>315</v>
      </c>
      <c r="C81" s="201" t="s">
        <v>316</v>
      </c>
      <c r="D81" s="201"/>
      <c r="E81" s="201"/>
      <c r="F81" s="162"/>
      <c r="G81" s="169"/>
      <c r="H81" s="169"/>
      <c r="I81" s="169"/>
      <c r="J81" s="169"/>
      <c r="K81" s="169"/>
      <c r="L81" s="169"/>
      <c r="M81" s="169"/>
      <c r="N81" s="169"/>
      <c r="O81" s="169"/>
      <c r="P81" s="169"/>
      <c r="Q81" s="44"/>
      <c r="R81" s="44"/>
      <c r="S81" s="44"/>
      <c r="T81" s="44"/>
      <c r="U81" s="44"/>
      <c r="V81" s="44"/>
      <c r="W81" s="44"/>
      <c r="X81" s="44"/>
      <c r="Y81" s="44"/>
      <c r="Z81" s="44"/>
      <c r="AA81" s="44"/>
      <c r="AB81" s="44"/>
      <c r="AC81" s="44"/>
      <c r="AD81" s="44"/>
      <c r="AE81" s="44"/>
      <c r="AF81" s="44"/>
      <c r="AG81" s="44"/>
      <c r="AH81" s="44"/>
      <c r="AI81" s="44"/>
      <c r="AJ81" s="44">
        <f>VLOOKUP(B81,[1]分部分项清单计价表!$C:$I,7,FALSE)</f>
        <v>0</v>
      </c>
      <c r="AK81" s="44">
        <f t="shared" si="19"/>
        <v>0</v>
      </c>
    </row>
    <row r="82" customHeight="1" spans="1:37">
      <c r="A82" s="163">
        <f>IF(F82="","",COUNTA($F$9:F82))</f>
        <v>60</v>
      </c>
      <c r="B82" s="201" t="s">
        <v>317</v>
      </c>
      <c r="C82" s="201" t="s">
        <v>318</v>
      </c>
      <c r="D82" s="201" t="s">
        <v>319</v>
      </c>
      <c r="E82" s="201" t="s">
        <v>320</v>
      </c>
      <c r="F82" s="162" t="s">
        <v>272</v>
      </c>
      <c r="G82" s="169">
        <v>33030.67</v>
      </c>
      <c r="H82" s="169">
        <f t="shared" ref="H82:H86" si="21">ROUND(SUM(K82:P82)*(1+$AI$3),2)</f>
        <v>0</v>
      </c>
      <c r="I82" s="169">
        <f t="shared" ref="I82:I86" si="22">ROUND(G82*H82,2)</f>
        <v>0</v>
      </c>
      <c r="J82" s="169"/>
      <c r="K82" s="169"/>
      <c r="L82" s="169"/>
      <c r="M82" s="169"/>
      <c r="N82" s="169"/>
      <c r="O82" s="169"/>
      <c r="P82" s="169"/>
      <c r="Q82" s="44"/>
      <c r="R82" s="44"/>
      <c r="S82" s="44"/>
      <c r="T82" s="44"/>
      <c r="U82" s="44"/>
      <c r="V82" s="44"/>
      <c r="W82" s="44"/>
      <c r="X82" s="44"/>
      <c r="Y82" s="44"/>
      <c r="Z82" s="44"/>
      <c r="AA82" s="44"/>
      <c r="AB82" s="44"/>
      <c r="AC82" s="44"/>
      <c r="AD82" s="44"/>
      <c r="AE82" s="44"/>
      <c r="AF82" s="44"/>
      <c r="AG82" s="44"/>
      <c r="AH82" s="44"/>
      <c r="AI82" s="44"/>
      <c r="AJ82" s="44">
        <f>VLOOKUP(B82,[1]分部分项清单计价表!$C:$I,7,FALSE)</f>
        <v>12.04</v>
      </c>
      <c r="AK82" s="44">
        <f t="shared" si="19"/>
        <v>-12.04</v>
      </c>
    </row>
    <row r="83" customHeight="1" spans="1:37">
      <c r="A83" s="163">
        <f>IF(F83="","",COUNTA($F$9:F83))</f>
        <v>61</v>
      </c>
      <c r="B83" s="201" t="s">
        <v>321</v>
      </c>
      <c r="C83" s="201" t="s">
        <v>318</v>
      </c>
      <c r="D83" s="201" t="s">
        <v>322</v>
      </c>
      <c r="E83" s="201" t="s">
        <v>310</v>
      </c>
      <c r="F83" s="162" t="s">
        <v>272</v>
      </c>
      <c r="G83" s="169">
        <v>33030.67</v>
      </c>
      <c r="H83" s="169">
        <f t="shared" si="21"/>
        <v>0</v>
      </c>
      <c r="I83" s="169">
        <f t="shared" si="22"/>
        <v>0</v>
      </c>
      <c r="J83" s="169"/>
      <c r="K83" s="169"/>
      <c r="L83" s="169"/>
      <c r="M83" s="169"/>
      <c r="N83" s="169"/>
      <c r="O83" s="169"/>
      <c r="P83" s="169"/>
      <c r="Q83" s="44"/>
      <c r="R83" s="44"/>
      <c r="S83" s="44"/>
      <c r="T83" s="44"/>
      <c r="U83" s="44"/>
      <c r="V83" s="44"/>
      <c r="W83" s="44"/>
      <c r="X83" s="44"/>
      <c r="Y83" s="44"/>
      <c r="Z83" s="44"/>
      <c r="AA83" s="44"/>
      <c r="AB83" s="44"/>
      <c r="AC83" s="44"/>
      <c r="AD83" s="44"/>
      <c r="AE83" s="44"/>
      <c r="AF83" s="44"/>
      <c r="AG83" s="44"/>
      <c r="AH83" s="44"/>
      <c r="AI83" s="44"/>
      <c r="AJ83" s="44" t="e">
        <f>VLOOKUP(B83,[1]分部分项清单计价表!$C:$I,7,FALSE)</f>
        <v>#N/A</v>
      </c>
      <c r="AK83" s="44" t="e">
        <f t="shared" si="19"/>
        <v>#N/A</v>
      </c>
    </row>
    <row r="84" customHeight="1" spans="1:37">
      <c r="A84" s="163" t="str">
        <f>IF(F84="","",COUNTA($F$9:F84))</f>
        <v/>
      </c>
      <c r="B84" s="201" t="s">
        <v>323</v>
      </c>
      <c r="C84" s="201" t="s">
        <v>324</v>
      </c>
      <c r="D84" s="201"/>
      <c r="E84" s="201"/>
      <c r="F84" s="162"/>
      <c r="G84" s="169"/>
      <c r="H84" s="169"/>
      <c r="I84" s="169"/>
      <c r="J84" s="169"/>
      <c r="K84" s="169"/>
      <c r="L84" s="169"/>
      <c r="M84" s="169"/>
      <c r="N84" s="169"/>
      <c r="O84" s="169"/>
      <c r="P84" s="169"/>
      <c r="Q84" s="44"/>
      <c r="R84" s="44"/>
      <c r="S84" s="44"/>
      <c r="T84" s="44"/>
      <c r="U84" s="44"/>
      <c r="V84" s="44"/>
      <c r="W84" s="44"/>
      <c r="X84" s="44"/>
      <c r="Y84" s="44"/>
      <c r="Z84" s="44"/>
      <c r="AA84" s="44"/>
      <c r="AB84" s="44"/>
      <c r="AC84" s="44"/>
      <c r="AD84" s="44"/>
      <c r="AE84" s="44"/>
      <c r="AF84" s="44"/>
      <c r="AG84" s="44"/>
      <c r="AH84" s="44"/>
      <c r="AI84" s="44"/>
      <c r="AJ84" s="44">
        <f>VLOOKUP(B84,[1]分部分项清单计价表!$C:$I,7,FALSE)</f>
        <v>0</v>
      </c>
      <c r="AK84" s="44">
        <f t="shared" si="19"/>
        <v>0</v>
      </c>
    </row>
    <row r="85" customHeight="1" spans="1:37">
      <c r="A85" s="163">
        <f>IF(F85="","",COUNTA($F$9:F85))</f>
        <v>62</v>
      </c>
      <c r="B85" s="201" t="s">
        <v>325</v>
      </c>
      <c r="C85" s="201" t="s">
        <v>326</v>
      </c>
      <c r="D85" s="201" t="s">
        <v>327</v>
      </c>
      <c r="E85" s="201" t="s">
        <v>320</v>
      </c>
      <c r="F85" s="162" t="s">
        <v>272</v>
      </c>
      <c r="G85" s="169">
        <v>3760.82</v>
      </c>
      <c r="H85" s="169">
        <f t="shared" si="21"/>
        <v>0</v>
      </c>
      <c r="I85" s="169">
        <f t="shared" si="22"/>
        <v>0</v>
      </c>
      <c r="J85" s="169"/>
      <c r="K85" s="169"/>
      <c r="L85" s="169"/>
      <c r="M85" s="169"/>
      <c r="N85" s="169"/>
      <c r="O85" s="169"/>
      <c r="P85" s="169"/>
      <c r="Q85" s="44"/>
      <c r="R85" s="44"/>
      <c r="S85" s="44"/>
      <c r="T85" s="44"/>
      <c r="U85" s="44"/>
      <c r="V85" s="44"/>
      <c r="W85" s="44"/>
      <c r="X85" s="44"/>
      <c r="Y85" s="44"/>
      <c r="Z85" s="44"/>
      <c r="AA85" s="44"/>
      <c r="AB85" s="44"/>
      <c r="AC85" s="44"/>
      <c r="AD85" s="44"/>
      <c r="AE85" s="44"/>
      <c r="AF85" s="44"/>
      <c r="AG85" s="44"/>
      <c r="AH85" s="44"/>
      <c r="AI85" s="44"/>
      <c r="AJ85" s="44">
        <f>VLOOKUP(B85,[1]分部分项清单计价表!$C:$I,7,FALSE)</f>
        <v>12.04</v>
      </c>
      <c r="AK85" s="44">
        <f t="shared" si="19"/>
        <v>-12.04</v>
      </c>
    </row>
    <row r="86" customHeight="1" spans="1:37">
      <c r="A86" s="163">
        <f>IF(F86="","",COUNTA($F$9:F86))</f>
        <v>63</v>
      </c>
      <c r="B86" s="201" t="s">
        <v>328</v>
      </c>
      <c r="C86" s="201" t="s">
        <v>329</v>
      </c>
      <c r="D86" s="201" t="s">
        <v>330</v>
      </c>
      <c r="E86" s="201" t="s">
        <v>331</v>
      </c>
      <c r="F86" s="162" t="s">
        <v>272</v>
      </c>
      <c r="G86" s="169">
        <v>4312.99</v>
      </c>
      <c r="H86" s="169">
        <f t="shared" si="21"/>
        <v>0</v>
      </c>
      <c r="I86" s="169">
        <f t="shared" si="22"/>
        <v>0</v>
      </c>
      <c r="J86" s="169"/>
      <c r="K86" s="169"/>
      <c r="L86" s="169"/>
      <c r="M86" s="169"/>
      <c r="N86" s="169"/>
      <c r="O86" s="169"/>
      <c r="P86" s="169"/>
      <c r="Q86" s="44"/>
      <c r="R86" s="44"/>
      <c r="S86" s="44"/>
      <c r="T86" s="44"/>
      <c r="U86" s="44"/>
      <c r="V86" s="44"/>
      <c r="W86" s="44"/>
      <c r="X86" s="44"/>
      <c r="Y86" s="44"/>
      <c r="Z86" s="44"/>
      <c r="AA86" s="44"/>
      <c r="AB86" s="44"/>
      <c r="AC86" s="44"/>
      <c r="AD86" s="44"/>
      <c r="AE86" s="44"/>
      <c r="AF86" s="44"/>
      <c r="AG86" s="44"/>
      <c r="AH86" s="44"/>
      <c r="AI86" s="44"/>
      <c r="AJ86" s="44">
        <f>VLOOKUP(B86,[1]分部分项清单计价表!$C:$I,7,FALSE)</f>
        <v>22.6</v>
      </c>
      <c r="AK86" s="44">
        <f t="shared" si="19"/>
        <v>-22.6</v>
      </c>
    </row>
    <row r="87" customHeight="1" spans="1:37">
      <c r="A87" s="163" t="str">
        <f>IF(F87="","",COUNTA($F$9:F87))</f>
        <v/>
      </c>
      <c r="B87" s="201" t="s">
        <v>332</v>
      </c>
      <c r="C87" s="201" t="s">
        <v>333</v>
      </c>
      <c r="D87" s="201"/>
      <c r="E87" s="201"/>
      <c r="F87" s="162"/>
      <c r="G87" s="169"/>
      <c r="H87" s="169"/>
      <c r="I87" s="169"/>
      <c r="J87" s="169"/>
      <c r="K87" s="169"/>
      <c r="L87" s="169"/>
      <c r="M87" s="169"/>
      <c r="N87" s="169"/>
      <c r="O87" s="169"/>
      <c r="P87" s="169"/>
      <c r="Q87" s="44"/>
      <c r="R87" s="44"/>
      <c r="S87" s="44"/>
      <c r="T87" s="44"/>
      <c r="U87" s="44"/>
      <c r="V87" s="44"/>
      <c r="W87" s="44"/>
      <c r="X87" s="44"/>
      <c r="Y87" s="44"/>
      <c r="Z87" s="44"/>
      <c r="AA87" s="44"/>
      <c r="AB87" s="44"/>
      <c r="AC87" s="44"/>
      <c r="AD87" s="44"/>
      <c r="AE87" s="44"/>
      <c r="AF87" s="44"/>
      <c r="AG87" s="44"/>
      <c r="AH87" s="44"/>
      <c r="AI87" s="44"/>
      <c r="AJ87" s="44">
        <f>VLOOKUP(B87,[1]分部分项清单计价表!$C:$I,7,FALSE)</f>
        <v>0</v>
      </c>
      <c r="AK87" s="44">
        <f t="shared" si="19"/>
        <v>0</v>
      </c>
    </row>
    <row r="88" customHeight="1" spans="1:37">
      <c r="A88" s="163">
        <f>IF(F88="","",COUNTA($F$9:F88))</f>
        <v>64</v>
      </c>
      <c r="B88" s="201" t="s">
        <v>334</v>
      </c>
      <c r="C88" s="201" t="s">
        <v>335</v>
      </c>
      <c r="D88" s="201" t="s">
        <v>336</v>
      </c>
      <c r="E88" s="201" t="s">
        <v>337</v>
      </c>
      <c r="F88" s="162" t="s">
        <v>157</v>
      </c>
      <c r="G88" s="169">
        <v>1594.82</v>
      </c>
      <c r="H88" s="169">
        <f>ROUND(SUM(K88:P88)*(1+$AI$3),2)</f>
        <v>0</v>
      </c>
      <c r="I88" s="169">
        <f t="shared" ref="I88:I94" si="23">ROUND(G88*H88,2)</f>
        <v>0</v>
      </c>
      <c r="J88" s="169"/>
      <c r="K88" s="169"/>
      <c r="L88" s="169"/>
      <c r="M88" s="169"/>
      <c r="N88" s="169"/>
      <c r="O88" s="169"/>
      <c r="P88" s="169"/>
      <c r="Q88" s="44"/>
      <c r="R88" s="44"/>
      <c r="S88" s="44"/>
      <c r="T88" s="44"/>
      <c r="U88" s="44"/>
      <c r="V88" s="44"/>
      <c r="W88" s="44"/>
      <c r="X88" s="44"/>
      <c r="Y88" s="44"/>
      <c r="Z88" s="44"/>
      <c r="AA88" s="44"/>
      <c r="AB88" s="44"/>
      <c r="AC88" s="44"/>
      <c r="AD88" s="44"/>
      <c r="AE88" s="44"/>
      <c r="AF88" s="44"/>
      <c r="AG88" s="44"/>
      <c r="AH88" s="44"/>
      <c r="AI88" s="44"/>
      <c r="AJ88" s="44">
        <f>VLOOKUP(B88,[1]分部分项清单计价表!$C:$I,7,FALSE)</f>
        <v>65.49</v>
      </c>
      <c r="AK88" s="44">
        <f t="shared" si="19"/>
        <v>-65.49</v>
      </c>
    </row>
    <row r="89" customHeight="1" spans="1:37">
      <c r="A89" s="163">
        <f>IF(F89="","",COUNTA($F$9:F89))</f>
        <v>65</v>
      </c>
      <c r="B89" s="201" t="s">
        <v>338</v>
      </c>
      <c r="C89" s="201" t="s">
        <v>339</v>
      </c>
      <c r="D89" s="201" t="s">
        <v>340</v>
      </c>
      <c r="E89" s="201" t="s">
        <v>341</v>
      </c>
      <c r="F89" s="162" t="s">
        <v>157</v>
      </c>
      <c r="G89" s="169">
        <v>236.58</v>
      </c>
      <c r="H89" s="169">
        <f t="shared" ref="H89:H94" si="24">ROUND(SUM(K89:P89)*(1+$AI$3),2)</f>
        <v>0</v>
      </c>
      <c r="I89" s="169">
        <f t="shared" si="23"/>
        <v>0</v>
      </c>
      <c r="J89" s="169"/>
      <c r="K89" s="169"/>
      <c r="L89" s="169"/>
      <c r="M89" s="169"/>
      <c r="N89" s="169"/>
      <c r="O89" s="169"/>
      <c r="P89" s="169"/>
      <c r="Q89" s="44"/>
      <c r="R89" s="44"/>
      <c r="S89" s="44"/>
      <c r="T89" s="44"/>
      <c r="U89" s="44"/>
      <c r="V89" s="44"/>
      <c r="W89" s="44"/>
      <c r="X89" s="44"/>
      <c r="Y89" s="44"/>
      <c r="Z89" s="44"/>
      <c r="AA89" s="44"/>
      <c r="AB89" s="44"/>
      <c r="AC89" s="44"/>
      <c r="AD89" s="44"/>
      <c r="AE89" s="44"/>
      <c r="AF89" s="44"/>
      <c r="AG89" s="44"/>
      <c r="AH89" s="44"/>
      <c r="AI89" s="44"/>
      <c r="AJ89" s="44">
        <f>VLOOKUP(B89,[1]分部分项清单计价表!$C:$I,7,FALSE)</f>
        <v>64.86</v>
      </c>
      <c r="AK89" s="44">
        <f t="shared" si="19"/>
        <v>-64.86</v>
      </c>
    </row>
    <row r="90" customHeight="1" spans="1:37">
      <c r="A90" s="163">
        <f>IF(F90="","",COUNTA($F$9:F90))</f>
        <v>66</v>
      </c>
      <c r="B90" s="201" t="s">
        <v>342</v>
      </c>
      <c r="C90" s="201" t="s">
        <v>339</v>
      </c>
      <c r="D90" s="201" t="s">
        <v>343</v>
      </c>
      <c r="E90" s="201" t="s">
        <v>341</v>
      </c>
      <c r="F90" s="162" t="s">
        <v>157</v>
      </c>
      <c r="G90" s="169">
        <v>526.25</v>
      </c>
      <c r="H90" s="169">
        <f t="shared" si="24"/>
        <v>0</v>
      </c>
      <c r="I90" s="169">
        <f t="shared" si="23"/>
        <v>0</v>
      </c>
      <c r="J90" s="169"/>
      <c r="K90" s="169"/>
      <c r="L90" s="169"/>
      <c r="M90" s="169"/>
      <c r="N90" s="169"/>
      <c r="O90" s="169"/>
      <c r="P90" s="169"/>
      <c r="Q90" s="44"/>
      <c r="R90" s="44"/>
      <c r="S90" s="44"/>
      <c r="T90" s="44"/>
      <c r="U90" s="44"/>
      <c r="V90" s="44"/>
      <c r="W90" s="44"/>
      <c r="X90" s="44"/>
      <c r="Y90" s="44"/>
      <c r="Z90" s="44"/>
      <c r="AA90" s="44"/>
      <c r="AB90" s="44"/>
      <c r="AC90" s="44"/>
      <c r="AD90" s="44"/>
      <c r="AE90" s="44"/>
      <c r="AF90" s="44"/>
      <c r="AG90" s="44"/>
      <c r="AH90" s="44"/>
      <c r="AI90" s="44"/>
      <c r="AJ90" s="44">
        <f>VLOOKUP(B90,[1]分部分项清单计价表!$C:$I,7,FALSE)</f>
        <v>54.75</v>
      </c>
      <c r="AK90" s="44">
        <f t="shared" si="19"/>
        <v>-54.75</v>
      </c>
    </row>
    <row r="91" customHeight="1" spans="1:37">
      <c r="A91" s="163">
        <f>IF(F91="","",COUNTA($F$9:F91))</f>
        <v>67</v>
      </c>
      <c r="B91" s="201" t="s">
        <v>344</v>
      </c>
      <c r="C91" s="201" t="s">
        <v>345</v>
      </c>
      <c r="D91" s="201" t="s">
        <v>346</v>
      </c>
      <c r="E91" s="201" t="s">
        <v>310</v>
      </c>
      <c r="F91" s="162" t="s">
        <v>272</v>
      </c>
      <c r="G91" s="169">
        <v>432.77</v>
      </c>
      <c r="H91" s="169">
        <f t="shared" si="24"/>
        <v>0</v>
      </c>
      <c r="I91" s="169">
        <f t="shared" si="23"/>
        <v>0</v>
      </c>
      <c r="J91" s="169"/>
      <c r="K91" s="169"/>
      <c r="L91" s="169"/>
      <c r="M91" s="169"/>
      <c r="N91" s="169"/>
      <c r="O91" s="169"/>
      <c r="P91" s="169"/>
      <c r="Q91" s="44"/>
      <c r="R91" s="44"/>
      <c r="S91" s="44"/>
      <c r="T91" s="44"/>
      <c r="U91" s="44"/>
      <c r="V91" s="44"/>
      <c r="W91" s="44"/>
      <c r="X91" s="44"/>
      <c r="Y91" s="44"/>
      <c r="Z91" s="44"/>
      <c r="AA91" s="44"/>
      <c r="AB91" s="44"/>
      <c r="AC91" s="44"/>
      <c r="AD91" s="44"/>
      <c r="AE91" s="44"/>
      <c r="AF91" s="44"/>
      <c r="AG91" s="44"/>
      <c r="AH91" s="44"/>
      <c r="AI91" s="44"/>
      <c r="AJ91" s="44">
        <f>VLOOKUP(B91,[1]分部分项清单计价表!$C:$I,7,FALSE)</f>
        <v>10.84</v>
      </c>
      <c r="AK91" s="44">
        <f t="shared" si="19"/>
        <v>-10.84</v>
      </c>
    </row>
    <row r="92" customHeight="1" spans="1:37">
      <c r="A92" s="163">
        <f>IF(F92="","",COUNTA($F$9:F92))</f>
        <v>68</v>
      </c>
      <c r="B92" s="201" t="s">
        <v>347</v>
      </c>
      <c r="C92" s="201" t="s">
        <v>348</v>
      </c>
      <c r="D92" s="201" t="s">
        <v>346</v>
      </c>
      <c r="E92" s="201" t="s">
        <v>310</v>
      </c>
      <c r="F92" s="162" t="s">
        <v>272</v>
      </c>
      <c r="G92" s="169">
        <v>205.33</v>
      </c>
      <c r="H92" s="169">
        <f t="shared" si="24"/>
        <v>0</v>
      </c>
      <c r="I92" s="169">
        <f t="shared" si="23"/>
        <v>0</v>
      </c>
      <c r="J92" s="169"/>
      <c r="K92" s="169"/>
      <c r="L92" s="169"/>
      <c r="M92" s="169"/>
      <c r="N92" s="169"/>
      <c r="O92" s="169"/>
      <c r="P92" s="169"/>
      <c r="Q92" s="44"/>
      <c r="R92" s="44"/>
      <c r="S92" s="44"/>
      <c r="T92" s="44"/>
      <c r="U92" s="44"/>
      <c r="V92" s="44"/>
      <c r="W92" s="44"/>
      <c r="X92" s="44"/>
      <c r="Y92" s="44"/>
      <c r="Z92" s="44"/>
      <c r="AA92" s="44"/>
      <c r="AB92" s="44"/>
      <c r="AC92" s="44"/>
      <c r="AD92" s="44"/>
      <c r="AE92" s="44"/>
      <c r="AF92" s="44"/>
      <c r="AG92" s="44"/>
      <c r="AH92" s="44"/>
      <c r="AI92" s="44"/>
      <c r="AJ92" s="44">
        <f>VLOOKUP(B92,[1]分部分项清单计价表!$C:$I,7,FALSE)</f>
        <v>10.84</v>
      </c>
      <c r="AK92" s="44">
        <f t="shared" si="19"/>
        <v>-10.84</v>
      </c>
    </row>
    <row r="93" customHeight="1" spans="1:37">
      <c r="A93" s="163">
        <f>IF(F93="","",COUNTA($F$9:F93))</f>
        <v>69</v>
      </c>
      <c r="B93" s="201" t="s">
        <v>349</v>
      </c>
      <c r="C93" s="201" t="s">
        <v>350</v>
      </c>
      <c r="D93" s="201" t="s">
        <v>351</v>
      </c>
      <c r="E93" s="201" t="s">
        <v>352</v>
      </c>
      <c r="F93" s="162" t="s">
        <v>272</v>
      </c>
      <c r="G93" s="169">
        <v>1129.23</v>
      </c>
      <c r="H93" s="169">
        <f t="shared" si="24"/>
        <v>0</v>
      </c>
      <c r="I93" s="169">
        <f t="shared" si="23"/>
        <v>0</v>
      </c>
      <c r="J93" s="169"/>
      <c r="K93" s="169"/>
      <c r="L93" s="169"/>
      <c r="M93" s="169"/>
      <c r="N93" s="169"/>
      <c r="O93" s="169"/>
      <c r="P93" s="169"/>
      <c r="Q93" s="44"/>
      <c r="R93" s="44"/>
      <c r="S93" s="44"/>
      <c r="T93" s="44"/>
      <c r="U93" s="44"/>
      <c r="V93" s="44"/>
      <c r="W93" s="44"/>
      <c r="X93" s="44"/>
      <c r="Y93" s="44"/>
      <c r="Z93" s="44"/>
      <c r="AA93" s="44"/>
      <c r="AB93" s="44"/>
      <c r="AC93" s="44"/>
      <c r="AD93" s="44"/>
      <c r="AE93" s="44"/>
      <c r="AF93" s="44"/>
      <c r="AG93" s="44"/>
      <c r="AH93" s="44"/>
      <c r="AI93" s="44"/>
      <c r="AJ93" s="44">
        <f>VLOOKUP(B93,[1]分部分项清单计价表!$C:$I,7,FALSE)</f>
        <v>10.84</v>
      </c>
      <c r="AK93" s="44">
        <f t="shared" si="19"/>
        <v>-10.84</v>
      </c>
    </row>
    <row r="94" customHeight="1" spans="1:37">
      <c r="A94" s="163">
        <f>IF(F94="","",COUNTA($F$9:F94))</f>
        <v>70</v>
      </c>
      <c r="B94" s="201" t="s">
        <v>353</v>
      </c>
      <c r="C94" s="201" t="s">
        <v>354</v>
      </c>
      <c r="D94" s="201" t="s">
        <v>355</v>
      </c>
      <c r="E94" s="201" t="s">
        <v>356</v>
      </c>
      <c r="F94" s="162" t="s">
        <v>272</v>
      </c>
      <c r="G94" s="169">
        <v>21.53</v>
      </c>
      <c r="H94" s="169">
        <f t="shared" si="24"/>
        <v>0</v>
      </c>
      <c r="I94" s="169">
        <f t="shared" si="23"/>
        <v>0</v>
      </c>
      <c r="J94" s="169"/>
      <c r="K94" s="169"/>
      <c r="L94" s="169"/>
      <c r="M94" s="169"/>
      <c r="N94" s="169"/>
      <c r="O94" s="169"/>
      <c r="P94" s="169"/>
      <c r="Q94" s="44"/>
      <c r="R94" s="44"/>
      <c r="S94" s="44"/>
      <c r="T94" s="44"/>
      <c r="U94" s="44"/>
      <c r="V94" s="44"/>
      <c r="W94" s="44"/>
      <c r="X94" s="44"/>
      <c r="Y94" s="44"/>
      <c r="Z94" s="44"/>
      <c r="AA94" s="44"/>
      <c r="AB94" s="44"/>
      <c r="AC94" s="44"/>
      <c r="AD94" s="44"/>
      <c r="AE94" s="44"/>
      <c r="AF94" s="44"/>
      <c r="AG94" s="44"/>
      <c r="AH94" s="44"/>
      <c r="AI94" s="44"/>
      <c r="AJ94" s="44">
        <f>VLOOKUP(B94,[1]分部分项清单计价表!$C:$I,7,FALSE)</f>
        <v>15.22</v>
      </c>
      <c r="AK94" s="44">
        <f t="shared" si="19"/>
        <v>-15.22</v>
      </c>
    </row>
    <row r="95" customHeight="1" spans="1:37">
      <c r="A95" s="163" t="str">
        <f>IF(F95="","",COUNTA($F$9:F95))</f>
        <v/>
      </c>
      <c r="B95" s="201" t="s">
        <v>357</v>
      </c>
      <c r="C95" s="201" t="s">
        <v>358</v>
      </c>
      <c r="D95" s="201"/>
      <c r="E95" s="201"/>
      <c r="F95" s="162"/>
      <c r="G95" s="169"/>
      <c r="H95" s="169"/>
      <c r="I95" s="169"/>
      <c r="J95" s="169"/>
      <c r="K95" s="169"/>
      <c r="L95" s="169"/>
      <c r="M95" s="169"/>
      <c r="N95" s="169"/>
      <c r="O95" s="169"/>
      <c r="P95" s="169"/>
      <c r="Q95" s="44"/>
      <c r="R95" s="44"/>
      <c r="S95" s="44"/>
      <c r="T95" s="44"/>
      <c r="U95" s="44"/>
      <c r="V95" s="44"/>
      <c r="W95" s="44"/>
      <c r="X95" s="44"/>
      <c r="Y95" s="44"/>
      <c r="Z95" s="44"/>
      <c r="AA95" s="44"/>
      <c r="AB95" s="44"/>
      <c r="AC95" s="44"/>
      <c r="AD95" s="44"/>
      <c r="AE95" s="44"/>
      <c r="AF95" s="44"/>
      <c r="AG95" s="44"/>
      <c r="AH95" s="44"/>
      <c r="AI95" s="44"/>
      <c r="AJ95" s="44">
        <f>VLOOKUP(B95,[1]分部分项清单计价表!$C:$I,7,FALSE)</f>
        <v>0</v>
      </c>
      <c r="AK95" s="44">
        <f t="shared" si="19"/>
        <v>0</v>
      </c>
    </row>
    <row r="96" customHeight="1" spans="1:37">
      <c r="A96" s="163">
        <f>IF(F96="","",COUNTA($F$9:F96))</f>
        <v>71</v>
      </c>
      <c r="B96" s="201" t="s">
        <v>359</v>
      </c>
      <c r="C96" s="201" t="s">
        <v>360</v>
      </c>
      <c r="D96" s="201" t="s">
        <v>361</v>
      </c>
      <c r="E96" s="201" t="s">
        <v>298</v>
      </c>
      <c r="F96" s="162" t="s">
        <v>272</v>
      </c>
      <c r="G96" s="169">
        <v>146.95</v>
      </c>
      <c r="H96" s="169">
        <f>ROUND(SUM(K96:P96)*(1+$AI$3),2)</f>
        <v>0</v>
      </c>
      <c r="I96" s="169">
        <f>ROUND(G96*H96,2)</f>
        <v>0</v>
      </c>
      <c r="J96" s="169"/>
      <c r="K96" s="169"/>
      <c r="L96" s="169"/>
      <c r="M96" s="169"/>
      <c r="N96" s="169"/>
      <c r="O96" s="169"/>
      <c r="P96" s="169"/>
      <c r="Q96" s="44"/>
      <c r="R96" s="44"/>
      <c r="S96" s="44"/>
      <c r="T96" s="44"/>
      <c r="U96" s="44"/>
      <c r="V96" s="44"/>
      <c r="W96" s="44"/>
      <c r="X96" s="44"/>
      <c r="Y96" s="44"/>
      <c r="Z96" s="44"/>
      <c r="AA96" s="44"/>
      <c r="AB96" s="44"/>
      <c r="AC96" s="44"/>
      <c r="AD96" s="44"/>
      <c r="AE96" s="44"/>
      <c r="AF96" s="44"/>
      <c r="AG96" s="44"/>
      <c r="AH96" s="44"/>
      <c r="AI96" s="44"/>
      <c r="AJ96" s="44">
        <f>VLOOKUP(B96,[1]分部分项清单计价表!$C:$I,7,FALSE)</f>
        <v>50.78</v>
      </c>
      <c r="AK96" s="44">
        <f t="shared" si="19"/>
        <v>-50.78</v>
      </c>
    </row>
    <row r="97" customHeight="1" spans="1:37">
      <c r="A97" s="163">
        <f>IF(F97="","",COUNTA($F$9:F97))</f>
        <v>72</v>
      </c>
      <c r="B97" s="201" t="s">
        <v>362</v>
      </c>
      <c r="C97" s="201" t="s">
        <v>363</v>
      </c>
      <c r="D97" s="201" t="s">
        <v>364</v>
      </c>
      <c r="E97" s="201" t="s">
        <v>365</v>
      </c>
      <c r="F97" s="162" t="s">
        <v>272</v>
      </c>
      <c r="G97" s="169">
        <v>222.48</v>
      </c>
      <c r="H97" s="169">
        <f t="shared" ref="H97:H105" si="25">ROUND(SUM(K97:P97)*(1+$AI$3),2)</f>
        <v>0</v>
      </c>
      <c r="I97" s="169">
        <f t="shared" ref="I97:I105" si="26">ROUND(G97*H97,2)</f>
        <v>0</v>
      </c>
      <c r="J97" s="169"/>
      <c r="K97" s="169"/>
      <c r="L97" s="169"/>
      <c r="M97" s="169"/>
      <c r="N97" s="169"/>
      <c r="O97" s="169"/>
      <c r="P97" s="169"/>
      <c r="Q97" s="44"/>
      <c r="R97" s="44"/>
      <c r="S97" s="44"/>
      <c r="T97" s="44"/>
      <c r="U97" s="44"/>
      <c r="V97" s="44"/>
      <c r="W97" s="44"/>
      <c r="X97" s="44"/>
      <c r="Y97" s="44"/>
      <c r="Z97" s="44"/>
      <c r="AA97" s="44"/>
      <c r="AB97" s="44"/>
      <c r="AC97" s="44"/>
      <c r="AD97" s="44"/>
      <c r="AE97" s="44"/>
      <c r="AF97" s="44"/>
      <c r="AG97" s="44"/>
      <c r="AH97" s="44"/>
      <c r="AI97" s="44"/>
      <c r="AJ97" s="44">
        <f>VLOOKUP(B97,[1]分部分项清单计价表!$C:$I,7,FALSE)</f>
        <v>24.36</v>
      </c>
      <c r="AK97" s="44">
        <f t="shared" si="19"/>
        <v>-24.36</v>
      </c>
    </row>
    <row r="98" customHeight="1" spans="1:37">
      <c r="A98" s="163">
        <f>IF(F98="","",COUNTA($F$9:F98))</f>
        <v>73</v>
      </c>
      <c r="B98" s="201" t="s">
        <v>366</v>
      </c>
      <c r="C98" s="201" t="s">
        <v>367</v>
      </c>
      <c r="D98" s="201" t="s">
        <v>368</v>
      </c>
      <c r="E98" s="201" t="s">
        <v>369</v>
      </c>
      <c r="F98" s="162" t="s">
        <v>272</v>
      </c>
      <c r="G98" s="169">
        <v>359.95</v>
      </c>
      <c r="H98" s="169">
        <f t="shared" si="25"/>
        <v>0</v>
      </c>
      <c r="I98" s="169">
        <f t="shared" si="26"/>
        <v>0</v>
      </c>
      <c r="J98" s="169"/>
      <c r="K98" s="169"/>
      <c r="L98" s="169"/>
      <c r="M98" s="169"/>
      <c r="N98" s="169"/>
      <c r="O98" s="169"/>
      <c r="P98" s="169"/>
      <c r="Q98" s="44"/>
      <c r="R98" s="44"/>
      <c r="S98" s="44"/>
      <c r="T98" s="44"/>
      <c r="U98" s="44"/>
      <c r="V98" s="44"/>
      <c r="W98" s="44"/>
      <c r="X98" s="44"/>
      <c r="Y98" s="44"/>
      <c r="Z98" s="44"/>
      <c r="AA98" s="44"/>
      <c r="AB98" s="44"/>
      <c r="AC98" s="44"/>
      <c r="AD98" s="44"/>
      <c r="AE98" s="44"/>
      <c r="AF98" s="44"/>
      <c r="AG98" s="44"/>
      <c r="AH98" s="44"/>
      <c r="AI98" s="44"/>
      <c r="AJ98" s="44">
        <f>VLOOKUP(B98,[1]分部分项清单计价表!$C:$I,7,FALSE)</f>
        <v>25.66</v>
      </c>
      <c r="AK98" s="44">
        <f t="shared" si="19"/>
        <v>-25.66</v>
      </c>
    </row>
    <row r="99" customHeight="1" spans="1:37">
      <c r="A99" s="163">
        <f>IF(F99="","",COUNTA($F$9:F99))</f>
        <v>74</v>
      </c>
      <c r="B99" s="201" t="s">
        <v>370</v>
      </c>
      <c r="C99" s="201" t="s">
        <v>363</v>
      </c>
      <c r="D99" s="201" t="s">
        <v>371</v>
      </c>
      <c r="E99" s="201" t="s">
        <v>372</v>
      </c>
      <c r="F99" s="162" t="s">
        <v>272</v>
      </c>
      <c r="G99" s="169">
        <v>1045.63</v>
      </c>
      <c r="H99" s="169">
        <f t="shared" si="25"/>
        <v>0</v>
      </c>
      <c r="I99" s="169">
        <f t="shared" si="26"/>
        <v>0</v>
      </c>
      <c r="J99" s="169"/>
      <c r="K99" s="169"/>
      <c r="L99" s="169"/>
      <c r="M99" s="169"/>
      <c r="N99" s="169"/>
      <c r="O99" s="169"/>
      <c r="P99" s="169"/>
      <c r="Q99" s="44"/>
      <c r="R99" s="44"/>
      <c r="S99" s="44"/>
      <c r="T99" s="44"/>
      <c r="U99" s="44"/>
      <c r="V99" s="44"/>
      <c r="W99" s="44"/>
      <c r="X99" s="44"/>
      <c r="Y99" s="44"/>
      <c r="Z99" s="44"/>
      <c r="AA99" s="44"/>
      <c r="AB99" s="44"/>
      <c r="AC99" s="44"/>
      <c r="AD99" s="44"/>
      <c r="AE99" s="44"/>
      <c r="AF99" s="44"/>
      <c r="AG99" s="44"/>
      <c r="AH99" s="44"/>
      <c r="AI99" s="44"/>
      <c r="AJ99" s="44">
        <f>VLOOKUP(B99,[1]分部分项清单计价表!$C:$I,7,FALSE)</f>
        <v>24.36</v>
      </c>
      <c r="AK99" s="44">
        <f t="shared" si="19"/>
        <v>-24.36</v>
      </c>
    </row>
    <row r="100" customHeight="1" spans="1:37">
      <c r="A100" s="163">
        <f>IF(F100="","",COUNTA($F$9:F100))</f>
        <v>75</v>
      </c>
      <c r="B100" s="201" t="s">
        <v>373</v>
      </c>
      <c r="C100" s="201" t="s">
        <v>363</v>
      </c>
      <c r="D100" s="201" t="s">
        <v>374</v>
      </c>
      <c r="E100" s="201" t="s">
        <v>365</v>
      </c>
      <c r="F100" s="162" t="s">
        <v>272</v>
      </c>
      <c r="G100" s="169">
        <v>10</v>
      </c>
      <c r="H100" s="169">
        <f t="shared" si="25"/>
        <v>0</v>
      </c>
      <c r="I100" s="169">
        <f t="shared" si="26"/>
        <v>0</v>
      </c>
      <c r="J100" s="169"/>
      <c r="K100" s="169"/>
      <c r="L100" s="169"/>
      <c r="M100" s="169"/>
      <c r="N100" s="169"/>
      <c r="O100" s="169"/>
      <c r="P100" s="169"/>
      <c r="Q100" s="44"/>
      <c r="R100" s="44"/>
      <c r="S100" s="44"/>
      <c r="T100" s="44"/>
      <c r="U100" s="44"/>
      <c r="V100" s="44"/>
      <c r="W100" s="44"/>
      <c r="X100" s="44"/>
      <c r="Y100" s="44"/>
      <c r="Z100" s="44"/>
      <c r="AA100" s="44"/>
      <c r="AB100" s="44"/>
      <c r="AC100" s="44"/>
      <c r="AD100" s="44"/>
      <c r="AE100" s="44"/>
      <c r="AF100" s="44"/>
      <c r="AG100" s="44"/>
      <c r="AH100" s="44"/>
      <c r="AI100" s="44"/>
      <c r="AJ100" s="44">
        <f>VLOOKUP(B100,[1]分部分项清单计价表!$C:$I,7,FALSE)</f>
        <v>24.94</v>
      </c>
      <c r="AK100" s="44">
        <f t="shared" si="19"/>
        <v>-24.94</v>
      </c>
    </row>
    <row r="101" customHeight="1" spans="1:37">
      <c r="A101" s="163">
        <f>IF(F101="","",COUNTA($F$9:F101))</f>
        <v>76</v>
      </c>
      <c r="B101" s="201" t="s">
        <v>375</v>
      </c>
      <c r="C101" s="201" t="s">
        <v>376</v>
      </c>
      <c r="D101" s="201" t="s">
        <v>377</v>
      </c>
      <c r="E101" s="201" t="s">
        <v>378</v>
      </c>
      <c r="F101" s="162" t="s">
        <v>272</v>
      </c>
      <c r="G101" s="169">
        <v>376.8</v>
      </c>
      <c r="H101" s="169">
        <f t="shared" si="25"/>
        <v>0</v>
      </c>
      <c r="I101" s="169">
        <f t="shared" si="26"/>
        <v>0</v>
      </c>
      <c r="J101" s="169"/>
      <c r="K101" s="169"/>
      <c r="L101" s="169"/>
      <c r="M101" s="169"/>
      <c r="N101" s="169"/>
      <c r="O101" s="169"/>
      <c r="P101" s="169"/>
      <c r="Q101" s="44"/>
      <c r="R101" s="44"/>
      <c r="S101" s="44"/>
      <c r="T101" s="44"/>
      <c r="U101" s="44"/>
      <c r="V101" s="44"/>
      <c r="W101" s="44"/>
      <c r="X101" s="44"/>
      <c r="Y101" s="44"/>
      <c r="Z101" s="44"/>
      <c r="AA101" s="44"/>
      <c r="AB101" s="44"/>
      <c r="AC101" s="44"/>
      <c r="AD101" s="44"/>
      <c r="AE101" s="44"/>
      <c r="AF101" s="44"/>
      <c r="AG101" s="44"/>
      <c r="AH101" s="44"/>
      <c r="AI101" s="44"/>
      <c r="AJ101" s="44">
        <f>VLOOKUP(B101,[1]分部分项清单计价表!$C:$I,7,FALSE)</f>
        <v>96.12</v>
      </c>
      <c r="AK101" s="44">
        <f t="shared" si="19"/>
        <v>-96.12</v>
      </c>
    </row>
    <row r="102" customHeight="1" spans="1:37">
      <c r="A102" s="163">
        <f>IF(F102="","",COUNTA($F$9:F102))</f>
        <v>77</v>
      </c>
      <c r="B102" s="201" t="s">
        <v>379</v>
      </c>
      <c r="C102" s="201" t="s">
        <v>376</v>
      </c>
      <c r="D102" s="201" t="s">
        <v>380</v>
      </c>
      <c r="E102" s="201" t="s">
        <v>378</v>
      </c>
      <c r="F102" s="162" t="s">
        <v>272</v>
      </c>
      <c r="G102" s="169">
        <v>1426.01</v>
      </c>
      <c r="H102" s="169">
        <f t="shared" si="25"/>
        <v>0</v>
      </c>
      <c r="I102" s="169">
        <f t="shared" si="26"/>
        <v>0</v>
      </c>
      <c r="J102" s="169"/>
      <c r="K102" s="169"/>
      <c r="L102" s="169"/>
      <c r="M102" s="169"/>
      <c r="N102" s="169"/>
      <c r="O102" s="169"/>
      <c r="P102" s="169"/>
      <c r="Q102" s="44"/>
      <c r="R102" s="44"/>
      <c r="S102" s="44"/>
      <c r="T102" s="44"/>
      <c r="U102" s="44"/>
      <c r="V102" s="44"/>
      <c r="W102" s="44"/>
      <c r="X102" s="44"/>
      <c r="Y102" s="44"/>
      <c r="Z102" s="44"/>
      <c r="AA102" s="44"/>
      <c r="AB102" s="44"/>
      <c r="AC102" s="44"/>
      <c r="AD102" s="44"/>
      <c r="AE102" s="44"/>
      <c r="AF102" s="44"/>
      <c r="AG102" s="44"/>
      <c r="AH102" s="44"/>
      <c r="AI102" s="44"/>
      <c r="AJ102" s="44">
        <f>VLOOKUP(B102,[1]分部分项清单计价表!$C:$I,7,FALSE)</f>
        <v>104.47</v>
      </c>
      <c r="AK102" s="44">
        <f t="shared" si="19"/>
        <v>-104.47</v>
      </c>
    </row>
    <row r="103" customHeight="1" spans="1:37">
      <c r="A103" s="163">
        <f>IF(F103="","",COUNTA($F$9:F103))</f>
        <v>78</v>
      </c>
      <c r="B103" s="201" t="s">
        <v>381</v>
      </c>
      <c r="C103" s="201" t="s">
        <v>363</v>
      </c>
      <c r="D103" s="201" t="s">
        <v>382</v>
      </c>
      <c r="E103" s="201" t="s">
        <v>372</v>
      </c>
      <c r="F103" s="162" t="s">
        <v>272</v>
      </c>
      <c r="G103" s="169">
        <v>1.48</v>
      </c>
      <c r="H103" s="169">
        <f t="shared" si="25"/>
        <v>0</v>
      </c>
      <c r="I103" s="169">
        <f t="shared" si="26"/>
        <v>0</v>
      </c>
      <c r="J103" s="169"/>
      <c r="K103" s="169"/>
      <c r="L103" s="169"/>
      <c r="M103" s="169"/>
      <c r="N103" s="169"/>
      <c r="O103" s="169"/>
      <c r="P103" s="169"/>
      <c r="Q103" s="44"/>
      <c r="R103" s="44"/>
      <c r="S103" s="44"/>
      <c r="T103" s="44"/>
      <c r="U103" s="44"/>
      <c r="V103" s="44"/>
      <c r="W103" s="44"/>
      <c r="X103" s="44"/>
      <c r="Y103" s="44"/>
      <c r="Z103" s="44"/>
      <c r="AA103" s="44"/>
      <c r="AB103" s="44"/>
      <c r="AC103" s="44"/>
      <c r="AD103" s="44"/>
      <c r="AE103" s="44"/>
      <c r="AF103" s="44"/>
      <c r="AG103" s="44"/>
      <c r="AH103" s="44"/>
      <c r="AI103" s="44"/>
      <c r="AJ103" s="44">
        <f>VLOOKUP(B103,[1]分部分项清单计价表!$C:$I,7,FALSE)</f>
        <v>32.91</v>
      </c>
      <c r="AK103" s="44">
        <f t="shared" si="19"/>
        <v>-32.91</v>
      </c>
    </row>
    <row r="104" customHeight="1" spans="1:37">
      <c r="A104" s="163">
        <f>IF(F104="","",COUNTA($F$9:F104))</f>
        <v>79</v>
      </c>
      <c r="B104" s="201" t="s">
        <v>383</v>
      </c>
      <c r="C104" s="201" t="s">
        <v>384</v>
      </c>
      <c r="D104" s="201" t="s">
        <v>385</v>
      </c>
      <c r="E104" s="201" t="s">
        <v>386</v>
      </c>
      <c r="F104" s="162" t="s">
        <v>272</v>
      </c>
      <c r="G104" s="169">
        <v>187.44</v>
      </c>
      <c r="H104" s="169">
        <f t="shared" si="25"/>
        <v>0</v>
      </c>
      <c r="I104" s="169">
        <f t="shared" si="26"/>
        <v>0</v>
      </c>
      <c r="J104" s="169"/>
      <c r="K104" s="169"/>
      <c r="L104" s="169"/>
      <c r="M104" s="169"/>
      <c r="N104" s="169"/>
      <c r="O104" s="169"/>
      <c r="P104" s="169"/>
      <c r="Q104" s="44"/>
      <c r="R104" s="44"/>
      <c r="S104" s="44"/>
      <c r="T104" s="44"/>
      <c r="U104" s="44"/>
      <c r="V104" s="44"/>
      <c r="W104" s="44"/>
      <c r="X104" s="44"/>
      <c r="Y104" s="44"/>
      <c r="Z104" s="44"/>
      <c r="AA104" s="44"/>
      <c r="AB104" s="44"/>
      <c r="AC104" s="44"/>
      <c r="AD104" s="44"/>
      <c r="AE104" s="44"/>
      <c r="AF104" s="44"/>
      <c r="AG104" s="44"/>
      <c r="AH104" s="44"/>
      <c r="AI104" s="44"/>
      <c r="AJ104" s="44">
        <f>VLOOKUP(B104,[1]分部分项清单计价表!$C:$I,7,FALSE)</f>
        <v>35.2</v>
      </c>
      <c r="AK104" s="44">
        <f t="shared" si="19"/>
        <v>-35.2</v>
      </c>
    </row>
    <row r="105" customHeight="1" spans="1:37">
      <c r="A105" s="163">
        <f>IF(F105="","",COUNTA($F$9:F105))</f>
        <v>80</v>
      </c>
      <c r="B105" s="201" t="s">
        <v>387</v>
      </c>
      <c r="C105" s="201" t="s">
        <v>388</v>
      </c>
      <c r="D105" s="201" t="s">
        <v>389</v>
      </c>
      <c r="E105" s="201" t="s">
        <v>390</v>
      </c>
      <c r="F105" s="162" t="s">
        <v>272</v>
      </c>
      <c r="G105" s="169">
        <v>17.25</v>
      </c>
      <c r="H105" s="169">
        <f t="shared" si="25"/>
        <v>0</v>
      </c>
      <c r="I105" s="169">
        <f t="shared" si="26"/>
        <v>0</v>
      </c>
      <c r="J105" s="169"/>
      <c r="K105" s="169"/>
      <c r="L105" s="169"/>
      <c r="M105" s="169"/>
      <c r="N105" s="169"/>
      <c r="O105" s="169"/>
      <c r="P105" s="169"/>
      <c r="Q105" s="44"/>
      <c r="R105" s="44"/>
      <c r="S105" s="44"/>
      <c r="T105" s="44"/>
      <c r="U105" s="44"/>
      <c r="V105" s="44"/>
      <c r="W105" s="44"/>
      <c r="X105" s="44"/>
      <c r="Y105" s="44"/>
      <c r="Z105" s="44"/>
      <c r="AA105" s="44"/>
      <c r="AB105" s="44"/>
      <c r="AC105" s="44"/>
      <c r="AD105" s="44"/>
      <c r="AE105" s="44"/>
      <c r="AF105" s="44"/>
      <c r="AG105" s="44"/>
      <c r="AH105" s="44"/>
      <c r="AI105" s="44"/>
      <c r="AJ105" s="44">
        <f>VLOOKUP(B105,[1]分部分项清单计价表!$C:$I,7,FALSE)</f>
        <v>176.59</v>
      </c>
      <c r="AK105" s="44">
        <f t="shared" ref="AK105:AK140" si="27">H105-AJ105</f>
        <v>-176.59</v>
      </c>
    </row>
    <row r="106" customHeight="1" spans="1:37">
      <c r="A106" s="163" t="str">
        <f>IF(F106="","",COUNTA($F$9:F106))</f>
        <v/>
      </c>
      <c r="B106" s="201" t="s">
        <v>391</v>
      </c>
      <c r="C106" s="201" t="s">
        <v>392</v>
      </c>
      <c r="D106" s="201"/>
      <c r="E106" s="201"/>
      <c r="F106" s="162"/>
      <c r="G106" s="169"/>
      <c r="H106" s="169"/>
      <c r="I106" s="169"/>
      <c r="J106" s="169"/>
      <c r="K106" s="169"/>
      <c r="L106" s="169"/>
      <c r="M106" s="169"/>
      <c r="N106" s="169"/>
      <c r="O106" s="169"/>
      <c r="P106" s="169"/>
      <c r="Q106" s="44"/>
      <c r="R106" s="44"/>
      <c r="S106" s="44"/>
      <c r="T106" s="44"/>
      <c r="U106" s="44"/>
      <c r="V106" s="44"/>
      <c r="W106" s="44"/>
      <c r="X106" s="44"/>
      <c r="Y106" s="44"/>
      <c r="Z106" s="44"/>
      <c r="AA106" s="44"/>
      <c r="AB106" s="44"/>
      <c r="AC106" s="44"/>
      <c r="AD106" s="44"/>
      <c r="AE106" s="44"/>
      <c r="AF106" s="44"/>
      <c r="AG106" s="44"/>
      <c r="AH106" s="44"/>
      <c r="AI106" s="44"/>
      <c r="AJ106" s="44">
        <f>VLOOKUP(B106,[1]分部分项清单计价表!$C:$I,7,FALSE)</f>
        <v>0</v>
      </c>
      <c r="AK106" s="44">
        <f t="shared" si="27"/>
        <v>0</v>
      </c>
    </row>
    <row r="107" customHeight="1" spans="1:37">
      <c r="A107" s="163" t="str">
        <f>IF(F107="","",COUNTA($F$9:F107))</f>
        <v/>
      </c>
      <c r="B107" s="201" t="s">
        <v>393</v>
      </c>
      <c r="C107" s="201" t="s">
        <v>394</v>
      </c>
      <c r="D107" s="201"/>
      <c r="E107" s="201"/>
      <c r="F107" s="162"/>
      <c r="G107" s="169"/>
      <c r="H107" s="169"/>
      <c r="I107" s="169"/>
      <c r="J107" s="169"/>
      <c r="K107" s="169"/>
      <c r="L107" s="169"/>
      <c r="M107" s="169"/>
      <c r="N107" s="169"/>
      <c r="O107" s="169"/>
      <c r="P107" s="169"/>
      <c r="Q107" s="44"/>
      <c r="R107" s="44"/>
      <c r="S107" s="44"/>
      <c r="T107" s="44"/>
      <c r="U107" s="44"/>
      <c r="V107" s="44"/>
      <c r="W107" s="44"/>
      <c r="X107" s="44"/>
      <c r="Y107" s="44"/>
      <c r="Z107" s="44"/>
      <c r="AA107" s="44"/>
      <c r="AB107" s="44"/>
      <c r="AC107" s="44"/>
      <c r="AD107" s="44"/>
      <c r="AE107" s="44"/>
      <c r="AF107" s="44"/>
      <c r="AG107" s="44"/>
      <c r="AH107" s="44"/>
      <c r="AI107" s="44"/>
      <c r="AJ107" s="44">
        <f>VLOOKUP(B107,[1]分部分项清单计价表!$C:$I,7,FALSE)</f>
        <v>0</v>
      </c>
      <c r="AK107" s="44">
        <f t="shared" si="27"/>
        <v>0</v>
      </c>
    </row>
    <row r="108" customHeight="1" spans="1:37">
      <c r="A108" s="163">
        <f>IF(F108="","",COUNTA($F$9:F108))</f>
        <v>81</v>
      </c>
      <c r="B108" s="201" t="s">
        <v>395</v>
      </c>
      <c r="C108" s="201" t="s">
        <v>396</v>
      </c>
      <c r="D108" s="201" t="s">
        <v>397</v>
      </c>
      <c r="E108" s="201" t="s">
        <v>398</v>
      </c>
      <c r="F108" s="162" t="s">
        <v>272</v>
      </c>
      <c r="G108" s="169">
        <v>17032.41</v>
      </c>
      <c r="H108" s="169">
        <f>ROUND(SUM(K108:P108)*(1+$AI$3),2)</f>
        <v>0</v>
      </c>
      <c r="I108" s="169">
        <f t="shared" ref="I108:I117" si="28">ROUND(G108*H108,2)</f>
        <v>0</v>
      </c>
      <c r="J108" s="169"/>
      <c r="K108" s="169"/>
      <c r="L108" s="169"/>
      <c r="M108" s="169"/>
      <c r="N108" s="169"/>
      <c r="O108" s="169"/>
      <c r="P108" s="169"/>
      <c r="Q108" s="44"/>
      <c r="R108" s="44"/>
      <c r="S108" s="44"/>
      <c r="T108" s="44"/>
      <c r="U108" s="44"/>
      <c r="V108" s="44"/>
      <c r="W108" s="44"/>
      <c r="X108" s="44"/>
      <c r="Y108" s="44"/>
      <c r="Z108" s="44"/>
      <c r="AA108" s="44"/>
      <c r="AB108" s="44"/>
      <c r="AC108" s="44"/>
      <c r="AD108" s="44"/>
      <c r="AE108" s="44"/>
      <c r="AF108" s="44"/>
      <c r="AG108" s="44"/>
      <c r="AH108" s="44"/>
      <c r="AI108" s="44"/>
      <c r="AJ108" s="44">
        <f>VLOOKUP(B108,[1]分部分项清单计价表!$C:$I,7,FALSE)</f>
        <v>8.06</v>
      </c>
      <c r="AK108" s="44">
        <f t="shared" si="27"/>
        <v>-8.06</v>
      </c>
    </row>
    <row r="109" customHeight="1" spans="1:37">
      <c r="A109" s="163">
        <f>IF(F109="","",COUNTA($F$9:F109))</f>
        <v>82</v>
      </c>
      <c r="B109" s="201" t="s">
        <v>399</v>
      </c>
      <c r="C109" s="201" t="s">
        <v>396</v>
      </c>
      <c r="D109" s="201" t="s">
        <v>400</v>
      </c>
      <c r="E109" s="201" t="s">
        <v>401</v>
      </c>
      <c r="F109" s="162" t="s">
        <v>272</v>
      </c>
      <c r="G109" s="169">
        <v>4258.1</v>
      </c>
      <c r="H109" s="169">
        <f t="shared" ref="H109:H117" si="29">ROUND(SUM(K109:P109)*(1+$AI$3),2)</f>
        <v>0</v>
      </c>
      <c r="I109" s="169">
        <f t="shared" si="28"/>
        <v>0</v>
      </c>
      <c r="J109" s="169"/>
      <c r="K109" s="169"/>
      <c r="L109" s="169"/>
      <c r="M109" s="169"/>
      <c r="N109" s="169"/>
      <c r="O109" s="169"/>
      <c r="P109" s="169"/>
      <c r="Q109" s="44"/>
      <c r="R109" s="44"/>
      <c r="S109" s="44"/>
      <c r="T109" s="44"/>
      <c r="U109" s="44"/>
      <c r="V109" s="44"/>
      <c r="W109" s="44"/>
      <c r="X109" s="44"/>
      <c r="Y109" s="44"/>
      <c r="Z109" s="44"/>
      <c r="AA109" s="44"/>
      <c r="AB109" s="44"/>
      <c r="AC109" s="44"/>
      <c r="AD109" s="44"/>
      <c r="AE109" s="44"/>
      <c r="AF109" s="44"/>
      <c r="AG109" s="44"/>
      <c r="AH109" s="44"/>
      <c r="AI109" s="44"/>
      <c r="AJ109" s="44">
        <f>VLOOKUP(B109,[1]分部分项清单计价表!$C:$I,7,FALSE)</f>
        <v>7.11</v>
      </c>
      <c r="AK109" s="44">
        <f t="shared" si="27"/>
        <v>-7.11</v>
      </c>
    </row>
    <row r="110" customHeight="1" spans="1:37">
      <c r="A110" s="163">
        <f>IF(F110="","",COUNTA($F$9:F110))</f>
        <v>83</v>
      </c>
      <c r="B110" s="201" t="s">
        <v>402</v>
      </c>
      <c r="C110" s="201" t="s">
        <v>403</v>
      </c>
      <c r="D110" s="201" t="s">
        <v>404</v>
      </c>
      <c r="E110" s="201" t="s">
        <v>405</v>
      </c>
      <c r="F110" s="162" t="s">
        <v>272</v>
      </c>
      <c r="G110" s="169">
        <v>5462.79</v>
      </c>
      <c r="H110" s="169">
        <f t="shared" si="29"/>
        <v>0</v>
      </c>
      <c r="I110" s="169">
        <f t="shared" si="28"/>
        <v>0</v>
      </c>
      <c r="J110" s="169"/>
      <c r="K110" s="169"/>
      <c r="L110" s="169"/>
      <c r="M110" s="169"/>
      <c r="N110" s="169"/>
      <c r="O110" s="169"/>
      <c r="P110" s="169"/>
      <c r="Q110" s="44"/>
      <c r="R110" s="44"/>
      <c r="S110" s="44"/>
      <c r="T110" s="44"/>
      <c r="U110" s="44"/>
      <c r="V110" s="44"/>
      <c r="W110" s="44"/>
      <c r="X110" s="44"/>
      <c r="Y110" s="44"/>
      <c r="Z110" s="44"/>
      <c r="AA110" s="44"/>
      <c r="AB110" s="44"/>
      <c r="AC110" s="44"/>
      <c r="AD110" s="44"/>
      <c r="AE110" s="44"/>
      <c r="AF110" s="44"/>
      <c r="AG110" s="44"/>
      <c r="AH110" s="44"/>
      <c r="AI110" s="44"/>
      <c r="AJ110" s="44">
        <f>VLOOKUP(B110,[1]分部分项清单计价表!$C:$I,7,FALSE)</f>
        <v>21.61</v>
      </c>
      <c r="AK110" s="44">
        <f t="shared" si="27"/>
        <v>-21.61</v>
      </c>
    </row>
    <row r="111" customHeight="1" spans="1:37">
      <c r="A111" s="163">
        <f>IF(F111="","",COUNTA($F$9:F111))</f>
        <v>84</v>
      </c>
      <c r="B111" s="201" t="s">
        <v>406</v>
      </c>
      <c r="C111" s="201" t="s">
        <v>403</v>
      </c>
      <c r="D111" s="201" t="s">
        <v>407</v>
      </c>
      <c r="E111" s="201" t="s">
        <v>405</v>
      </c>
      <c r="F111" s="162" t="s">
        <v>272</v>
      </c>
      <c r="G111" s="169">
        <v>8545.52</v>
      </c>
      <c r="H111" s="169">
        <f t="shared" si="29"/>
        <v>0</v>
      </c>
      <c r="I111" s="169">
        <f t="shared" si="28"/>
        <v>0</v>
      </c>
      <c r="J111" s="169"/>
      <c r="K111" s="169"/>
      <c r="L111" s="169"/>
      <c r="M111" s="169"/>
      <c r="N111" s="169"/>
      <c r="O111" s="169"/>
      <c r="P111" s="169"/>
      <c r="Q111" s="44"/>
      <c r="R111" s="44"/>
      <c r="S111" s="44"/>
      <c r="T111" s="44"/>
      <c r="U111" s="44"/>
      <c r="V111" s="44"/>
      <c r="W111" s="44"/>
      <c r="X111" s="44"/>
      <c r="Y111" s="44"/>
      <c r="Z111" s="44"/>
      <c r="AA111" s="44"/>
      <c r="AB111" s="44"/>
      <c r="AC111" s="44"/>
      <c r="AD111" s="44"/>
      <c r="AE111" s="44"/>
      <c r="AF111" s="44"/>
      <c r="AG111" s="44"/>
      <c r="AH111" s="44"/>
      <c r="AI111" s="44"/>
      <c r="AJ111" s="44">
        <f>VLOOKUP(B111,[1]分部分项清单计价表!$C:$I,7,FALSE)</f>
        <v>21.8</v>
      </c>
      <c r="AK111" s="44">
        <f t="shared" si="27"/>
        <v>-21.8</v>
      </c>
    </row>
    <row r="112" customHeight="1" spans="1:37">
      <c r="A112" s="163">
        <f>IF(F112="","",COUNTA($F$9:F112))</f>
        <v>85</v>
      </c>
      <c r="B112" s="201" t="s">
        <v>408</v>
      </c>
      <c r="C112" s="201" t="s">
        <v>403</v>
      </c>
      <c r="D112" s="201" t="s">
        <v>409</v>
      </c>
      <c r="E112" s="201" t="s">
        <v>410</v>
      </c>
      <c r="F112" s="162" t="s">
        <v>272</v>
      </c>
      <c r="G112" s="169">
        <v>80.15</v>
      </c>
      <c r="H112" s="169">
        <f t="shared" si="29"/>
        <v>0</v>
      </c>
      <c r="I112" s="169">
        <f t="shared" si="28"/>
        <v>0</v>
      </c>
      <c r="J112" s="169"/>
      <c r="K112" s="169"/>
      <c r="L112" s="169"/>
      <c r="M112" s="169"/>
      <c r="N112" s="169"/>
      <c r="O112" s="169"/>
      <c r="P112" s="169"/>
      <c r="Q112" s="44"/>
      <c r="R112" s="44"/>
      <c r="S112" s="44"/>
      <c r="T112" s="44"/>
      <c r="U112" s="44"/>
      <c r="V112" s="44"/>
      <c r="W112" s="44"/>
      <c r="X112" s="44"/>
      <c r="Y112" s="44"/>
      <c r="Z112" s="44"/>
      <c r="AA112" s="44"/>
      <c r="AB112" s="44"/>
      <c r="AC112" s="44"/>
      <c r="AD112" s="44"/>
      <c r="AE112" s="44"/>
      <c r="AF112" s="44"/>
      <c r="AG112" s="44"/>
      <c r="AH112" s="44"/>
      <c r="AI112" s="44"/>
      <c r="AJ112" s="44">
        <f>VLOOKUP(B112,[1]分部分项清单计价表!$C:$I,7,FALSE)</f>
        <v>30.61</v>
      </c>
      <c r="AK112" s="44">
        <f t="shared" si="27"/>
        <v>-30.61</v>
      </c>
    </row>
    <row r="113" customHeight="1" spans="1:37">
      <c r="A113" s="163">
        <f>IF(F113="","",COUNTA($F$9:F113))</f>
        <v>86</v>
      </c>
      <c r="B113" s="201" t="s">
        <v>411</v>
      </c>
      <c r="C113" s="201" t="s">
        <v>403</v>
      </c>
      <c r="D113" s="201" t="s">
        <v>412</v>
      </c>
      <c r="E113" s="201" t="s">
        <v>413</v>
      </c>
      <c r="F113" s="162" t="s">
        <v>272</v>
      </c>
      <c r="G113" s="169">
        <v>1236.17</v>
      </c>
      <c r="H113" s="169">
        <f t="shared" si="29"/>
        <v>0</v>
      </c>
      <c r="I113" s="169">
        <f t="shared" si="28"/>
        <v>0</v>
      </c>
      <c r="J113" s="169"/>
      <c r="K113" s="169"/>
      <c r="L113" s="169"/>
      <c r="M113" s="169"/>
      <c r="N113" s="169"/>
      <c r="O113" s="169"/>
      <c r="P113" s="169"/>
      <c r="Q113" s="44"/>
      <c r="R113" s="44"/>
      <c r="S113" s="44"/>
      <c r="T113" s="44"/>
      <c r="U113" s="44"/>
      <c r="V113" s="44"/>
      <c r="W113" s="44"/>
      <c r="X113" s="44"/>
      <c r="Y113" s="44"/>
      <c r="Z113" s="44"/>
      <c r="AA113" s="44"/>
      <c r="AB113" s="44"/>
      <c r="AC113" s="44"/>
      <c r="AD113" s="44"/>
      <c r="AE113" s="44"/>
      <c r="AF113" s="44"/>
      <c r="AG113" s="44"/>
      <c r="AH113" s="44"/>
      <c r="AI113" s="44"/>
      <c r="AJ113" s="44">
        <f>VLOOKUP(B113,[1]分部分项清单计价表!$C:$I,7,FALSE)</f>
        <v>24.74</v>
      </c>
      <c r="AK113" s="44">
        <f t="shared" si="27"/>
        <v>-24.74</v>
      </c>
    </row>
    <row r="114" customHeight="1" spans="1:37">
      <c r="A114" s="163">
        <f>IF(F114="","",COUNTA($F$9:F114))</f>
        <v>87</v>
      </c>
      <c r="B114" s="201" t="s">
        <v>414</v>
      </c>
      <c r="C114" s="201" t="s">
        <v>403</v>
      </c>
      <c r="D114" s="201" t="s">
        <v>415</v>
      </c>
      <c r="E114" s="201" t="s">
        <v>416</v>
      </c>
      <c r="F114" s="162" t="s">
        <v>272</v>
      </c>
      <c r="G114" s="169">
        <v>1072.78</v>
      </c>
      <c r="H114" s="169">
        <f t="shared" si="29"/>
        <v>0</v>
      </c>
      <c r="I114" s="169">
        <f t="shared" si="28"/>
        <v>0</v>
      </c>
      <c r="J114" s="169"/>
      <c r="K114" s="169"/>
      <c r="L114" s="169"/>
      <c r="M114" s="169"/>
      <c r="N114" s="169"/>
      <c r="O114" s="169"/>
      <c r="P114" s="169"/>
      <c r="Q114" s="44"/>
      <c r="R114" s="44"/>
      <c r="S114" s="44"/>
      <c r="T114" s="44"/>
      <c r="U114" s="44"/>
      <c r="V114" s="44"/>
      <c r="W114" s="44"/>
      <c r="X114" s="44"/>
      <c r="Y114" s="44"/>
      <c r="Z114" s="44"/>
      <c r="AA114" s="44"/>
      <c r="AB114" s="44"/>
      <c r="AC114" s="44"/>
      <c r="AD114" s="44"/>
      <c r="AE114" s="44"/>
      <c r="AF114" s="44"/>
      <c r="AG114" s="44"/>
      <c r="AH114" s="44"/>
      <c r="AI114" s="44"/>
      <c r="AJ114" s="44">
        <f>VLOOKUP(B114,[1]分部分项清单计价表!$C:$I,7,FALSE)</f>
        <v>24.74</v>
      </c>
      <c r="AK114" s="44">
        <f t="shared" si="27"/>
        <v>-24.74</v>
      </c>
    </row>
    <row r="115" customHeight="1" spans="1:37">
      <c r="A115" s="163">
        <f>IF(F115="","",COUNTA($F$9:F115))</f>
        <v>88</v>
      </c>
      <c r="B115" s="201" t="s">
        <v>417</v>
      </c>
      <c r="C115" s="201" t="s">
        <v>418</v>
      </c>
      <c r="D115" s="201" t="s">
        <v>377</v>
      </c>
      <c r="E115" s="201" t="s">
        <v>419</v>
      </c>
      <c r="F115" s="162" t="s">
        <v>272</v>
      </c>
      <c r="G115" s="169">
        <v>1573.08</v>
      </c>
      <c r="H115" s="169">
        <f t="shared" si="29"/>
        <v>0</v>
      </c>
      <c r="I115" s="169">
        <f t="shared" si="28"/>
        <v>0</v>
      </c>
      <c r="J115" s="169"/>
      <c r="K115" s="169"/>
      <c r="L115" s="169"/>
      <c r="M115" s="169"/>
      <c r="N115" s="169"/>
      <c r="O115" s="169"/>
      <c r="P115" s="169"/>
      <c r="Q115" s="44"/>
      <c r="R115" s="44"/>
      <c r="S115" s="44"/>
      <c r="T115" s="44"/>
      <c r="U115" s="44"/>
      <c r="V115" s="44"/>
      <c r="W115" s="44"/>
      <c r="X115" s="44"/>
      <c r="Y115" s="44"/>
      <c r="Z115" s="44"/>
      <c r="AA115" s="44"/>
      <c r="AB115" s="44"/>
      <c r="AC115" s="44"/>
      <c r="AD115" s="44"/>
      <c r="AE115" s="44"/>
      <c r="AF115" s="44"/>
      <c r="AG115" s="44"/>
      <c r="AH115" s="44"/>
      <c r="AI115" s="44"/>
      <c r="AJ115" s="44">
        <f>VLOOKUP(B115,[1]分部分项清单计价表!$C:$I,7,FALSE)</f>
        <v>102.6</v>
      </c>
      <c r="AK115" s="44">
        <f t="shared" si="27"/>
        <v>-102.6</v>
      </c>
    </row>
    <row r="116" customHeight="1" spans="1:37">
      <c r="A116" s="163">
        <f>IF(F116="","",COUNTA($F$9:F116))</f>
        <v>89</v>
      </c>
      <c r="B116" s="201" t="s">
        <v>420</v>
      </c>
      <c r="C116" s="201" t="s">
        <v>421</v>
      </c>
      <c r="D116" s="201" t="s">
        <v>422</v>
      </c>
      <c r="E116" s="201" t="s">
        <v>423</v>
      </c>
      <c r="F116" s="162" t="s">
        <v>272</v>
      </c>
      <c r="G116" s="169">
        <v>1513.57</v>
      </c>
      <c r="H116" s="169">
        <f t="shared" si="29"/>
        <v>0</v>
      </c>
      <c r="I116" s="169">
        <f t="shared" si="28"/>
        <v>0</v>
      </c>
      <c r="J116" s="169"/>
      <c r="K116" s="169"/>
      <c r="L116" s="169"/>
      <c r="M116" s="169"/>
      <c r="N116" s="169"/>
      <c r="O116" s="169"/>
      <c r="P116" s="169"/>
      <c r="Q116" s="44"/>
      <c r="R116" s="44"/>
      <c r="S116" s="44"/>
      <c r="T116" s="44"/>
      <c r="U116" s="44"/>
      <c r="V116" s="44"/>
      <c r="W116" s="44"/>
      <c r="X116" s="44"/>
      <c r="Y116" s="44"/>
      <c r="Z116" s="44"/>
      <c r="AA116" s="44"/>
      <c r="AB116" s="44"/>
      <c r="AC116" s="44"/>
      <c r="AD116" s="44"/>
      <c r="AE116" s="44"/>
      <c r="AF116" s="44"/>
      <c r="AG116" s="44"/>
      <c r="AH116" s="44"/>
      <c r="AI116" s="44"/>
      <c r="AJ116" s="44">
        <f>VLOOKUP(B116,[1]分部分项清单计价表!$C:$I,7,FALSE)</f>
        <v>18.07</v>
      </c>
      <c r="AK116" s="44">
        <f t="shared" si="27"/>
        <v>-18.07</v>
      </c>
    </row>
    <row r="117" customHeight="1" spans="1:37">
      <c r="A117" s="163">
        <f>IF(F117="","",COUNTA($F$9:F117))</f>
        <v>90</v>
      </c>
      <c r="B117" s="201" t="s">
        <v>406</v>
      </c>
      <c r="C117" s="201" t="s">
        <v>403</v>
      </c>
      <c r="D117" s="201" t="s">
        <v>424</v>
      </c>
      <c r="E117" s="201" t="s">
        <v>405</v>
      </c>
      <c r="F117" s="162" t="s">
        <v>272</v>
      </c>
      <c r="G117" s="169">
        <v>2171.57</v>
      </c>
      <c r="H117" s="169">
        <f t="shared" si="29"/>
        <v>0</v>
      </c>
      <c r="I117" s="169">
        <f t="shared" si="28"/>
        <v>0</v>
      </c>
      <c r="J117" s="169"/>
      <c r="K117" s="169"/>
      <c r="L117" s="169"/>
      <c r="M117" s="169"/>
      <c r="N117" s="169"/>
      <c r="O117" s="169"/>
      <c r="P117" s="169"/>
      <c r="Q117" s="44"/>
      <c r="R117" s="44"/>
      <c r="S117" s="44"/>
      <c r="T117" s="44"/>
      <c r="U117" s="44"/>
      <c r="V117" s="44"/>
      <c r="W117" s="44"/>
      <c r="X117" s="44"/>
      <c r="Y117" s="44"/>
      <c r="Z117" s="44"/>
      <c r="AA117" s="44"/>
      <c r="AB117" s="44"/>
      <c r="AC117" s="44"/>
      <c r="AD117" s="44"/>
      <c r="AE117" s="44"/>
      <c r="AF117" s="44"/>
      <c r="AG117" s="44"/>
      <c r="AH117" s="44"/>
      <c r="AI117" s="44"/>
      <c r="AJ117" s="44">
        <f>VLOOKUP(B117,[1]分部分项清单计价表!$C:$I,7,FALSE)</f>
        <v>21.8</v>
      </c>
      <c r="AK117" s="44">
        <f t="shared" si="27"/>
        <v>-21.8</v>
      </c>
    </row>
    <row r="118" customHeight="1" spans="1:37">
      <c r="A118" s="163" t="str">
        <f>IF(F118="","",COUNTA($F$9:F118))</f>
        <v/>
      </c>
      <c r="B118" s="201" t="s">
        <v>425</v>
      </c>
      <c r="C118" s="201" t="s">
        <v>426</v>
      </c>
      <c r="D118" s="201"/>
      <c r="E118" s="201"/>
      <c r="F118" s="162"/>
      <c r="G118" s="169"/>
      <c r="H118" s="169"/>
      <c r="I118" s="169"/>
      <c r="J118" s="169"/>
      <c r="K118" s="169"/>
      <c r="L118" s="169"/>
      <c r="M118" s="169"/>
      <c r="N118" s="169"/>
      <c r="O118" s="169"/>
      <c r="P118" s="169"/>
      <c r="Q118" s="44"/>
      <c r="R118" s="44"/>
      <c r="S118" s="44"/>
      <c r="T118" s="44"/>
      <c r="U118" s="44"/>
      <c r="V118" s="44"/>
      <c r="W118" s="44"/>
      <c r="X118" s="44"/>
      <c r="Y118" s="44"/>
      <c r="Z118" s="44"/>
      <c r="AA118" s="44"/>
      <c r="AB118" s="44"/>
      <c r="AC118" s="44"/>
      <c r="AD118" s="44"/>
      <c r="AE118" s="44"/>
      <c r="AF118" s="44"/>
      <c r="AG118" s="44"/>
      <c r="AH118" s="44"/>
      <c r="AI118" s="44"/>
      <c r="AJ118" s="44">
        <f>VLOOKUP(B118,[1]分部分项清单计价表!$C:$I,7,FALSE)</f>
        <v>0</v>
      </c>
      <c r="AK118" s="44">
        <f t="shared" si="27"/>
        <v>0</v>
      </c>
    </row>
    <row r="119" customHeight="1" spans="1:37">
      <c r="A119" s="163" t="str">
        <f>IF(F119="","",COUNTA($F$9:F119))</f>
        <v/>
      </c>
      <c r="B119" s="201" t="s">
        <v>427</v>
      </c>
      <c r="C119" s="201" t="s">
        <v>428</v>
      </c>
      <c r="D119" s="201"/>
      <c r="E119" s="201"/>
      <c r="F119" s="162"/>
      <c r="G119" s="169"/>
      <c r="H119" s="169"/>
      <c r="I119" s="169"/>
      <c r="J119" s="169"/>
      <c r="K119" s="169"/>
      <c r="L119" s="169"/>
      <c r="M119" s="169"/>
      <c r="N119" s="169"/>
      <c r="O119" s="169"/>
      <c r="P119" s="169"/>
      <c r="Q119" s="44"/>
      <c r="R119" s="44"/>
      <c r="S119" s="44"/>
      <c r="T119" s="44"/>
      <c r="U119" s="44"/>
      <c r="V119" s="44"/>
      <c r="W119" s="44"/>
      <c r="X119" s="44"/>
      <c r="Y119" s="44"/>
      <c r="Z119" s="44"/>
      <c r="AA119" s="44"/>
      <c r="AB119" s="44"/>
      <c r="AC119" s="44"/>
      <c r="AD119" s="44"/>
      <c r="AE119" s="44"/>
      <c r="AF119" s="44"/>
      <c r="AG119" s="44"/>
      <c r="AH119" s="44"/>
      <c r="AI119" s="44"/>
      <c r="AJ119" s="44">
        <f>VLOOKUP(B119,[1]分部分项清单计价表!$C:$I,7,FALSE)</f>
        <v>0</v>
      </c>
      <c r="AK119" s="44">
        <f t="shared" si="27"/>
        <v>0</v>
      </c>
    </row>
    <row r="120" customHeight="1" spans="1:37">
      <c r="A120" s="163">
        <f>IF(F120="","",COUNTA($F$9:F120))</f>
        <v>91</v>
      </c>
      <c r="B120" s="201" t="s">
        <v>429</v>
      </c>
      <c r="C120" s="201" t="s">
        <v>430</v>
      </c>
      <c r="D120" s="201" t="s">
        <v>431</v>
      </c>
      <c r="E120" s="201" t="s">
        <v>432</v>
      </c>
      <c r="F120" s="162" t="s">
        <v>272</v>
      </c>
      <c r="G120" s="169">
        <v>27.8</v>
      </c>
      <c r="H120" s="169">
        <f>ROUND(SUM(K120:P120)*(1+$AI$3),2)</f>
        <v>0</v>
      </c>
      <c r="I120" s="169">
        <f t="shared" ref="I120:I126" si="30">ROUND(G120*H120,2)</f>
        <v>0</v>
      </c>
      <c r="J120" s="169"/>
      <c r="K120" s="169"/>
      <c r="L120" s="169"/>
      <c r="M120" s="169"/>
      <c r="N120" s="169"/>
      <c r="O120" s="169"/>
      <c r="P120" s="169"/>
      <c r="Q120" s="44"/>
      <c r="R120" s="44"/>
      <c r="S120" s="44"/>
      <c r="T120" s="44"/>
      <c r="U120" s="44"/>
      <c r="V120" s="44"/>
      <c r="W120" s="44"/>
      <c r="X120" s="44"/>
      <c r="Y120" s="44"/>
      <c r="Z120" s="44"/>
      <c r="AA120" s="44"/>
      <c r="AB120" s="44"/>
      <c r="AC120" s="44"/>
      <c r="AD120" s="44"/>
      <c r="AE120" s="44"/>
      <c r="AF120" s="44"/>
      <c r="AG120" s="44"/>
      <c r="AH120" s="44"/>
      <c r="AI120" s="44"/>
      <c r="AJ120" s="44">
        <f>VLOOKUP(B120,[1]分部分项清单计价表!$C:$I,7,FALSE)</f>
        <v>3.19</v>
      </c>
      <c r="AK120" s="44">
        <f t="shared" si="27"/>
        <v>-3.19</v>
      </c>
    </row>
    <row r="121" customHeight="1" spans="1:37">
      <c r="A121" s="163">
        <f>IF(F121="","",COUNTA($F$9:F121))</f>
        <v>92</v>
      </c>
      <c r="B121" s="201" t="s">
        <v>433</v>
      </c>
      <c r="C121" s="201" t="s">
        <v>434</v>
      </c>
      <c r="D121" s="201" t="s">
        <v>435</v>
      </c>
      <c r="E121" s="201" t="s">
        <v>436</v>
      </c>
      <c r="F121" s="162" t="s">
        <v>272</v>
      </c>
      <c r="G121" s="169">
        <v>40.2</v>
      </c>
      <c r="H121" s="169">
        <f t="shared" ref="H121:H126" si="31">ROUND(SUM(K121:P121)*(1+$AI$3),2)</f>
        <v>0</v>
      </c>
      <c r="I121" s="169">
        <f t="shared" si="30"/>
        <v>0</v>
      </c>
      <c r="J121" s="169"/>
      <c r="K121" s="169"/>
      <c r="L121" s="169"/>
      <c r="M121" s="169"/>
      <c r="N121" s="169"/>
      <c r="O121" s="169"/>
      <c r="P121" s="169"/>
      <c r="Q121" s="44"/>
      <c r="R121" s="44"/>
      <c r="S121" s="44"/>
      <c r="T121" s="44"/>
      <c r="U121" s="44"/>
      <c r="V121" s="44"/>
      <c r="W121" s="44"/>
      <c r="X121" s="44"/>
      <c r="Y121" s="44"/>
      <c r="Z121" s="44"/>
      <c r="AA121" s="44"/>
      <c r="AB121" s="44"/>
      <c r="AC121" s="44"/>
      <c r="AD121" s="44"/>
      <c r="AE121" s="44"/>
      <c r="AF121" s="44"/>
      <c r="AG121" s="44"/>
      <c r="AH121" s="44"/>
      <c r="AI121" s="44"/>
      <c r="AJ121" s="44">
        <f>VLOOKUP(B121,[1]分部分项清单计价表!$C:$I,7,FALSE)</f>
        <v>33.7</v>
      </c>
      <c r="AK121" s="44">
        <f t="shared" si="27"/>
        <v>-33.7</v>
      </c>
    </row>
    <row r="122" customHeight="1" spans="1:37">
      <c r="A122" s="163">
        <f>IF(F122="","",COUNTA($F$9:F122))</f>
        <v>93</v>
      </c>
      <c r="B122" s="201" t="s">
        <v>437</v>
      </c>
      <c r="C122" s="201" t="s">
        <v>438</v>
      </c>
      <c r="D122" s="201" t="s">
        <v>439</v>
      </c>
      <c r="E122" s="201" t="s">
        <v>440</v>
      </c>
      <c r="F122" s="162" t="s">
        <v>272</v>
      </c>
      <c r="G122" s="169">
        <v>98.4</v>
      </c>
      <c r="H122" s="169">
        <f t="shared" si="31"/>
        <v>0</v>
      </c>
      <c r="I122" s="169">
        <f t="shared" si="30"/>
        <v>0</v>
      </c>
      <c r="J122" s="169"/>
      <c r="K122" s="169"/>
      <c r="L122" s="169"/>
      <c r="M122" s="169"/>
      <c r="N122" s="169"/>
      <c r="O122" s="169"/>
      <c r="P122" s="169"/>
      <c r="Q122" s="44"/>
      <c r="R122" s="44"/>
      <c r="S122" s="44"/>
      <c r="T122" s="44"/>
      <c r="U122" s="44"/>
      <c r="V122" s="44"/>
      <c r="W122" s="44"/>
      <c r="X122" s="44"/>
      <c r="Y122" s="44"/>
      <c r="Z122" s="44"/>
      <c r="AA122" s="44"/>
      <c r="AB122" s="44"/>
      <c r="AC122" s="44"/>
      <c r="AD122" s="44"/>
      <c r="AE122" s="44"/>
      <c r="AF122" s="44"/>
      <c r="AG122" s="44"/>
      <c r="AH122" s="44"/>
      <c r="AI122" s="44"/>
      <c r="AJ122" s="44">
        <f>VLOOKUP(B122,[1]分部分项清单计价表!$C:$I,7,FALSE)</f>
        <v>12.91</v>
      </c>
      <c r="AK122" s="44">
        <f t="shared" si="27"/>
        <v>-12.91</v>
      </c>
    </row>
    <row r="123" customHeight="1" spans="1:37">
      <c r="A123" s="163">
        <f>IF(F123="","",COUNTA($F$9:F123))</f>
        <v>94</v>
      </c>
      <c r="B123" s="201" t="s">
        <v>441</v>
      </c>
      <c r="C123" s="201" t="s">
        <v>438</v>
      </c>
      <c r="D123" s="201" t="s">
        <v>442</v>
      </c>
      <c r="E123" s="201" t="s">
        <v>440</v>
      </c>
      <c r="F123" s="162" t="s">
        <v>272</v>
      </c>
      <c r="G123" s="169">
        <v>885.64</v>
      </c>
      <c r="H123" s="169">
        <f t="shared" si="31"/>
        <v>0</v>
      </c>
      <c r="I123" s="169">
        <f t="shared" si="30"/>
        <v>0</v>
      </c>
      <c r="J123" s="169"/>
      <c r="K123" s="169"/>
      <c r="L123" s="169"/>
      <c r="M123" s="169"/>
      <c r="N123" s="169"/>
      <c r="O123" s="169"/>
      <c r="P123" s="169"/>
      <c r="Q123" s="44"/>
      <c r="R123" s="44"/>
      <c r="S123" s="44"/>
      <c r="T123" s="44"/>
      <c r="U123" s="44"/>
      <c r="V123" s="44"/>
      <c r="W123" s="44"/>
      <c r="X123" s="44"/>
      <c r="Y123" s="44"/>
      <c r="Z123" s="44"/>
      <c r="AA123" s="44"/>
      <c r="AB123" s="44"/>
      <c r="AC123" s="44"/>
      <c r="AD123" s="44"/>
      <c r="AE123" s="44"/>
      <c r="AF123" s="44"/>
      <c r="AG123" s="44"/>
      <c r="AH123" s="44"/>
      <c r="AI123" s="44"/>
      <c r="AJ123" s="44">
        <f>VLOOKUP(B123,[1]分部分项清单计价表!$C:$I,7,FALSE)</f>
        <v>12.91</v>
      </c>
      <c r="AK123" s="44">
        <f t="shared" si="27"/>
        <v>-12.91</v>
      </c>
    </row>
    <row r="124" customHeight="1" spans="1:37">
      <c r="A124" s="163">
        <f>IF(F124="","",COUNTA($F$9:F124))</f>
        <v>95</v>
      </c>
      <c r="B124" s="201" t="s">
        <v>443</v>
      </c>
      <c r="C124" s="201" t="s">
        <v>444</v>
      </c>
      <c r="D124" s="201" t="s">
        <v>445</v>
      </c>
      <c r="E124" s="201" t="s">
        <v>440</v>
      </c>
      <c r="F124" s="162" t="s">
        <v>272</v>
      </c>
      <c r="G124" s="169">
        <v>28.2</v>
      </c>
      <c r="H124" s="169">
        <f t="shared" si="31"/>
        <v>0</v>
      </c>
      <c r="I124" s="169">
        <f t="shared" si="30"/>
        <v>0</v>
      </c>
      <c r="J124" s="169"/>
      <c r="K124" s="169"/>
      <c r="L124" s="169"/>
      <c r="M124" s="169"/>
      <c r="N124" s="169"/>
      <c r="O124" s="169"/>
      <c r="P124" s="169"/>
      <c r="Q124" s="44"/>
      <c r="R124" s="44"/>
      <c r="S124" s="44"/>
      <c r="T124" s="44"/>
      <c r="U124" s="44"/>
      <c r="V124" s="44"/>
      <c r="W124" s="44"/>
      <c r="X124" s="44"/>
      <c r="Y124" s="44"/>
      <c r="Z124" s="44"/>
      <c r="AA124" s="44"/>
      <c r="AB124" s="44"/>
      <c r="AC124" s="44"/>
      <c r="AD124" s="44"/>
      <c r="AE124" s="44"/>
      <c r="AF124" s="44"/>
      <c r="AG124" s="44"/>
      <c r="AH124" s="44"/>
      <c r="AI124" s="44"/>
      <c r="AJ124" s="44">
        <f>VLOOKUP(B124,[1]分部分项清单计价表!$C:$I,7,FALSE)</f>
        <v>14.13</v>
      </c>
      <c r="AK124" s="44">
        <f t="shared" si="27"/>
        <v>-14.13</v>
      </c>
    </row>
    <row r="125" customHeight="1" spans="1:37">
      <c r="A125" s="163">
        <f>IF(F125="","",COUNTA($F$9:F125))</f>
        <v>96</v>
      </c>
      <c r="B125" s="201" t="s">
        <v>446</v>
      </c>
      <c r="C125" s="201" t="s">
        <v>447</v>
      </c>
      <c r="D125" s="201" t="s">
        <v>448</v>
      </c>
      <c r="E125" s="201" t="s">
        <v>436</v>
      </c>
      <c r="F125" s="162" t="s">
        <v>272</v>
      </c>
      <c r="G125" s="169">
        <v>1347.93</v>
      </c>
      <c r="H125" s="169">
        <f t="shared" si="31"/>
        <v>0</v>
      </c>
      <c r="I125" s="169">
        <f t="shared" si="30"/>
        <v>0</v>
      </c>
      <c r="J125" s="169"/>
      <c r="K125" s="169"/>
      <c r="L125" s="169"/>
      <c r="M125" s="169"/>
      <c r="N125" s="169"/>
      <c r="O125" s="169"/>
      <c r="P125" s="169"/>
      <c r="Q125" s="44"/>
      <c r="R125" s="44"/>
      <c r="S125" s="44"/>
      <c r="T125" s="44"/>
      <c r="U125" s="44"/>
      <c r="V125" s="44"/>
      <c r="W125" s="44"/>
      <c r="X125" s="44"/>
      <c r="Y125" s="44"/>
      <c r="Z125" s="44"/>
      <c r="AA125" s="44"/>
      <c r="AB125" s="44"/>
      <c r="AC125" s="44"/>
      <c r="AD125" s="44"/>
      <c r="AE125" s="44"/>
      <c r="AF125" s="44"/>
      <c r="AG125" s="44"/>
      <c r="AH125" s="44"/>
      <c r="AI125" s="44"/>
      <c r="AJ125" s="44">
        <f>VLOOKUP(B125,[1]分部分项清单计价表!$C:$I,7,FALSE)</f>
        <v>19.26</v>
      </c>
      <c r="AK125" s="44">
        <f t="shared" si="27"/>
        <v>-19.26</v>
      </c>
    </row>
    <row r="126" customHeight="1" spans="1:37">
      <c r="A126" s="163">
        <f>IF(F126="","",COUNTA($F$9:F126))</f>
        <v>97</v>
      </c>
      <c r="B126" s="201" t="s">
        <v>449</v>
      </c>
      <c r="C126" s="201" t="s">
        <v>447</v>
      </c>
      <c r="D126" s="201" t="s">
        <v>450</v>
      </c>
      <c r="E126" s="201" t="s">
        <v>436</v>
      </c>
      <c r="F126" s="162" t="s">
        <v>272</v>
      </c>
      <c r="G126" s="169">
        <v>65.8</v>
      </c>
      <c r="H126" s="169">
        <f t="shared" si="31"/>
        <v>0</v>
      </c>
      <c r="I126" s="169">
        <f t="shared" si="30"/>
        <v>0</v>
      </c>
      <c r="J126" s="169"/>
      <c r="K126" s="169"/>
      <c r="L126" s="169"/>
      <c r="M126" s="169"/>
      <c r="N126" s="169"/>
      <c r="O126" s="169"/>
      <c r="P126" s="169"/>
      <c r="Q126" s="44"/>
      <c r="R126" s="44"/>
      <c r="S126" s="44"/>
      <c r="T126" s="44"/>
      <c r="U126" s="44"/>
      <c r="V126" s="44"/>
      <c r="W126" s="44"/>
      <c r="X126" s="44"/>
      <c r="Y126" s="44"/>
      <c r="Z126" s="44"/>
      <c r="AA126" s="44"/>
      <c r="AB126" s="44"/>
      <c r="AC126" s="44"/>
      <c r="AD126" s="44"/>
      <c r="AE126" s="44"/>
      <c r="AF126" s="44"/>
      <c r="AG126" s="44"/>
      <c r="AH126" s="44"/>
      <c r="AI126" s="44"/>
      <c r="AJ126" s="44">
        <f>VLOOKUP(B126,[1]分部分项清单计价表!$C:$I,7,FALSE)</f>
        <v>19.26</v>
      </c>
      <c r="AK126" s="44">
        <f t="shared" si="27"/>
        <v>-19.26</v>
      </c>
    </row>
    <row r="127" customHeight="1" spans="1:37">
      <c r="A127" s="163" t="str">
        <f>IF(F127="","",COUNTA($F$9:F127))</f>
        <v/>
      </c>
      <c r="B127" s="201" t="s">
        <v>451</v>
      </c>
      <c r="C127" s="201" t="s">
        <v>452</v>
      </c>
      <c r="D127" s="201"/>
      <c r="E127" s="201"/>
      <c r="F127" s="162"/>
      <c r="G127" s="169"/>
      <c r="H127" s="169"/>
      <c r="I127" s="169"/>
      <c r="J127" s="169"/>
      <c r="K127" s="169"/>
      <c r="L127" s="169"/>
      <c r="M127" s="169"/>
      <c r="N127" s="169"/>
      <c r="O127" s="169"/>
      <c r="P127" s="169"/>
      <c r="Q127" s="44"/>
      <c r="R127" s="44"/>
      <c r="S127" s="44"/>
      <c r="T127" s="44"/>
      <c r="U127" s="44"/>
      <c r="V127" s="44"/>
      <c r="W127" s="44"/>
      <c r="X127" s="44"/>
      <c r="Y127" s="44"/>
      <c r="Z127" s="44"/>
      <c r="AA127" s="44"/>
      <c r="AB127" s="44"/>
      <c r="AC127" s="44"/>
      <c r="AD127" s="44"/>
      <c r="AE127" s="44"/>
      <c r="AF127" s="44"/>
      <c r="AG127" s="44"/>
      <c r="AH127" s="44"/>
      <c r="AI127" s="44"/>
      <c r="AJ127" s="44">
        <f>VLOOKUP(B127,[1]分部分项清单计价表!$C:$I,7,FALSE)</f>
        <v>0</v>
      </c>
      <c r="AK127" s="44">
        <f t="shared" si="27"/>
        <v>0</v>
      </c>
    </row>
    <row r="128" customHeight="1" spans="1:37">
      <c r="A128" s="163" t="str">
        <f>IF(F128="","",COUNTA($F$9:F128))</f>
        <v/>
      </c>
      <c r="B128" s="201" t="s">
        <v>453</v>
      </c>
      <c r="C128" s="201" t="s">
        <v>454</v>
      </c>
      <c r="D128" s="201"/>
      <c r="E128" s="201"/>
      <c r="F128" s="162"/>
      <c r="G128" s="169"/>
      <c r="H128" s="169"/>
      <c r="I128" s="169"/>
      <c r="J128" s="169"/>
      <c r="K128" s="169"/>
      <c r="L128" s="169"/>
      <c r="M128" s="169"/>
      <c r="N128" s="169"/>
      <c r="O128" s="169"/>
      <c r="P128" s="169"/>
      <c r="Q128" s="44"/>
      <c r="R128" s="44"/>
      <c r="S128" s="44"/>
      <c r="T128" s="44"/>
      <c r="U128" s="44"/>
      <c r="V128" s="44"/>
      <c r="W128" s="44"/>
      <c r="X128" s="44"/>
      <c r="Y128" s="44"/>
      <c r="Z128" s="44"/>
      <c r="AA128" s="44"/>
      <c r="AB128" s="44"/>
      <c r="AC128" s="44"/>
      <c r="AD128" s="44"/>
      <c r="AE128" s="44"/>
      <c r="AF128" s="44"/>
      <c r="AG128" s="44"/>
      <c r="AH128" s="44"/>
      <c r="AI128" s="44"/>
      <c r="AJ128" s="44">
        <f>VLOOKUP(B128,[1]分部分项清单计价表!$C:$I,7,FALSE)</f>
        <v>0</v>
      </c>
      <c r="AK128" s="44">
        <f t="shared" si="27"/>
        <v>0</v>
      </c>
    </row>
    <row r="129" customHeight="1" spans="1:37">
      <c r="A129" s="163">
        <f>IF(F129="","",COUNTA($F$9:F129))</f>
        <v>98</v>
      </c>
      <c r="B129" s="201" t="s">
        <v>455</v>
      </c>
      <c r="C129" s="201" t="s">
        <v>456</v>
      </c>
      <c r="D129" s="201" t="s">
        <v>457</v>
      </c>
      <c r="E129" s="201" t="s">
        <v>458</v>
      </c>
      <c r="F129" s="162" t="s">
        <v>272</v>
      </c>
      <c r="G129" s="169">
        <v>233.66</v>
      </c>
      <c r="H129" s="169">
        <f>ROUND(SUM(K129:P129)*(1+$AI$3),2)</f>
        <v>0</v>
      </c>
      <c r="I129" s="169">
        <f t="shared" ref="I129:I131" si="32">ROUND(G129*H129,2)</f>
        <v>0</v>
      </c>
      <c r="J129" s="169"/>
      <c r="K129" s="169"/>
      <c r="L129" s="169"/>
      <c r="M129" s="169"/>
      <c r="N129" s="169"/>
      <c r="O129" s="169"/>
      <c r="P129" s="169"/>
      <c r="Q129" s="44"/>
      <c r="R129" s="44"/>
      <c r="S129" s="44"/>
      <c r="T129" s="44"/>
      <c r="U129" s="44"/>
      <c r="V129" s="44"/>
      <c r="W129" s="44"/>
      <c r="X129" s="44"/>
      <c r="Y129" s="44"/>
      <c r="Z129" s="44"/>
      <c r="AA129" s="44"/>
      <c r="AB129" s="44"/>
      <c r="AC129" s="44"/>
      <c r="AD129" s="44"/>
      <c r="AE129" s="44"/>
      <c r="AF129" s="44"/>
      <c r="AG129" s="44"/>
      <c r="AH129" s="44"/>
      <c r="AI129" s="44"/>
      <c r="AJ129" s="44">
        <f>VLOOKUP(B129,[1]分部分项清单计价表!$C:$I,7,FALSE)</f>
        <v>84.47</v>
      </c>
      <c r="AK129" s="44">
        <f t="shared" si="27"/>
        <v>-84.47</v>
      </c>
    </row>
    <row r="130" customHeight="1" spans="1:37">
      <c r="A130" s="163">
        <f>IF(F130="","",COUNTA($F$9:F130))</f>
        <v>99</v>
      </c>
      <c r="B130" s="201" t="s">
        <v>381</v>
      </c>
      <c r="C130" s="201" t="s">
        <v>363</v>
      </c>
      <c r="D130" s="201" t="s">
        <v>459</v>
      </c>
      <c r="E130" s="201" t="s">
        <v>372</v>
      </c>
      <c r="F130" s="162" t="s">
        <v>272</v>
      </c>
      <c r="G130" s="169">
        <v>233.66</v>
      </c>
      <c r="H130" s="169">
        <f>ROUND(SUM(K130:P130)*(1+$AI$3),2)</f>
        <v>0</v>
      </c>
      <c r="I130" s="169">
        <f t="shared" si="32"/>
        <v>0</v>
      </c>
      <c r="J130" s="169"/>
      <c r="K130" s="169"/>
      <c r="L130" s="169"/>
      <c r="M130" s="169"/>
      <c r="N130" s="169"/>
      <c r="O130" s="169"/>
      <c r="P130" s="169"/>
      <c r="Q130" s="44"/>
      <c r="R130" s="44"/>
      <c r="S130" s="44"/>
      <c r="T130" s="44"/>
      <c r="U130" s="44"/>
      <c r="V130" s="44"/>
      <c r="W130" s="44"/>
      <c r="X130" s="44"/>
      <c r="Y130" s="44"/>
      <c r="Z130" s="44"/>
      <c r="AA130" s="44"/>
      <c r="AB130" s="44"/>
      <c r="AC130" s="44"/>
      <c r="AD130" s="44"/>
      <c r="AE130" s="44"/>
      <c r="AF130" s="44"/>
      <c r="AG130" s="44"/>
      <c r="AH130" s="44"/>
      <c r="AI130" s="44"/>
      <c r="AJ130" s="44">
        <f>VLOOKUP(B130,[1]分部分项清单计价表!$C:$I,7,FALSE)</f>
        <v>32.91</v>
      </c>
      <c r="AK130" s="44">
        <f t="shared" si="27"/>
        <v>-32.91</v>
      </c>
    </row>
    <row r="131" customHeight="1" spans="1:37">
      <c r="A131" s="163">
        <f>IF(F131="","",COUNTA($F$9:F131))</f>
        <v>100</v>
      </c>
      <c r="B131" s="201" t="s">
        <v>460</v>
      </c>
      <c r="C131" s="201" t="s">
        <v>384</v>
      </c>
      <c r="D131" s="201" t="s">
        <v>385</v>
      </c>
      <c r="E131" s="201" t="s">
        <v>386</v>
      </c>
      <c r="F131" s="162" t="s">
        <v>272</v>
      </c>
      <c r="G131" s="169">
        <v>28.93</v>
      </c>
      <c r="H131" s="169">
        <f>ROUND(SUM(K131:P131)*(1+$AI$3),2)</f>
        <v>0</v>
      </c>
      <c r="I131" s="169">
        <f t="shared" si="32"/>
        <v>0</v>
      </c>
      <c r="J131" s="169"/>
      <c r="K131" s="169"/>
      <c r="L131" s="169"/>
      <c r="M131" s="169"/>
      <c r="N131" s="169"/>
      <c r="O131" s="169"/>
      <c r="P131" s="169"/>
      <c r="Q131" s="44"/>
      <c r="R131" s="44"/>
      <c r="S131" s="44"/>
      <c r="T131" s="44"/>
      <c r="U131" s="44"/>
      <c r="V131" s="44"/>
      <c r="W131" s="44"/>
      <c r="X131" s="44"/>
      <c r="Y131" s="44"/>
      <c r="Z131" s="44"/>
      <c r="AA131" s="44"/>
      <c r="AB131" s="44"/>
      <c r="AC131" s="44"/>
      <c r="AD131" s="44"/>
      <c r="AE131" s="44"/>
      <c r="AF131" s="44"/>
      <c r="AG131" s="44"/>
      <c r="AH131" s="44"/>
      <c r="AI131" s="44"/>
      <c r="AJ131" s="44">
        <f>VLOOKUP(B131,[1]分部分项清单计价表!$C:$I,7,FALSE)</f>
        <v>48.7</v>
      </c>
      <c r="AK131" s="44">
        <f t="shared" si="27"/>
        <v>-48.7</v>
      </c>
    </row>
    <row r="132" customHeight="1" spans="1:37">
      <c r="A132" s="163" t="str">
        <f>IF(F132="","",COUNTA($F$9:F132))</f>
        <v/>
      </c>
      <c r="B132" s="201" t="s">
        <v>461</v>
      </c>
      <c r="C132" s="201" t="s">
        <v>462</v>
      </c>
      <c r="D132" s="201"/>
      <c r="E132" s="201"/>
      <c r="F132" s="162"/>
      <c r="G132" s="169"/>
      <c r="H132" s="169"/>
      <c r="I132" s="169"/>
      <c r="J132" s="169"/>
      <c r="K132" s="169"/>
      <c r="L132" s="169"/>
      <c r="M132" s="169"/>
      <c r="N132" s="169"/>
      <c r="O132" s="169"/>
      <c r="P132" s="169"/>
      <c r="Q132" s="44"/>
      <c r="R132" s="44"/>
      <c r="S132" s="44"/>
      <c r="T132" s="44"/>
      <c r="U132" s="44"/>
      <c r="V132" s="44"/>
      <c r="W132" s="44"/>
      <c r="X132" s="44"/>
      <c r="Y132" s="44"/>
      <c r="Z132" s="44"/>
      <c r="AA132" s="44"/>
      <c r="AB132" s="44"/>
      <c r="AC132" s="44"/>
      <c r="AD132" s="44"/>
      <c r="AE132" s="44"/>
      <c r="AF132" s="44"/>
      <c r="AG132" s="44"/>
      <c r="AH132" s="44"/>
      <c r="AI132" s="44"/>
      <c r="AJ132" s="44">
        <f>VLOOKUP(B132,[1]分部分项清单计价表!$C:$I,7,FALSE)</f>
        <v>0</v>
      </c>
      <c r="AK132" s="44">
        <f t="shared" si="27"/>
        <v>0</v>
      </c>
    </row>
    <row r="133" customHeight="1" spans="1:37">
      <c r="A133" s="163">
        <f>IF(F133="","",COUNTA($F$9:F133))</f>
        <v>101</v>
      </c>
      <c r="B133" s="201" t="s">
        <v>463</v>
      </c>
      <c r="C133" s="201" t="s">
        <v>396</v>
      </c>
      <c r="D133" s="201" t="s">
        <v>397</v>
      </c>
      <c r="E133" s="201" t="s">
        <v>398</v>
      </c>
      <c r="F133" s="162" t="s">
        <v>272</v>
      </c>
      <c r="G133" s="169">
        <v>1735.92</v>
      </c>
      <c r="H133" s="169">
        <f t="shared" ref="H133:H137" si="33">ROUND(SUM(K133:P133)*(1+$AI$3),2)</f>
        <v>0</v>
      </c>
      <c r="I133" s="169">
        <f t="shared" ref="I133:I137" si="34">ROUND(G133*H133,2)</f>
        <v>0</v>
      </c>
      <c r="J133" s="169"/>
      <c r="K133" s="169"/>
      <c r="L133" s="169"/>
      <c r="M133" s="169"/>
      <c r="N133" s="169"/>
      <c r="O133" s="169"/>
      <c r="P133" s="169"/>
      <c r="Q133" s="44"/>
      <c r="R133" s="44"/>
      <c r="S133" s="44"/>
      <c r="T133" s="44"/>
      <c r="U133" s="44"/>
      <c r="V133" s="44"/>
      <c r="W133" s="44"/>
      <c r="X133" s="44"/>
      <c r="Y133" s="44"/>
      <c r="Z133" s="44"/>
      <c r="AA133" s="44"/>
      <c r="AB133" s="44"/>
      <c r="AC133" s="44"/>
      <c r="AD133" s="44"/>
      <c r="AE133" s="44"/>
      <c r="AF133" s="44"/>
      <c r="AG133" s="44"/>
      <c r="AH133" s="44"/>
      <c r="AI133" s="44"/>
      <c r="AJ133" s="44">
        <f>VLOOKUP(B133,[1]分部分项清单计价表!$C:$I,7,FALSE)</f>
        <v>8.06</v>
      </c>
      <c r="AK133" s="44">
        <f t="shared" si="27"/>
        <v>-8.06</v>
      </c>
    </row>
    <row r="134" customHeight="1" spans="1:37">
      <c r="A134" s="163">
        <f>IF(F134="","",COUNTA($F$9:F134))</f>
        <v>102</v>
      </c>
      <c r="B134" s="201" t="s">
        <v>464</v>
      </c>
      <c r="C134" s="201" t="s">
        <v>403</v>
      </c>
      <c r="D134" s="201" t="s">
        <v>404</v>
      </c>
      <c r="E134" s="201" t="s">
        <v>405</v>
      </c>
      <c r="F134" s="162" t="s">
        <v>272</v>
      </c>
      <c r="G134" s="169">
        <v>1735.92</v>
      </c>
      <c r="H134" s="169">
        <f t="shared" si="33"/>
        <v>0</v>
      </c>
      <c r="I134" s="169">
        <f t="shared" si="34"/>
        <v>0</v>
      </c>
      <c r="J134" s="169"/>
      <c r="K134" s="169"/>
      <c r="L134" s="169"/>
      <c r="M134" s="169"/>
      <c r="N134" s="169"/>
      <c r="O134" s="169"/>
      <c r="P134" s="169"/>
      <c r="Q134" s="44"/>
      <c r="R134" s="44"/>
      <c r="S134" s="44"/>
      <c r="T134" s="44"/>
      <c r="U134" s="44"/>
      <c r="V134" s="44"/>
      <c r="W134" s="44"/>
      <c r="X134" s="44"/>
      <c r="Y134" s="44"/>
      <c r="Z134" s="44"/>
      <c r="AA134" s="44"/>
      <c r="AB134" s="44"/>
      <c r="AC134" s="44"/>
      <c r="AD134" s="44"/>
      <c r="AE134" s="44"/>
      <c r="AF134" s="44"/>
      <c r="AG134" s="44"/>
      <c r="AH134" s="44"/>
      <c r="AI134" s="44"/>
      <c r="AJ134" s="44">
        <f>VLOOKUP(B134,[1]分部分项清单计价表!$C:$I,7,FALSE)</f>
        <v>21.61</v>
      </c>
      <c r="AK134" s="44">
        <f t="shared" si="27"/>
        <v>-21.61</v>
      </c>
    </row>
    <row r="135" customHeight="1" spans="1:37">
      <c r="A135" s="163" t="str">
        <f>IF(F135="","",COUNTA($F$9:F135))</f>
        <v/>
      </c>
      <c r="B135" s="201" t="s">
        <v>465</v>
      </c>
      <c r="C135" s="201" t="s">
        <v>466</v>
      </c>
      <c r="D135" s="201"/>
      <c r="E135" s="201"/>
      <c r="F135" s="162"/>
      <c r="G135" s="169"/>
      <c r="H135" s="169"/>
      <c r="I135" s="169"/>
      <c r="J135" s="169"/>
      <c r="K135" s="169"/>
      <c r="L135" s="169"/>
      <c r="M135" s="169"/>
      <c r="N135" s="169"/>
      <c r="O135" s="169"/>
      <c r="P135" s="169"/>
      <c r="Q135" s="44"/>
      <c r="R135" s="44"/>
      <c r="S135" s="44"/>
      <c r="T135" s="44"/>
      <c r="U135" s="44"/>
      <c r="V135" s="44"/>
      <c r="W135" s="44"/>
      <c r="X135" s="44"/>
      <c r="Y135" s="44"/>
      <c r="Z135" s="44"/>
      <c r="AA135" s="44"/>
      <c r="AB135" s="44"/>
      <c r="AC135" s="44"/>
      <c r="AD135" s="44"/>
      <c r="AE135" s="44"/>
      <c r="AF135" s="44"/>
      <c r="AG135" s="44"/>
      <c r="AH135" s="44"/>
      <c r="AI135" s="44"/>
      <c r="AJ135" s="44">
        <f>VLOOKUP(B135,[1]分部分项清单计价表!$C:$I,7,FALSE)</f>
        <v>0</v>
      </c>
      <c r="AK135" s="44">
        <f t="shared" si="27"/>
        <v>0</v>
      </c>
    </row>
    <row r="136" customHeight="1" spans="1:37">
      <c r="A136" s="163">
        <f>IF(F136="","",COUNTA($F$9:F136))</f>
        <v>103</v>
      </c>
      <c r="B136" s="201" t="s">
        <v>467</v>
      </c>
      <c r="C136" s="201" t="s">
        <v>468</v>
      </c>
      <c r="D136" s="201" t="s">
        <v>469</v>
      </c>
      <c r="E136" s="201" t="s">
        <v>436</v>
      </c>
      <c r="F136" s="162" t="s">
        <v>272</v>
      </c>
      <c r="G136" s="169">
        <v>1735.92</v>
      </c>
      <c r="H136" s="169">
        <f t="shared" si="33"/>
        <v>0</v>
      </c>
      <c r="I136" s="169">
        <f t="shared" si="34"/>
        <v>0</v>
      </c>
      <c r="J136" s="169"/>
      <c r="K136" s="169"/>
      <c r="L136" s="169"/>
      <c r="M136" s="169"/>
      <c r="N136" s="169"/>
      <c r="O136" s="169"/>
      <c r="P136" s="169"/>
      <c r="Q136" s="44"/>
      <c r="R136" s="44"/>
      <c r="S136" s="44"/>
      <c r="T136" s="44"/>
      <c r="U136" s="44"/>
      <c r="V136" s="44"/>
      <c r="W136" s="44"/>
      <c r="X136" s="44"/>
      <c r="Y136" s="44"/>
      <c r="Z136" s="44"/>
      <c r="AA136" s="44"/>
      <c r="AB136" s="44"/>
      <c r="AC136" s="44"/>
      <c r="AD136" s="44"/>
      <c r="AE136" s="44"/>
      <c r="AF136" s="44"/>
      <c r="AG136" s="44"/>
      <c r="AH136" s="44"/>
      <c r="AI136" s="44"/>
      <c r="AJ136" s="44">
        <f>VLOOKUP(B136,[1]分部分项清单计价表!$C:$I,7,FALSE)</f>
        <v>19.26</v>
      </c>
      <c r="AK136" s="44">
        <f t="shared" si="27"/>
        <v>-19.26</v>
      </c>
    </row>
    <row r="137" customHeight="1" spans="1:37">
      <c r="A137" s="163">
        <f>IF(F137="","",COUNTA($F$9:F137))</f>
        <v>104</v>
      </c>
      <c r="B137" s="201" t="s">
        <v>470</v>
      </c>
      <c r="C137" s="201" t="s">
        <v>447</v>
      </c>
      <c r="D137" s="201" t="s">
        <v>448</v>
      </c>
      <c r="E137" s="201" t="s">
        <v>436</v>
      </c>
      <c r="F137" s="162" t="s">
        <v>272</v>
      </c>
      <c r="G137" s="169">
        <v>280.4</v>
      </c>
      <c r="H137" s="169">
        <f t="shared" si="33"/>
        <v>0</v>
      </c>
      <c r="I137" s="169">
        <f t="shared" si="34"/>
        <v>0</v>
      </c>
      <c r="J137" s="169"/>
      <c r="K137" s="169"/>
      <c r="L137" s="169"/>
      <c r="M137" s="169"/>
      <c r="N137" s="169"/>
      <c r="O137" s="169"/>
      <c r="P137" s="169"/>
      <c r="Q137" s="44"/>
      <c r="R137" s="44"/>
      <c r="S137" s="44"/>
      <c r="T137" s="44"/>
      <c r="U137" s="44"/>
      <c r="V137" s="44"/>
      <c r="W137" s="44"/>
      <c r="X137" s="44"/>
      <c r="Y137" s="44"/>
      <c r="Z137" s="44"/>
      <c r="AA137" s="44"/>
      <c r="AB137" s="44"/>
      <c r="AC137" s="44"/>
      <c r="AD137" s="44"/>
      <c r="AE137" s="44"/>
      <c r="AF137" s="44"/>
      <c r="AG137" s="44"/>
      <c r="AH137" s="44"/>
      <c r="AI137" s="44"/>
      <c r="AJ137" s="44">
        <f>VLOOKUP(B137,[1]分部分项清单计价表!$C:$I,7,FALSE)</f>
        <v>19.26</v>
      </c>
      <c r="AK137" s="44">
        <f t="shared" si="27"/>
        <v>-19.26</v>
      </c>
    </row>
    <row r="138" customHeight="1" spans="4:37">
      <c r="D138" s="225" t="s">
        <v>46</v>
      </c>
      <c r="E138" s="226"/>
      <c r="F138" s="161"/>
      <c r="G138" s="227"/>
      <c r="H138" s="44"/>
      <c r="I138" s="44"/>
      <c r="J138" s="44"/>
      <c r="K138" s="44"/>
      <c r="L138" s="44"/>
      <c r="M138" s="44"/>
      <c r="N138" s="44"/>
      <c r="O138" s="44"/>
      <c r="P138" s="44"/>
      <c r="Q138" s="44"/>
      <c r="R138" s="44"/>
      <c r="S138" s="44"/>
      <c r="T138" s="44"/>
      <c r="U138" s="44"/>
      <c r="V138" s="44"/>
      <c r="W138" s="44"/>
      <c r="X138" s="44"/>
      <c r="Y138" s="44"/>
      <c r="Z138" s="44"/>
      <c r="AA138" s="44"/>
      <c r="AB138" s="44"/>
      <c r="AC138" s="44"/>
      <c r="AD138" s="44"/>
      <c r="AE138" s="44"/>
      <c r="AF138" s="44"/>
      <c r="AG138" s="44"/>
      <c r="AH138" s="44"/>
      <c r="AI138" s="44"/>
      <c r="AJ138" s="44"/>
      <c r="AK138" s="44"/>
    </row>
    <row r="139" customHeight="1" spans="4:37">
      <c r="D139" s="225" t="s">
        <v>47</v>
      </c>
      <c r="E139" s="226"/>
      <c r="F139" s="161"/>
      <c r="G139" s="227"/>
      <c r="H139" s="44"/>
      <c r="I139" s="44"/>
      <c r="J139" s="44"/>
      <c r="K139" s="44"/>
      <c r="L139" s="44"/>
      <c r="M139" s="44"/>
      <c r="N139" s="44"/>
      <c r="O139" s="44"/>
      <c r="P139" s="44"/>
      <c r="Q139" s="44"/>
      <c r="R139" s="44"/>
      <c r="S139" s="44"/>
      <c r="T139" s="44"/>
      <c r="U139" s="44"/>
      <c r="V139" s="44"/>
      <c r="W139" s="44"/>
      <c r="X139" s="44"/>
      <c r="Y139" s="44"/>
      <c r="Z139" s="44"/>
      <c r="AA139" s="44"/>
      <c r="AB139" s="44"/>
      <c r="AC139" s="44"/>
      <c r="AD139" s="44"/>
      <c r="AE139" s="44"/>
      <c r="AF139" s="44"/>
      <c r="AG139" s="44"/>
      <c r="AH139" s="44"/>
      <c r="AI139" s="44"/>
      <c r="AJ139" s="44"/>
      <c r="AK139" s="44"/>
    </row>
    <row r="140" customHeight="1" spans="4:37">
      <c r="D140" s="225" t="s">
        <v>48</v>
      </c>
      <c r="E140" s="226"/>
      <c r="F140" s="161"/>
      <c r="G140" s="227"/>
      <c r="H140" s="44"/>
      <c r="I140" s="44"/>
      <c r="J140" s="44"/>
      <c r="K140" s="44"/>
      <c r="L140" s="44"/>
      <c r="M140" s="44"/>
      <c r="N140" s="44"/>
      <c r="O140" s="44"/>
      <c r="P140" s="44"/>
      <c r="Q140" s="44"/>
      <c r="R140" s="44"/>
      <c r="S140" s="44"/>
      <c r="T140" s="44"/>
      <c r="U140" s="44"/>
      <c r="V140" s="44"/>
      <c r="W140" s="44"/>
      <c r="X140" s="44"/>
      <c r="Y140" s="44"/>
      <c r="Z140" s="44"/>
      <c r="AA140" s="44"/>
      <c r="AB140" s="44"/>
      <c r="AC140" s="44"/>
      <c r="AD140" s="44"/>
      <c r="AE140" s="44"/>
      <c r="AF140" s="44"/>
      <c r="AG140" s="44"/>
      <c r="AH140" s="44"/>
      <c r="AI140" s="44"/>
      <c r="AJ140" s="44"/>
      <c r="AK140" s="44"/>
    </row>
    <row r="141" customHeight="1" spans="5:9">
      <c r="E141" s="38"/>
      <c r="H141" s="38"/>
      <c r="I141" s="38"/>
    </row>
    <row r="142" customHeight="1" spans="5:9">
      <c r="E142" s="38"/>
      <c r="H142" s="38"/>
      <c r="I142" s="38"/>
    </row>
    <row r="143" customHeight="1" spans="5:9">
      <c r="E143" s="38"/>
      <c r="H143" s="38"/>
      <c r="I143" s="38"/>
    </row>
    <row r="144" customHeight="1" spans="5:9">
      <c r="E144" s="38"/>
      <c r="H144" s="38"/>
      <c r="I144" s="38"/>
    </row>
  </sheetData>
  <sheetProtection formatCells="0" formatColumns="0" formatRows="0" insertRows="0" insertColumns="0" insertHyperlinks="0" deleteColumns="0" deleteRows="0" sort="0" autoFilter="0" pivotTables="0"/>
  <autoFilter xmlns:etc="http://www.wps.cn/officeDocument/2017/etCustomData" ref="A4:AG140" etc:filterBottomFollowUsedRange="0">
    <extLst/>
  </autoFilter>
  <mergeCells count="33">
    <mergeCell ref="A1:AG1"/>
    <mergeCell ref="A2:AG2"/>
    <mergeCell ref="K3:P3"/>
    <mergeCell ref="D138:G138"/>
    <mergeCell ref="D139:G139"/>
    <mergeCell ref="D140:G140"/>
    <mergeCell ref="A3:A4"/>
    <mergeCell ref="B3:B4"/>
    <mergeCell ref="C3:C4"/>
    <mergeCell ref="D3:D4"/>
    <mergeCell ref="E3:E4"/>
    <mergeCell ref="F3:F4"/>
    <mergeCell ref="G3:G4"/>
    <mergeCell ref="H3:H4"/>
    <mergeCell ref="I3:I4"/>
    <mergeCell ref="J3:J4"/>
    <mergeCell ref="Q3:Q4"/>
    <mergeCell ref="R3:R4"/>
    <mergeCell ref="S3:S4"/>
    <mergeCell ref="T3:T4"/>
    <mergeCell ref="U3:U4"/>
    <mergeCell ref="V3:V4"/>
    <mergeCell ref="W3:W4"/>
    <mergeCell ref="X3:X4"/>
    <mergeCell ref="Y3:Y4"/>
    <mergeCell ref="Z3:Z4"/>
    <mergeCell ref="AA3:AA4"/>
    <mergeCell ref="AB3:AB4"/>
    <mergeCell ref="AC3:AC4"/>
    <mergeCell ref="AD3:AD4"/>
    <mergeCell ref="AE3:AE4"/>
    <mergeCell ref="AF3:AF4"/>
    <mergeCell ref="AG3:AG4"/>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dimension ref="A1:P144"/>
  <sheetViews>
    <sheetView zoomScale="55" zoomScaleNormal="55" workbookViewId="0">
      <pane xSplit="6" ySplit="4" topLeftCell="G135" activePane="bottomRight" state="frozen"/>
      <selection/>
      <selection pane="topRight"/>
      <selection pane="bottomLeft"/>
      <selection pane="bottomRight" activeCell="A145" sqref="$A145:$XFD145"/>
    </sheetView>
  </sheetViews>
  <sheetFormatPr defaultColWidth="9" defaultRowHeight="16" customHeight="1"/>
  <cols>
    <col min="2" max="2" width="16.375" customWidth="1"/>
    <col min="3" max="3" width="20.6416666666667" customWidth="1"/>
    <col min="4" max="4" width="32.1583333333333" customWidth="1"/>
    <col min="5" max="5" width="35.4166666666667" customWidth="1"/>
    <col min="7" max="7" width="9.625" style="204"/>
    <col min="8" max="8" width="11.9" style="39" customWidth="1"/>
    <col min="9" max="9" width="13.1916666666667" customWidth="1"/>
    <col min="11" max="16" width="9" customWidth="1"/>
  </cols>
  <sheetData>
    <row r="1" customHeight="1" spans="1:16">
      <c r="A1" s="54" t="s">
        <v>49</v>
      </c>
      <c r="B1" s="55"/>
      <c r="C1" s="55"/>
      <c r="D1" s="55"/>
      <c r="E1" s="55"/>
      <c r="F1" s="55"/>
      <c r="G1" s="211"/>
      <c r="H1" s="55"/>
      <c r="I1" s="55"/>
      <c r="J1" s="55"/>
      <c r="K1" s="55"/>
      <c r="L1" s="55"/>
      <c r="M1" s="55"/>
      <c r="N1" s="55"/>
      <c r="O1" s="55"/>
      <c r="P1" s="55"/>
    </row>
    <row r="2" customHeight="1" spans="1:16">
      <c r="A2" s="56" t="s">
        <v>50</v>
      </c>
      <c r="B2" s="55"/>
      <c r="C2" s="55"/>
      <c r="D2" s="55"/>
      <c r="E2" s="55"/>
      <c r="F2" s="55"/>
      <c r="G2" s="211"/>
      <c r="H2" s="55"/>
      <c r="I2" s="55"/>
      <c r="J2" s="55"/>
      <c r="K2" s="55"/>
      <c r="L2" s="55"/>
      <c r="M2" s="55"/>
      <c r="N2" s="55"/>
      <c r="O2" s="55"/>
      <c r="P2" s="55"/>
    </row>
    <row r="3" customHeight="1" spans="1:16">
      <c r="A3" s="153" t="s">
        <v>2</v>
      </c>
      <c r="B3" s="153" t="s">
        <v>51</v>
      </c>
      <c r="C3" s="153" t="s">
        <v>52</v>
      </c>
      <c r="D3" s="153" t="s">
        <v>53</v>
      </c>
      <c r="E3" s="153" t="s">
        <v>54</v>
      </c>
      <c r="F3" s="153" t="s">
        <v>55</v>
      </c>
      <c r="G3" s="212" t="s">
        <v>56</v>
      </c>
      <c r="H3" s="153" t="s">
        <v>57</v>
      </c>
      <c r="I3" s="153" t="s">
        <v>58</v>
      </c>
      <c r="J3" s="153" t="s">
        <v>59</v>
      </c>
      <c r="K3" s="153" t="s">
        <v>60</v>
      </c>
      <c r="L3" s="153"/>
      <c r="M3" s="153"/>
      <c r="N3" s="153"/>
      <c r="O3" s="153"/>
      <c r="P3" s="153"/>
    </row>
    <row r="4" customHeight="1" spans="1:16">
      <c r="A4" s="153"/>
      <c r="B4" s="153"/>
      <c r="C4" s="153"/>
      <c r="D4" s="153"/>
      <c r="E4" s="153"/>
      <c r="F4" s="153"/>
      <c r="G4" s="212"/>
      <c r="H4" s="153"/>
      <c r="I4" s="153"/>
      <c r="J4" s="153"/>
      <c r="K4" s="153" t="s">
        <v>79</v>
      </c>
      <c r="L4" s="153" t="s">
        <v>80</v>
      </c>
      <c r="M4" s="153" t="s">
        <v>81</v>
      </c>
      <c r="N4" s="153" t="s">
        <v>82</v>
      </c>
      <c r="O4" s="153" t="s">
        <v>83</v>
      </c>
      <c r="P4" s="153" t="s">
        <v>84</v>
      </c>
    </row>
    <row r="5" customHeight="1" spans="1:16">
      <c r="A5" s="205" t="str">
        <f>IF(F5="","",COUNTA($F5:F$9))</f>
        <v/>
      </c>
      <c r="B5" s="206" t="s">
        <v>88</v>
      </c>
      <c r="C5" s="207" t="s">
        <v>471</v>
      </c>
      <c r="D5" s="207"/>
      <c r="E5" s="207"/>
      <c r="F5" s="213"/>
      <c r="G5" s="213"/>
      <c r="H5" s="214"/>
      <c r="I5" s="219">
        <f>SUM(I7:I144)</f>
        <v>0</v>
      </c>
      <c r="J5" s="219"/>
      <c r="K5" s="219"/>
      <c r="L5" s="219"/>
      <c r="M5" s="219"/>
      <c r="N5" s="219"/>
      <c r="O5" s="219"/>
      <c r="P5" s="219"/>
    </row>
    <row r="6" customHeight="1" spans="1:16">
      <c r="A6" s="208" t="str">
        <f>IF(F6="","",COUNTA($F6:F$9))</f>
        <v/>
      </c>
      <c r="B6" s="209" t="s">
        <v>135</v>
      </c>
      <c r="C6" s="210" t="s">
        <v>136</v>
      </c>
      <c r="D6" s="210"/>
      <c r="E6" s="210"/>
      <c r="F6" s="215"/>
      <c r="G6" s="215"/>
      <c r="H6" s="216"/>
      <c r="I6" s="220"/>
      <c r="J6" s="220"/>
      <c r="K6" s="220"/>
      <c r="L6" s="220"/>
      <c r="M6" s="220"/>
      <c r="N6" s="220"/>
      <c r="O6" s="220"/>
      <c r="P6" s="220"/>
    </row>
    <row r="7" customHeight="1" spans="1:16">
      <c r="A7" s="208">
        <f>IF(F7="","",COUNTA($F7))</f>
        <v>1</v>
      </c>
      <c r="B7" s="209" t="s">
        <v>472</v>
      </c>
      <c r="C7" s="210" t="s">
        <v>138</v>
      </c>
      <c r="D7" s="210" t="s">
        <v>139</v>
      </c>
      <c r="E7" s="210" t="s">
        <v>140</v>
      </c>
      <c r="F7" s="215" t="s">
        <v>95</v>
      </c>
      <c r="G7" s="217">
        <v>34.55</v>
      </c>
      <c r="H7" s="159">
        <f>ROUND(SUM(K7:P7)*(1+$AI$3),2)</f>
        <v>0</v>
      </c>
      <c r="I7" s="221">
        <f t="shared" ref="I7:I11" si="0">ROUND(G7*H7,2)</f>
        <v>0</v>
      </c>
      <c r="J7" s="221"/>
      <c r="K7" s="221"/>
      <c r="L7" s="221"/>
      <c r="M7" s="221"/>
      <c r="N7" s="221"/>
      <c r="O7" s="221"/>
      <c r="P7" s="221"/>
    </row>
    <row r="8" customHeight="1" spans="1:16">
      <c r="A8" s="208">
        <f>IF(F8="","",COUNTA($F$7:F8))</f>
        <v>2</v>
      </c>
      <c r="B8" s="209" t="s">
        <v>473</v>
      </c>
      <c r="C8" s="210" t="s">
        <v>142</v>
      </c>
      <c r="D8" s="210" t="s">
        <v>143</v>
      </c>
      <c r="E8" s="210" t="s">
        <v>144</v>
      </c>
      <c r="F8" s="215" t="s">
        <v>95</v>
      </c>
      <c r="G8" s="217">
        <v>192.59</v>
      </c>
      <c r="H8" s="159">
        <f t="shared" ref="H8:H39" si="1">ROUND(SUM(K8:P8)*(1+$AI$3),2)</f>
        <v>0</v>
      </c>
      <c r="I8" s="221">
        <f t="shared" si="0"/>
        <v>0</v>
      </c>
      <c r="J8" s="221"/>
      <c r="K8" s="221"/>
      <c r="L8" s="221"/>
      <c r="M8" s="221"/>
      <c r="N8" s="221"/>
      <c r="O8" s="221"/>
      <c r="P8" s="220"/>
    </row>
    <row r="9" customHeight="1" spans="1:16">
      <c r="A9" s="208">
        <f>IF(F9="","",COUNTA($F$7:F9))</f>
        <v>3</v>
      </c>
      <c r="B9" s="209" t="s">
        <v>474</v>
      </c>
      <c r="C9" s="210" t="s">
        <v>146</v>
      </c>
      <c r="D9" s="210" t="s">
        <v>147</v>
      </c>
      <c r="E9" s="210" t="s">
        <v>148</v>
      </c>
      <c r="F9" s="215" t="s">
        <v>95</v>
      </c>
      <c r="G9" s="217">
        <v>770.38</v>
      </c>
      <c r="H9" s="159">
        <f t="shared" si="1"/>
        <v>0</v>
      </c>
      <c r="I9" s="221">
        <f t="shared" si="0"/>
        <v>0</v>
      </c>
      <c r="J9" s="221"/>
      <c r="K9" s="221"/>
      <c r="L9" s="221"/>
      <c r="M9" s="221"/>
      <c r="N9" s="221"/>
      <c r="O9" s="221"/>
      <c r="P9" s="220"/>
    </row>
    <row r="10" customHeight="1" spans="1:16">
      <c r="A10" s="208">
        <f>IF(F10="","",COUNTA($F$7:F10))</f>
        <v>4</v>
      </c>
      <c r="B10" s="209" t="s">
        <v>475</v>
      </c>
      <c r="C10" s="210" t="s">
        <v>476</v>
      </c>
      <c r="D10" s="210" t="s">
        <v>477</v>
      </c>
      <c r="E10" s="210" t="s">
        <v>478</v>
      </c>
      <c r="F10" s="215" t="s">
        <v>95</v>
      </c>
      <c r="G10" s="217">
        <v>5995.77</v>
      </c>
      <c r="H10" s="159">
        <f t="shared" si="1"/>
        <v>0</v>
      </c>
      <c r="I10" s="221">
        <f t="shared" si="0"/>
        <v>0</v>
      </c>
      <c r="J10" s="221"/>
      <c r="K10" s="221"/>
      <c r="L10" s="221"/>
      <c r="M10" s="221"/>
      <c r="N10" s="221"/>
      <c r="O10" s="221"/>
      <c r="P10" s="220"/>
    </row>
    <row r="11" customHeight="1" spans="1:16">
      <c r="A11" s="208">
        <f>IF(F11="","",COUNTA($F$7:F11))</f>
        <v>5</v>
      </c>
      <c r="B11" s="209" t="s">
        <v>479</v>
      </c>
      <c r="C11" s="210" t="s">
        <v>150</v>
      </c>
      <c r="D11" s="210" t="s">
        <v>151</v>
      </c>
      <c r="E11" s="210" t="s">
        <v>152</v>
      </c>
      <c r="F11" s="215" t="s">
        <v>95</v>
      </c>
      <c r="G11" s="217">
        <v>174.07</v>
      </c>
      <c r="H11" s="159">
        <f t="shared" si="1"/>
        <v>0</v>
      </c>
      <c r="I11" s="221">
        <f t="shared" si="0"/>
        <v>0</v>
      </c>
      <c r="J11" s="221"/>
      <c r="K11" s="221"/>
      <c r="L11" s="221"/>
      <c r="M11" s="221"/>
      <c r="N11" s="221"/>
      <c r="O11" s="221"/>
      <c r="P11" s="220"/>
    </row>
    <row r="12" customHeight="1" spans="1:16">
      <c r="A12" s="208" t="str">
        <f>IF(F12="","",COUNTA($F$7:F12))</f>
        <v/>
      </c>
      <c r="B12" s="209" t="s">
        <v>201</v>
      </c>
      <c r="C12" s="210" t="s">
        <v>202</v>
      </c>
      <c r="D12" s="210"/>
      <c r="E12" s="210"/>
      <c r="F12" s="215"/>
      <c r="G12" s="217"/>
      <c r="H12" s="159"/>
      <c r="I12" s="220"/>
      <c r="J12" s="220"/>
      <c r="K12" s="220"/>
      <c r="L12" s="220"/>
      <c r="M12" s="220"/>
      <c r="N12" s="220"/>
      <c r="O12" s="220"/>
      <c r="P12" s="220"/>
    </row>
    <row r="13" customHeight="1" spans="1:16">
      <c r="A13" s="208" t="str">
        <f>IF(F13="","",COUNTA($F$7:F13))</f>
        <v/>
      </c>
      <c r="B13" s="209" t="s">
        <v>203</v>
      </c>
      <c r="C13" s="210" t="s">
        <v>204</v>
      </c>
      <c r="D13" s="210"/>
      <c r="E13" s="210"/>
      <c r="F13" s="215"/>
      <c r="G13" s="217"/>
      <c r="H13" s="159"/>
      <c r="I13" s="220"/>
      <c r="J13" s="220"/>
      <c r="K13" s="220"/>
      <c r="L13" s="220"/>
      <c r="M13" s="220"/>
      <c r="N13" s="220"/>
      <c r="O13" s="220"/>
      <c r="P13" s="220"/>
    </row>
    <row r="14" customHeight="1" spans="1:16">
      <c r="A14" s="208">
        <f>IF(F14="","",COUNTA($F$7:F14))</f>
        <v>6</v>
      </c>
      <c r="B14" s="209" t="s">
        <v>480</v>
      </c>
      <c r="C14" s="210" t="s">
        <v>206</v>
      </c>
      <c r="D14" s="210" t="s">
        <v>207</v>
      </c>
      <c r="E14" s="210" t="s">
        <v>165</v>
      </c>
      <c r="F14" s="215" t="s">
        <v>95</v>
      </c>
      <c r="G14" s="217">
        <v>13221.7</v>
      </c>
      <c r="H14" s="159">
        <f t="shared" si="1"/>
        <v>0</v>
      </c>
      <c r="I14" s="221">
        <f t="shared" ref="I14:I30" si="2">ROUND(G14*H14,2)</f>
        <v>0</v>
      </c>
      <c r="J14" s="221"/>
      <c r="K14" s="221"/>
      <c r="L14" s="221"/>
      <c r="M14" s="221"/>
      <c r="N14" s="221"/>
      <c r="O14" s="221"/>
      <c r="P14" s="221"/>
    </row>
    <row r="15" customHeight="1" spans="1:16">
      <c r="A15" s="208">
        <f>IF(F15="","",COUNTA($F$7:F15))</f>
        <v>7</v>
      </c>
      <c r="B15" s="209" t="s">
        <v>481</v>
      </c>
      <c r="C15" s="210" t="s">
        <v>209</v>
      </c>
      <c r="D15" s="210" t="s">
        <v>210</v>
      </c>
      <c r="E15" s="210" t="s">
        <v>165</v>
      </c>
      <c r="F15" s="215" t="s">
        <v>95</v>
      </c>
      <c r="G15" s="217">
        <v>2006.77</v>
      </c>
      <c r="H15" s="159">
        <f t="shared" si="1"/>
        <v>0</v>
      </c>
      <c r="I15" s="221">
        <f t="shared" si="2"/>
        <v>0</v>
      </c>
      <c r="J15" s="221"/>
      <c r="K15" s="221"/>
      <c r="L15" s="221"/>
      <c r="M15" s="221"/>
      <c r="N15" s="221"/>
      <c r="O15" s="221"/>
      <c r="P15" s="221"/>
    </row>
    <row r="16" customHeight="1" spans="1:16">
      <c r="A16" s="208">
        <f>IF(F16="","",COUNTA($F$7:F16))</f>
        <v>8</v>
      </c>
      <c r="B16" s="209" t="s">
        <v>482</v>
      </c>
      <c r="C16" s="210" t="s">
        <v>212</v>
      </c>
      <c r="D16" s="210" t="s">
        <v>213</v>
      </c>
      <c r="E16" s="210" t="s">
        <v>165</v>
      </c>
      <c r="F16" s="215" t="s">
        <v>95</v>
      </c>
      <c r="G16" s="217">
        <v>2006.77</v>
      </c>
      <c r="H16" s="159">
        <f t="shared" si="1"/>
        <v>0</v>
      </c>
      <c r="I16" s="221">
        <f t="shared" si="2"/>
        <v>0</v>
      </c>
      <c r="J16" s="221"/>
      <c r="K16" s="221"/>
      <c r="L16" s="221"/>
      <c r="M16" s="221"/>
      <c r="N16" s="221"/>
      <c r="O16" s="221"/>
      <c r="P16" s="221"/>
    </row>
    <row r="17" customHeight="1" spans="1:16">
      <c r="A17" s="208">
        <f>IF(F17="","",COUNTA($F$7:F17))</f>
        <v>9</v>
      </c>
      <c r="B17" s="209" t="s">
        <v>483</v>
      </c>
      <c r="C17" s="210" t="s">
        <v>215</v>
      </c>
      <c r="D17" s="210" t="s">
        <v>216</v>
      </c>
      <c r="E17" s="210" t="s">
        <v>165</v>
      </c>
      <c r="F17" s="215" t="s">
        <v>95</v>
      </c>
      <c r="G17" s="217">
        <v>2006.77</v>
      </c>
      <c r="H17" s="159">
        <f t="shared" si="1"/>
        <v>0</v>
      </c>
      <c r="I17" s="221">
        <f t="shared" si="2"/>
        <v>0</v>
      </c>
      <c r="J17" s="221"/>
      <c r="K17" s="221"/>
      <c r="L17" s="221"/>
      <c r="M17" s="221"/>
      <c r="N17" s="221"/>
      <c r="O17" s="221"/>
      <c r="P17" s="221"/>
    </row>
    <row r="18" customHeight="1" spans="1:16">
      <c r="A18" s="208">
        <f>IF(F18="","",COUNTA($F$7:F18))</f>
        <v>10</v>
      </c>
      <c r="B18" s="209" t="s">
        <v>484</v>
      </c>
      <c r="C18" s="210" t="s">
        <v>218</v>
      </c>
      <c r="D18" s="210" t="s">
        <v>219</v>
      </c>
      <c r="E18" s="210" t="s">
        <v>165</v>
      </c>
      <c r="F18" s="215" t="s">
        <v>95</v>
      </c>
      <c r="G18" s="217">
        <v>2006.77</v>
      </c>
      <c r="H18" s="159">
        <f t="shared" si="1"/>
        <v>0</v>
      </c>
      <c r="I18" s="221">
        <f t="shared" si="2"/>
        <v>0</v>
      </c>
      <c r="J18" s="221"/>
      <c r="K18" s="221"/>
      <c r="L18" s="221"/>
      <c r="M18" s="221"/>
      <c r="N18" s="221"/>
      <c r="O18" s="221"/>
      <c r="P18" s="221"/>
    </row>
    <row r="19" customHeight="1" spans="1:16">
      <c r="A19" s="208">
        <f>IF(F19="","",COUNTA($F$7:F19))</f>
        <v>11</v>
      </c>
      <c r="B19" s="209" t="s">
        <v>485</v>
      </c>
      <c r="C19" s="210" t="s">
        <v>486</v>
      </c>
      <c r="D19" s="210" t="s">
        <v>487</v>
      </c>
      <c r="E19" s="210" t="s">
        <v>165</v>
      </c>
      <c r="F19" s="215" t="s">
        <v>95</v>
      </c>
      <c r="G19" s="217">
        <v>2006.77</v>
      </c>
      <c r="H19" s="159">
        <f t="shared" si="1"/>
        <v>0</v>
      </c>
      <c r="I19" s="221">
        <f t="shared" si="2"/>
        <v>0</v>
      </c>
      <c r="J19" s="221"/>
      <c r="K19" s="221"/>
      <c r="L19" s="221"/>
      <c r="M19" s="221"/>
      <c r="N19" s="221"/>
      <c r="O19" s="221"/>
      <c r="P19" s="221"/>
    </row>
    <row r="20" customHeight="1" spans="1:16">
      <c r="A20" s="208">
        <f>IF(F20="","",COUNTA($F$7:F20))</f>
        <v>12</v>
      </c>
      <c r="B20" s="209" t="s">
        <v>488</v>
      </c>
      <c r="C20" s="210" t="s">
        <v>489</v>
      </c>
      <c r="D20" s="210" t="s">
        <v>490</v>
      </c>
      <c r="E20" s="210" t="s">
        <v>165</v>
      </c>
      <c r="F20" s="215" t="s">
        <v>95</v>
      </c>
      <c r="G20" s="217">
        <v>3709.5</v>
      </c>
      <c r="H20" s="159">
        <f t="shared" si="1"/>
        <v>0</v>
      </c>
      <c r="I20" s="221">
        <f t="shared" si="2"/>
        <v>0</v>
      </c>
      <c r="J20" s="221"/>
      <c r="K20" s="221"/>
      <c r="L20" s="221"/>
      <c r="M20" s="221"/>
      <c r="N20" s="221"/>
      <c r="O20" s="221"/>
      <c r="P20" s="221"/>
    </row>
    <row r="21" ht="26" customHeight="1" spans="1:16">
      <c r="A21" s="208">
        <f>IF(F21="","",COUNTA($F$7:F21))</f>
        <v>13</v>
      </c>
      <c r="B21" s="209" t="s">
        <v>491</v>
      </c>
      <c r="C21" s="210" t="s">
        <v>492</v>
      </c>
      <c r="D21" s="210" t="s">
        <v>493</v>
      </c>
      <c r="E21" s="210" t="s">
        <v>165</v>
      </c>
      <c r="F21" s="215" t="s">
        <v>95</v>
      </c>
      <c r="G21" s="217">
        <v>1483.8</v>
      </c>
      <c r="H21" s="159">
        <f t="shared" si="1"/>
        <v>0</v>
      </c>
      <c r="I21" s="221">
        <f t="shared" si="2"/>
        <v>0</v>
      </c>
      <c r="J21" s="221"/>
      <c r="K21" s="221"/>
      <c r="L21" s="221"/>
      <c r="M21" s="221"/>
      <c r="N21" s="221"/>
      <c r="O21" s="221"/>
      <c r="P21" s="221"/>
    </row>
    <row r="22" ht="26" customHeight="1" spans="1:16">
      <c r="A22" s="208">
        <f>IF(F22="","",COUNTA($F$7:F22))</f>
        <v>14</v>
      </c>
      <c r="B22" s="209" t="s">
        <v>494</v>
      </c>
      <c r="C22" s="210" t="s">
        <v>167</v>
      </c>
      <c r="D22" s="210" t="s">
        <v>168</v>
      </c>
      <c r="E22" s="210" t="s">
        <v>165</v>
      </c>
      <c r="F22" s="215" t="s">
        <v>95</v>
      </c>
      <c r="G22" s="217">
        <v>2225.7</v>
      </c>
      <c r="H22" s="159">
        <f t="shared" si="1"/>
        <v>0</v>
      </c>
      <c r="I22" s="221">
        <f t="shared" si="2"/>
        <v>0</v>
      </c>
      <c r="J22" s="221"/>
      <c r="K22" s="221"/>
      <c r="L22" s="221"/>
      <c r="M22" s="221"/>
      <c r="N22" s="221"/>
      <c r="O22" s="221"/>
      <c r="P22" s="221"/>
    </row>
    <row r="23" customHeight="1" spans="1:16">
      <c r="A23" s="208">
        <f>IF(F23="","",COUNTA($F$7:F23))</f>
        <v>15</v>
      </c>
      <c r="B23" s="209" t="s">
        <v>495</v>
      </c>
      <c r="C23" s="210" t="s">
        <v>237</v>
      </c>
      <c r="D23" s="210" t="s">
        <v>238</v>
      </c>
      <c r="E23" s="210" t="s">
        <v>165</v>
      </c>
      <c r="F23" s="215" t="s">
        <v>95</v>
      </c>
      <c r="G23" s="217">
        <v>259.37</v>
      </c>
      <c r="H23" s="159">
        <f t="shared" si="1"/>
        <v>0</v>
      </c>
      <c r="I23" s="221">
        <f t="shared" si="2"/>
        <v>0</v>
      </c>
      <c r="J23" s="221"/>
      <c r="K23" s="221"/>
      <c r="L23" s="221"/>
      <c r="M23" s="221"/>
      <c r="N23" s="221"/>
      <c r="O23" s="221"/>
      <c r="P23" s="221"/>
    </row>
    <row r="24" customHeight="1" spans="1:16">
      <c r="A24" s="208">
        <f>IF(F24="","",COUNTA($F$7:F24))</f>
        <v>16</v>
      </c>
      <c r="B24" s="209" t="s">
        <v>496</v>
      </c>
      <c r="C24" s="210" t="s">
        <v>240</v>
      </c>
      <c r="D24" s="210" t="s">
        <v>241</v>
      </c>
      <c r="E24" s="210" t="s">
        <v>165</v>
      </c>
      <c r="F24" s="215" t="s">
        <v>95</v>
      </c>
      <c r="G24" s="217">
        <v>71.3</v>
      </c>
      <c r="H24" s="159">
        <f t="shared" si="1"/>
        <v>0</v>
      </c>
      <c r="I24" s="221">
        <f t="shared" si="2"/>
        <v>0</v>
      </c>
      <c r="J24" s="221"/>
      <c r="K24" s="221"/>
      <c r="L24" s="221"/>
      <c r="M24" s="221"/>
      <c r="N24" s="221"/>
      <c r="O24" s="221"/>
      <c r="P24" s="221"/>
    </row>
    <row r="25" customHeight="1" spans="1:16">
      <c r="A25" s="208">
        <f>IF(F25="","",COUNTA($F$7:F25))</f>
        <v>17</v>
      </c>
      <c r="B25" s="209" t="s">
        <v>497</v>
      </c>
      <c r="C25" s="210" t="s">
        <v>498</v>
      </c>
      <c r="D25" s="210" t="s">
        <v>207</v>
      </c>
      <c r="E25" s="210" t="s">
        <v>165</v>
      </c>
      <c r="F25" s="215" t="s">
        <v>95</v>
      </c>
      <c r="G25" s="217">
        <v>0.19</v>
      </c>
      <c r="H25" s="159">
        <f t="shared" si="1"/>
        <v>0</v>
      </c>
      <c r="I25" s="221">
        <f t="shared" si="2"/>
        <v>0</v>
      </c>
      <c r="J25" s="221"/>
      <c r="K25" s="221"/>
      <c r="L25" s="221"/>
      <c r="M25" s="221"/>
      <c r="N25" s="221"/>
      <c r="O25" s="221"/>
      <c r="P25" s="221"/>
    </row>
    <row r="26" customHeight="1" spans="1:16">
      <c r="A26" s="208">
        <f>IF(F26="","",COUNTA($F$7:F26))</f>
        <v>18</v>
      </c>
      <c r="B26" s="209" t="s">
        <v>499</v>
      </c>
      <c r="C26" s="210" t="s">
        <v>500</v>
      </c>
      <c r="D26" s="210" t="s">
        <v>501</v>
      </c>
      <c r="E26" s="210" t="s">
        <v>502</v>
      </c>
      <c r="F26" s="215" t="s">
        <v>157</v>
      </c>
      <c r="G26" s="217">
        <v>2901.13</v>
      </c>
      <c r="H26" s="159">
        <f t="shared" si="1"/>
        <v>0</v>
      </c>
      <c r="I26" s="221">
        <f t="shared" si="2"/>
        <v>0</v>
      </c>
      <c r="J26" s="221"/>
      <c r="K26" s="221"/>
      <c r="L26" s="221"/>
      <c r="M26" s="221"/>
      <c r="N26" s="221"/>
      <c r="O26" s="221"/>
      <c r="P26" s="221"/>
    </row>
    <row r="27" customHeight="1" spans="1:16">
      <c r="A27" s="208">
        <f>IF(F27="","",COUNTA($F$7:F27))</f>
        <v>19</v>
      </c>
      <c r="B27" s="209" t="s">
        <v>503</v>
      </c>
      <c r="C27" s="210" t="s">
        <v>504</v>
      </c>
      <c r="D27" s="210" t="s">
        <v>505</v>
      </c>
      <c r="E27" s="210" t="s">
        <v>506</v>
      </c>
      <c r="F27" s="215" t="s">
        <v>196</v>
      </c>
      <c r="G27" s="217">
        <v>39</v>
      </c>
      <c r="H27" s="159">
        <f t="shared" si="1"/>
        <v>0</v>
      </c>
      <c r="I27" s="221">
        <f t="shared" si="2"/>
        <v>0</v>
      </c>
      <c r="J27" s="221"/>
      <c r="K27" s="221"/>
      <c r="L27" s="221"/>
      <c r="M27" s="221"/>
      <c r="N27" s="221"/>
      <c r="O27" s="221"/>
      <c r="P27" s="221"/>
    </row>
    <row r="28" customHeight="1" spans="1:16">
      <c r="A28" s="208">
        <f>IF(F28="","",COUNTA($F$7:F28))</f>
        <v>20</v>
      </c>
      <c r="B28" s="209" t="s">
        <v>507</v>
      </c>
      <c r="C28" s="210" t="s">
        <v>508</v>
      </c>
      <c r="D28" s="210" t="s">
        <v>509</v>
      </c>
      <c r="E28" s="210" t="s">
        <v>510</v>
      </c>
      <c r="F28" s="215" t="s">
        <v>196</v>
      </c>
      <c r="G28" s="217">
        <v>39</v>
      </c>
      <c r="H28" s="159">
        <f t="shared" si="1"/>
        <v>0</v>
      </c>
      <c r="I28" s="221">
        <f t="shared" si="2"/>
        <v>0</v>
      </c>
      <c r="J28" s="221"/>
      <c r="K28" s="221"/>
      <c r="L28" s="221"/>
      <c r="M28" s="221"/>
      <c r="N28" s="221"/>
      <c r="O28" s="221"/>
      <c r="P28" s="221"/>
    </row>
    <row r="29" customHeight="1" spans="1:16">
      <c r="A29" s="208">
        <f>IF(F29="","",COUNTA($F$7:F29))</f>
        <v>21</v>
      </c>
      <c r="B29" s="209" t="s">
        <v>511</v>
      </c>
      <c r="C29" s="210" t="s">
        <v>512</v>
      </c>
      <c r="D29" s="210" t="s">
        <v>513</v>
      </c>
      <c r="E29" s="210" t="s">
        <v>514</v>
      </c>
      <c r="F29" s="215" t="s">
        <v>272</v>
      </c>
      <c r="G29" s="217">
        <v>428.15</v>
      </c>
      <c r="H29" s="159">
        <f t="shared" si="1"/>
        <v>0</v>
      </c>
      <c r="I29" s="221">
        <f t="shared" si="2"/>
        <v>0</v>
      </c>
      <c r="J29" s="221"/>
      <c r="K29" s="221"/>
      <c r="L29" s="221"/>
      <c r="M29" s="221"/>
      <c r="N29" s="221"/>
      <c r="O29" s="221"/>
      <c r="P29" s="221"/>
    </row>
    <row r="30" customHeight="1" spans="1:16">
      <c r="A30" s="208">
        <f>IF(F30="","",COUNTA($F$7:F30))</f>
        <v>22</v>
      </c>
      <c r="B30" s="209" t="s">
        <v>515</v>
      </c>
      <c r="C30" s="210" t="s">
        <v>516</v>
      </c>
      <c r="D30" s="210" t="s">
        <v>517</v>
      </c>
      <c r="E30" s="210" t="s">
        <v>518</v>
      </c>
      <c r="F30" s="215" t="s">
        <v>272</v>
      </c>
      <c r="G30" s="217">
        <v>168</v>
      </c>
      <c r="H30" s="159">
        <f t="shared" si="1"/>
        <v>0</v>
      </c>
      <c r="I30" s="221">
        <f t="shared" si="2"/>
        <v>0</v>
      </c>
      <c r="J30" s="221"/>
      <c r="K30" s="221"/>
      <c r="L30" s="221"/>
      <c r="M30" s="221"/>
      <c r="N30" s="221"/>
      <c r="O30" s="221"/>
      <c r="P30" s="221"/>
    </row>
    <row r="31" customHeight="1" spans="1:16">
      <c r="A31" s="208" t="str">
        <f>IF(F31="","",COUNTA($F$7:F31))</f>
        <v/>
      </c>
      <c r="B31" s="209" t="s">
        <v>248</v>
      </c>
      <c r="C31" s="210" t="s">
        <v>249</v>
      </c>
      <c r="D31" s="210"/>
      <c r="E31" s="210"/>
      <c r="F31" s="215"/>
      <c r="G31" s="217"/>
      <c r="H31" s="159"/>
      <c r="I31" s="220"/>
      <c r="J31" s="220"/>
      <c r="K31" s="220"/>
      <c r="L31" s="220"/>
      <c r="M31" s="220"/>
      <c r="N31" s="220"/>
      <c r="O31" s="220"/>
      <c r="P31" s="220"/>
    </row>
    <row r="32" customHeight="1" spans="1:16">
      <c r="A32" s="208">
        <f>IF(F32="","",COUNTA($F$7:F32))</f>
        <v>23</v>
      </c>
      <c r="B32" s="209" t="s">
        <v>519</v>
      </c>
      <c r="C32" s="210" t="s">
        <v>176</v>
      </c>
      <c r="D32" s="210" t="s">
        <v>177</v>
      </c>
      <c r="E32" s="210" t="s">
        <v>178</v>
      </c>
      <c r="F32" s="215" t="s">
        <v>116</v>
      </c>
      <c r="G32" s="218">
        <v>16.292</v>
      </c>
      <c r="H32" s="159">
        <f t="shared" si="1"/>
        <v>0</v>
      </c>
      <c r="I32" s="221">
        <f t="shared" ref="I32:I38" si="3">ROUND(G32*H32,2)</f>
        <v>0</v>
      </c>
      <c r="J32" s="221"/>
      <c r="K32" s="221"/>
      <c r="L32" s="221"/>
      <c r="M32" s="221"/>
      <c r="N32" s="221"/>
      <c r="O32" s="221"/>
      <c r="P32" s="221"/>
    </row>
    <row r="33" customHeight="1" spans="1:16">
      <c r="A33" s="208">
        <f>IF(F33="","",COUNTA($F$7:F33))</f>
        <v>24</v>
      </c>
      <c r="B33" s="209" t="s">
        <v>520</v>
      </c>
      <c r="C33" s="210" t="s">
        <v>252</v>
      </c>
      <c r="D33" s="210" t="s">
        <v>253</v>
      </c>
      <c r="E33" s="210" t="s">
        <v>178</v>
      </c>
      <c r="F33" s="215" t="s">
        <v>116</v>
      </c>
      <c r="G33" s="218">
        <v>6.982</v>
      </c>
      <c r="H33" s="159">
        <f t="shared" si="1"/>
        <v>0</v>
      </c>
      <c r="I33" s="221">
        <f t="shared" si="3"/>
        <v>0</v>
      </c>
      <c r="J33" s="221"/>
      <c r="K33" s="221"/>
      <c r="L33" s="221"/>
      <c r="M33" s="221"/>
      <c r="N33" s="221"/>
      <c r="O33" s="221"/>
      <c r="P33" s="221"/>
    </row>
    <row r="34" customHeight="1" spans="1:16">
      <c r="A34" s="208">
        <f>IF(F34="","",COUNTA($F$7:F34))</f>
        <v>25</v>
      </c>
      <c r="B34" s="209" t="s">
        <v>521</v>
      </c>
      <c r="C34" s="210" t="s">
        <v>180</v>
      </c>
      <c r="D34" s="210" t="s">
        <v>181</v>
      </c>
      <c r="E34" s="210" t="s">
        <v>178</v>
      </c>
      <c r="F34" s="215" t="s">
        <v>116</v>
      </c>
      <c r="G34" s="218">
        <v>2090.741</v>
      </c>
      <c r="H34" s="159">
        <f t="shared" si="1"/>
        <v>0</v>
      </c>
      <c r="I34" s="221">
        <f t="shared" si="3"/>
        <v>0</v>
      </c>
      <c r="J34" s="221"/>
      <c r="K34" s="221"/>
      <c r="L34" s="221"/>
      <c r="M34" s="221"/>
      <c r="N34" s="221"/>
      <c r="O34" s="221"/>
      <c r="P34" s="221"/>
    </row>
    <row r="35" customHeight="1" spans="1:16">
      <c r="A35" s="208">
        <f>IF(F35="","",COUNTA($F$7:F35))</f>
        <v>26</v>
      </c>
      <c r="B35" s="209" t="s">
        <v>522</v>
      </c>
      <c r="C35" s="210" t="s">
        <v>183</v>
      </c>
      <c r="D35" s="210" t="s">
        <v>184</v>
      </c>
      <c r="E35" s="210" t="s">
        <v>178</v>
      </c>
      <c r="F35" s="215" t="s">
        <v>116</v>
      </c>
      <c r="G35" s="218">
        <v>1827.466</v>
      </c>
      <c r="H35" s="159">
        <f t="shared" si="1"/>
        <v>0</v>
      </c>
      <c r="I35" s="221">
        <f t="shared" si="3"/>
        <v>0</v>
      </c>
      <c r="J35" s="221"/>
      <c r="K35" s="221"/>
      <c r="L35" s="221"/>
      <c r="M35" s="221"/>
      <c r="N35" s="221"/>
      <c r="O35" s="221"/>
      <c r="P35" s="221"/>
    </row>
    <row r="36" customHeight="1" spans="1:16">
      <c r="A36" s="208">
        <f>IF(F36="","",COUNTA($F$7:F36))</f>
        <v>27</v>
      </c>
      <c r="B36" s="209" t="s">
        <v>523</v>
      </c>
      <c r="C36" s="210" t="s">
        <v>186</v>
      </c>
      <c r="D36" s="210" t="s">
        <v>187</v>
      </c>
      <c r="E36" s="210" t="s">
        <v>178</v>
      </c>
      <c r="F36" s="215" t="s">
        <v>116</v>
      </c>
      <c r="G36" s="218">
        <v>36.238</v>
      </c>
      <c r="H36" s="159">
        <f t="shared" si="1"/>
        <v>0</v>
      </c>
      <c r="I36" s="221">
        <f t="shared" si="3"/>
        <v>0</v>
      </c>
      <c r="J36" s="221"/>
      <c r="K36" s="221"/>
      <c r="L36" s="221"/>
      <c r="M36" s="221"/>
      <c r="N36" s="221"/>
      <c r="O36" s="221"/>
      <c r="P36" s="221"/>
    </row>
    <row r="37" customHeight="1" spans="1:16">
      <c r="A37" s="208">
        <f>IF(F37="","",COUNTA($F$7:F37))</f>
        <v>28</v>
      </c>
      <c r="B37" s="209" t="s">
        <v>524</v>
      </c>
      <c r="C37" s="210" t="s">
        <v>193</v>
      </c>
      <c r="D37" s="210" t="s">
        <v>194</v>
      </c>
      <c r="E37" s="210" t="s">
        <v>195</v>
      </c>
      <c r="F37" s="215" t="s">
        <v>196</v>
      </c>
      <c r="G37" s="217">
        <v>1615</v>
      </c>
      <c r="H37" s="159">
        <f t="shared" si="1"/>
        <v>0</v>
      </c>
      <c r="I37" s="221">
        <f t="shared" si="3"/>
        <v>0</v>
      </c>
      <c r="J37" s="221"/>
      <c r="K37" s="221"/>
      <c r="L37" s="221"/>
      <c r="M37" s="221"/>
      <c r="N37" s="221"/>
      <c r="O37" s="221"/>
      <c r="P37" s="221"/>
    </row>
    <row r="38" customHeight="1" spans="1:16">
      <c r="A38" s="208">
        <f>IF(F38="","",COUNTA($F$7:F38))</f>
        <v>29</v>
      </c>
      <c r="B38" s="209" t="s">
        <v>525</v>
      </c>
      <c r="C38" s="210" t="s">
        <v>198</v>
      </c>
      <c r="D38" s="210" t="s">
        <v>199</v>
      </c>
      <c r="E38" s="210" t="s">
        <v>200</v>
      </c>
      <c r="F38" s="215" t="s">
        <v>196</v>
      </c>
      <c r="G38" s="217">
        <v>86422</v>
      </c>
      <c r="H38" s="159">
        <f t="shared" si="1"/>
        <v>0</v>
      </c>
      <c r="I38" s="221">
        <f t="shared" si="3"/>
        <v>0</v>
      </c>
      <c r="J38" s="221"/>
      <c r="K38" s="221"/>
      <c r="L38" s="221"/>
      <c r="M38" s="221"/>
      <c r="N38" s="221"/>
      <c r="O38" s="221"/>
      <c r="P38" s="221"/>
    </row>
    <row r="39" customHeight="1" spans="1:16">
      <c r="A39" s="208" t="str">
        <f>IF(F39="","",COUNTA($F$7:F39))</f>
        <v/>
      </c>
      <c r="B39" s="209" t="s">
        <v>526</v>
      </c>
      <c r="C39" s="210" t="s">
        <v>527</v>
      </c>
      <c r="D39" s="210"/>
      <c r="E39" s="210"/>
      <c r="F39" s="215"/>
      <c r="G39" s="217"/>
      <c r="H39" s="159"/>
      <c r="I39" s="220"/>
      <c r="J39" s="220"/>
      <c r="K39" s="220"/>
      <c r="L39" s="220"/>
      <c r="M39" s="220"/>
      <c r="N39" s="220"/>
      <c r="O39" s="220"/>
      <c r="P39" s="220"/>
    </row>
    <row r="40" customHeight="1" spans="1:16">
      <c r="A40" s="208">
        <f>IF(F40="","",COUNTA($F$7:F40))</f>
        <v>30</v>
      </c>
      <c r="B40" s="209" t="s">
        <v>528</v>
      </c>
      <c r="C40" s="210" t="s">
        <v>529</v>
      </c>
      <c r="D40" s="210" t="s">
        <v>530</v>
      </c>
      <c r="E40" s="210" t="s">
        <v>531</v>
      </c>
      <c r="F40" s="215" t="s">
        <v>95</v>
      </c>
      <c r="G40" s="217">
        <v>1368.71</v>
      </c>
      <c r="H40" s="159">
        <f t="shared" ref="H40:H71" si="4">ROUND(SUM(K40:P40)*(1+$AI$3),2)</f>
        <v>0</v>
      </c>
      <c r="I40" s="221">
        <f t="shared" ref="I40:I47" si="5">ROUND(G40*H40,2)</f>
        <v>0</v>
      </c>
      <c r="J40" s="221"/>
      <c r="K40" s="221"/>
      <c r="L40" s="221"/>
      <c r="M40" s="221"/>
      <c r="N40" s="221"/>
      <c r="O40" s="221"/>
      <c r="P40" s="221"/>
    </row>
    <row r="41" customHeight="1" spans="1:16">
      <c r="A41" s="208">
        <f>IF(F41="","",COUNTA($F$7:F41))</f>
        <v>31</v>
      </c>
      <c r="B41" s="209" t="s">
        <v>532</v>
      </c>
      <c r="C41" s="210" t="s">
        <v>533</v>
      </c>
      <c r="D41" s="210" t="s">
        <v>534</v>
      </c>
      <c r="E41" s="210" t="s">
        <v>535</v>
      </c>
      <c r="F41" s="215" t="s">
        <v>95</v>
      </c>
      <c r="G41" s="217">
        <v>2053.07</v>
      </c>
      <c r="H41" s="159">
        <f t="shared" si="4"/>
        <v>0</v>
      </c>
      <c r="I41" s="221">
        <f t="shared" si="5"/>
        <v>0</v>
      </c>
      <c r="J41" s="221"/>
      <c r="K41" s="221"/>
      <c r="L41" s="221"/>
      <c r="M41" s="221"/>
      <c r="N41" s="221"/>
      <c r="O41" s="221"/>
      <c r="P41" s="221"/>
    </row>
    <row r="42" customHeight="1" spans="1:16">
      <c r="A42" s="208">
        <f>IF(F42="","",COUNTA($F$7:F42))</f>
        <v>32</v>
      </c>
      <c r="B42" s="209" t="s">
        <v>536</v>
      </c>
      <c r="C42" s="210" t="s">
        <v>537</v>
      </c>
      <c r="D42" s="210" t="s">
        <v>530</v>
      </c>
      <c r="E42" s="210" t="s">
        <v>531</v>
      </c>
      <c r="F42" s="215" t="s">
        <v>95</v>
      </c>
      <c r="G42" s="217">
        <v>390.61</v>
      </c>
      <c r="H42" s="159">
        <f t="shared" si="4"/>
        <v>0</v>
      </c>
      <c r="I42" s="221">
        <f t="shared" si="5"/>
        <v>0</v>
      </c>
      <c r="J42" s="221"/>
      <c r="K42" s="221"/>
      <c r="L42" s="221"/>
      <c r="M42" s="221"/>
      <c r="N42" s="221"/>
      <c r="O42" s="221"/>
      <c r="P42" s="221"/>
    </row>
    <row r="43" customHeight="1" spans="1:16">
      <c r="A43" s="208">
        <f>IF(F43="","",COUNTA($F$7:F43))</f>
        <v>33</v>
      </c>
      <c r="B43" s="209" t="s">
        <v>538</v>
      </c>
      <c r="C43" s="210" t="s">
        <v>539</v>
      </c>
      <c r="D43" s="210" t="s">
        <v>530</v>
      </c>
      <c r="E43" s="210" t="s">
        <v>540</v>
      </c>
      <c r="F43" s="215" t="s">
        <v>95</v>
      </c>
      <c r="G43" s="217">
        <v>466.28</v>
      </c>
      <c r="H43" s="159">
        <f t="shared" si="4"/>
        <v>0</v>
      </c>
      <c r="I43" s="221">
        <f t="shared" si="5"/>
        <v>0</v>
      </c>
      <c r="J43" s="221"/>
      <c r="K43" s="221"/>
      <c r="L43" s="221"/>
      <c r="M43" s="221"/>
      <c r="N43" s="221"/>
      <c r="O43" s="221"/>
      <c r="P43" s="221"/>
    </row>
    <row r="44" customHeight="1" spans="1:16">
      <c r="A44" s="208">
        <f>IF(F44="","",COUNTA($F$7:F44))</f>
        <v>34</v>
      </c>
      <c r="B44" s="209" t="s">
        <v>541</v>
      </c>
      <c r="C44" s="210" t="s">
        <v>542</v>
      </c>
      <c r="D44" s="210" t="s">
        <v>207</v>
      </c>
      <c r="E44" s="210" t="s">
        <v>543</v>
      </c>
      <c r="F44" s="215" t="s">
        <v>95</v>
      </c>
      <c r="G44" s="217">
        <v>5457</v>
      </c>
      <c r="H44" s="159">
        <f t="shared" si="4"/>
        <v>0</v>
      </c>
      <c r="I44" s="221">
        <f t="shared" si="5"/>
        <v>0</v>
      </c>
      <c r="J44" s="221"/>
      <c r="K44" s="221"/>
      <c r="L44" s="221"/>
      <c r="M44" s="221"/>
      <c r="N44" s="221"/>
      <c r="O44" s="221"/>
      <c r="P44" s="221"/>
    </row>
    <row r="45" customHeight="1" spans="1:16">
      <c r="A45" s="208">
        <f>IF(F45="","",COUNTA($F$7:F45))</f>
        <v>35</v>
      </c>
      <c r="B45" s="209" t="s">
        <v>544</v>
      </c>
      <c r="C45" s="210" t="s">
        <v>545</v>
      </c>
      <c r="D45" s="210" t="s">
        <v>546</v>
      </c>
      <c r="E45" s="210" t="s">
        <v>547</v>
      </c>
      <c r="F45" s="215" t="s">
        <v>95</v>
      </c>
      <c r="G45" s="217">
        <v>2203.62</v>
      </c>
      <c r="H45" s="159">
        <f t="shared" si="4"/>
        <v>0</v>
      </c>
      <c r="I45" s="221">
        <f t="shared" si="5"/>
        <v>0</v>
      </c>
      <c r="J45" s="221"/>
      <c r="K45" s="221"/>
      <c r="L45" s="221"/>
      <c r="M45" s="221"/>
      <c r="N45" s="221"/>
      <c r="O45" s="221"/>
      <c r="P45" s="221"/>
    </row>
    <row r="46" customHeight="1" spans="1:16">
      <c r="A46" s="208">
        <f>IF(F46="","",COUNTA($F$7:F46))</f>
        <v>36</v>
      </c>
      <c r="B46" s="209" t="s">
        <v>548</v>
      </c>
      <c r="C46" s="210" t="s">
        <v>549</v>
      </c>
      <c r="D46" s="210" t="s">
        <v>550</v>
      </c>
      <c r="E46" s="210" t="s">
        <v>547</v>
      </c>
      <c r="F46" s="215" t="s">
        <v>95</v>
      </c>
      <c r="G46" s="217">
        <v>909.14</v>
      </c>
      <c r="H46" s="159">
        <f t="shared" si="4"/>
        <v>0</v>
      </c>
      <c r="I46" s="221">
        <f t="shared" si="5"/>
        <v>0</v>
      </c>
      <c r="J46" s="221"/>
      <c r="K46" s="221"/>
      <c r="L46" s="221"/>
      <c r="M46" s="221"/>
      <c r="N46" s="221"/>
      <c r="O46" s="221"/>
      <c r="P46" s="221"/>
    </row>
    <row r="47" customHeight="1" spans="1:16">
      <c r="A47" s="208">
        <f>IF(F47="","",COUNTA($F$7:F47))</f>
        <v>37</v>
      </c>
      <c r="B47" s="209" t="s">
        <v>551</v>
      </c>
      <c r="C47" s="210" t="s">
        <v>552</v>
      </c>
      <c r="D47" s="210" t="s">
        <v>553</v>
      </c>
      <c r="E47" s="210" t="s">
        <v>554</v>
      </c>
      <c r="F47" s="215" t="s">
        <v>555</v>
      </c>
      <c r="G47" s="217">
        <v>80005.53</v>
      </c>
      <c r="H47" s="159">
        <f t="shared" si="4"/>
        <v>0</v>
      </c>
      <c r="I47" s="221">
        <f t="shared" si="5"/>
        <v>0</v>
      </c>
      <c r="J47" s="221"/>
      <c r="K47" s="221"/>
      <c r="L47" s="221"/>
      <c r="M47" s="221"/>
      <c r="N47" s="221"/>
      <c r="O47" s="221"/>
      <c r="P47" s="221"/>
    </row>
    <row r="48" customHeight="1" spans="1:16">
      <c r="A48" s="208" t="str">
        <f>IF(F48="","",COUNTA($F$7:F48))</f>
        <v/>
      </c>
      <c r="B48" s="209" t="s">
        <v>258</v>
      </c>
      <c r="C48" s="210" t="s">
        <v>259</v>
      </c>
      <c r="D48" s="210"/>
      <c r="E48" s="210"/>
      <c r="F48" s="215"/>
      <c r="G48" s="217"/>
      <c r="H48" s="159"/>
      <c r="I48" s="220"/>
      <c r="J48" s="220"/>
      <c r="K48" s="220"/>
      <c r="L48" s="220"/>
      <c r="M48" s="220"/>
      <c r="N48" s="220"/>
      <c r="O48" s="220"/>
      <c r="P48" s="220"/>
    </row>
    <row r="49" customHeight="1" spans="1:16">
      <c r="A49" s="208">
        <f>IF(F49="","",COUNTA($F$7:F49))</f>
        <v>38</v>
      </c>
      <c r="B49" s="209" t="s">
        <v>556</v>
      </c>
      <c r="C49" s="210" t="s">
        <v>261</v>
      </c>
      <c r="D49" s="210" t="s">
        <v>262</v>
      </c>
      <c r="E49" s="210" t="s">
        <v>263</v>
      </c>
      <c r="F49" s="215" t="s">
        <v>116</v>
      </c>
      <c r="G49" s="218">
        <v>0.404</v>
      </c>
      <c r="H49" s="159">
        <f t="shared" si="4"/>
        <v>0</v>
      </c>
      <c r="I49" s="221">
        <f t="shared" ref="I49:I54" si="6">ROUND(G49*H49,2)</f>
        <v>0</v>
      </c>
      <c r="J49" s="221"/>
      <c r="K49" s="221"/>
      <c r="L49" s="221"/>
      <c r="M49" s="221"/>
      <c r="N49" s="221"/>
      <c r="O49" s="221"/>
      <c r="P49" s="221"/>
    </row>
    <row r="50" customHeight="1" spans="1:16">
      <c r="A50" s="208">
        <f>IF(F50="","",COUNTA($F$7:F50))</f>
        <v>39</v>
      </c>
      <c r="B50" s="209" t="s">
        <v>557</v>
      </c>
      <c r="C50" s="210" t="s">
        <v>558</v>
      </c>
      <c r="D50" s="210" t="s">
        <v>559</v>
      </c>
      <c r="E50" s="210" t="s">
        <v>560</v>
      </c>
      <c r="F50" s="215" t="s">
        <v>116</v>
      </c>
      <c r="G50" s="218">
        <v>2.977</v>
      </c>
      <c r="H50" s="159">
        <f t="shared" si="4"/>
        <v>0</v>
      </c>
      <c r="I50" s="221">
        <f t="shared" si="6"/>
        <v>0</v>
      </c>
      <c r="J50" s="221"/>
      <c r="K50" s="221"/>
      <c r="L50" s="221"/>
      <c r="M50" s="221"/>
      <c r="N50" s="221"/>
      <c r="O50" s="221"/>
      <c r="P50" s="221"/>
    </row>
    <row r="51" customHeight="1" spans="1:16">
      <c r="A51" s="208">
        <f>IF(F51="","",COUNTA($F$7:F51))</f>
        <v>40</v>
      </c>
      <c r="B51" s="209" t="s">
        <v>561</v>
      </c>
      <c r="C51" s="210" t="s">
        <v>562</v>
      </c>
      <c r="D51" s="210" t="s">
        <v>563</v>
      </c>
      <c r="E51" s="210" t="s">
        <v>564</v>
      </c>
      <c r="F51" s="215" t="s">
        <v>565</v>
      </c>
      <c r="G51" s="217">
        <v>96</v>
      </c>
      <c r="H51" s="159">
        <f t="shared" si="4"/>
        <v>0</v>
      </c>
      <c r="I51" s="221">
        <f t="shared" si="6"/>
        <v>0</v>
      </c>
      <c r="J51" s="221"/>
      <c r="K51" s="221"/>
      <c r="L51" s="221"/>
      <c r="M51" s="221"/>
      <c r="N51" s="221"/>
      <c r="O51" s="221"/>
      <c r="P51" s="221"/>
    </row>
    <row r="52" customHeight="1" spans="1:16">
      <c r="A52" s="208">
        <f>IF(F52="","",COUNTA($F$7:F52))</f>
        <v>41</v>
      </c>
      <c r="B52" s="209" t="s">
        <v>566</v>
      </c>
      <c r="C52" s="210" t="s">
        <v>567</v>
      </c>
      <c r="D52" s="210" t="s">
        <v>568</v>
      </c>
      <c r="E52" s="210" t="s">
        <v>560</v>
      </c>
      <c r="F52" s="215" t="s">
        <v>116</v>
      </c>
      <c r="G52" s="218">
        <v>14.973</v>
      </c>
      <c r="H52" s="159">
        <f t="shared" si="4"/>
        <v>0</v>
      </c>
      <c r="I52" s="221">
        <f t="shared" si="6"/>
        <v>0</v>
      </c>
      <c r="J52" s="221"/>
      <c r="K52" s="221"/>
      <c r="L52" s="221"/>
      <c r="M52" s="221"/>
      <c r="N52" s="221"/>
      <c r="O52" s="221"/>
      <c r="P52" s="221"/>
    </row>
    <row r="53" customHeight="1" spans="1:16">
      <c r="A53" s="208">
        <f>IF(F53="","",COUNTA($F$7:F53))</f>
        <v>42</v>
      </c>
      <c r="B53" s="209" t="s">
        <v>569</v>
      </c>
      <c r="C53" s="210" t="s">
        <v>570</v>
      </c>
      <c r="D53" s="210" t="s">
        <v>571</v>
      </c>
      <c r="E53" s="210" t="s">
        <v>572</v>
      </c>
      <c r="F53" s="215" t="s">
        <v>116</v>
      </c>
      <c r="G53" s="218">
        <v>9.121</v>
      </c>
      <c r="H53" s="159">
        <f t="shared" si="4"/>
        <v>0</v>
      </c>
      <c r="I53" s="221">
        <f t="shared" si="6"/>
        <v>0</v>
      </c>
      <c r="J53" s="221"/>
      <c r="K53" s="221"/>
      <c r="L53" s="221"/>
      <c r="M53" s="221"/>
      <c r="N53" s="221"/>
      <c r="O53" s="221"/>
      <c r="P53" s="221"/>
    </row>
    <row r="54" customHeight="1" spans="1:16">
      <c r="A54" s="208">
        <f>IF(F54="","",COUNTA($F$7:F54))</f>
        <v>43</v>
      </c>
      <c r="B54" s="209" t="s">
        <v>573</v>
      </c>
      <c r="C54" s="210" t="s">
        <v>265</v>
      </c>
      <c r="D54" s="210" t="s">
        <v>266</v>
      </c>
      <c r="E54" s="210" t="s">
        <v>267</v>
      </c>
      <c r="F54" s="215" t="s">
        <v>116</v>
      </c>
      <c r="G54" s="218">
        <v>0.368</v>
      </c>
      <c r="H54" s="159">
        <f t="shared" si="4"/>
        <v>0</v>
      </c>
      <c r="I54" s="221">
        <f t="shared" si="6"/>
        <v>0</v>
      </c>
      <c r="J54" s="221"/>
      <c r="K54" s="221"/>
      <c r="L54" s="221"/>
      <c r="M54" s="221"/>
      <c r="N54" s="221"/>
      <c r="O54" s="221"/>
      <c r="P54" s="221"/>
    </row>
    <row r="55" customHeight="1" spans="1:16">
      <c r="A55" s="208" t="str">
        <f>IF(F55="","",COUNTA($F$7:F55))</f>
        <v/>
      </c>
      <c r="B55" s="209" t="s">
        <v>277</v>
      </c>
      <c r="C55" s="210" t="s">
        <v>278</v>
      </c>
      <c r="D55" s="210"/>
      <c r="E55" s="210"/>
      <c r="F55" s="215"/>
      <c r="G55" s="217"/>
      <c r="H55" s="159"/>
      <c r="I55" s="220"/>
      <c r="J55" s="220"/>
      <c r="K55" s="220"/>
      <c r="L55" s="220"/>
      <c r="M55" s="220"/>
      <c r="N55" s="220"/>
      <c r="O55" s="220"/>
      <c r="P55" s="220"/>
    </row>
    <row r="56" customHeight="1" spans="1:16">
      <c r="A56" s="208">
        <f>IF(F56="","",COUNTA($F$7:F56))</f>
        <v>44</v>
      </c>
      <c r="B56" s="209" t="s">
        <v>574</v>
      </c>
      <c r="C56" s="210" t="s">
        <v>280</v>
      </c>
      <c r="D56" s="210" t="s">
        <v>281</v>
      </c>
      <c r="E56" s="210" t="s">
        <v>282</v>
      </c>
      <c r="F56" s="215" t="s">
        <v>272</v>
      </c>
      <c r="G56" s="217">
        <v>2422.15</v>
      </c>
      <c r="H56" s="159">
        <f t="shared" si="4"/>
        <v>0</v>
      </c>
      <c r="I56" s="221">
        <f t="shared" ref="I56:I63" si="7">ROUND(G56*H56,2)</f>
        <v>0</v>
      </c>
      <c r="J56" s="221"/>
      <c r="K56" s="221"/>
      <c r="L56" s="221"/>
      <c r="M56" s="221"/>
      <c r="N56" s="221"/>
      <c r="O56" s="221"/>
      <c r="P56" s="221"/>
    </row>
    <row r="57" customHeight="1" spans="1:16">
      <c r="A57" s="208" t="str">
        <f>IF(F57="","",COUNTA($F$7:F57))</f>
        <v/>
      </c>
      <c r="B57" s="209" t="s">
        <v>283</v>
      </c>
      <c r="C57" s="210" t="s">
        <v>284</v>
      </c>
      <c r="D57" s="210"/>
      <c r="E57" s="210"/>
      <c r="F57" s="215"/>
      <c r="G57" s="217"/>
      <c r="H57" s="159"/>
      <c r="I57" s="220"/>
      <c r="J57" s="220"/>
      <c r="K57" s="220"/>
      <c r="L57" s="220"/>
      <c r="M57" s="220"/>
      <c r="N57" s="220"/>
      <c r="O57" s="220"/>
      <c r="P57" s="220"/>
    </row>
    <row r="58" customHeight="1" spans="1:16">
      <c r="A58" s="208" t="str">
        <f>IF(F58="","",COUNTA($F$7:F58))</f>
        <v/>
      </c>
      <c r="B58" s="209" t="s">
        <v>575</v>
      </c>
      <c r="C58" s="210" t="s">
        <v>576</v>
      </c>
      <c r="D58" s="210"/>
      <c r="E58" s="210"/>
      <c r="F58" s="215"/>
      <c r="G58" s="217"/>
      <c r="H58" s="159"/>
      <c r="I58" s="220"/>
      <c r="J58" s="220"/>
      <c r="K58" s="220"/>
      <c r="L58" s="220"/>
      <c r="M58" s="220"/>
      <c r="N58" s="220"/>
      <c r="O58" s="220"/>
      <c r="P58" s="220"/>
    </row>
    <row r="59" customHeight="1" spans="1:16">
      <c r="A59" s="208" t="str">
        <f>IF(F59="","",COUNTA($F$7:F59))</f>
        <v/>
      </c>
      <c r="B59" s="209"/>
      <c r="C59" s="210" t="s">
        <v>577</v>
      </c>
      <c r="D59" s="210"/>
      <c r="E59" s="210"/>
      <c r="F59" s="215"/>
      <c r="G59" s="217"/>
      <c r="H59" s="159"/>
      <c r="I59" s="220"/>
      <c r="J59" s="220"/>
      <c r="K59" s="220"/>
      <c r="L59" s="220"/>
      <c r="M59" s="220"/>
      <c r="N59" s="220"/>
      <c r="O59" s="220"/>
      <c r="P59" s="220"/>
    </row>
    <row r="60" customHeight="1" spans="1:16">
      <c r="A60" s="208">
        <f>IF(F60="","",COUNTA($F$7:F60))</f>
        <v>45</v>
      </c>
      <c r="B60" s="209" t="s">
        <v>578</v>
      </c>
      <c r="C60" s="210" t="s">
        <v>579</v>
      </c>
      <c r="D60" s="210" t="s">
        <v>580</v>
      </c>
      <c r="E60" s="210" t="s">
        <v>314</v>
      </c>
      <c r="F60" s="215" t="s">
        <v>272</v>
      </c>
      <c r="G60" s="217">
        <v>1645.95</v>
      </c>
      <c r="H60" s="159">
        <f t="shared" si="4"/>
        <v>0</v>
      </c>
      <c r="I60" s="221">
        <f t="shared" si="7"/>
        <v>0</v>
      </c>
      <c r="J60" s="221"/>
      <c r="K60" s="221"/>
      <c r="L60" s="221"/>
      <c r="M60" s="221"/>
      <c r="N60" s="221"/>
      <c r="O60" s="221"/>
      <c r="P60" s="221"/>
    </row>
    <row r="61" customHeight="1" spans="1:16">
      <c r="A61" s="208">
        <f>IF(F61="","",COUNTA($F$7:F61))</f>
        <v>46</v>
      </c>
      <c r="B61" s="209" t="s">
        <v>581</v>
      </c>
      <c r="C61" s="210" t="s">
        <v>300</v>
      </c>
      <c r="D61" s="210" t="s">
        <v>301</v>
      </c>
      <c r="E61" s="210" t="s">
        <v>302</v>
      </c>
      <c r="F61" s="215" t="s">
        <v>272</v>
      </c>
      <c r="G61" s="217">
        <v>1645.95</v>
      </c>
      <c r="H61" s="159">
        <f t="shared" si="4"/>
        <v>0</v>
      </c>
      <c r="I61" s="221">
        <f t="shared" si="7"/>
        <v>0</v>
      </c>
      <c r="J61" s="221"/>
      <c r="K61" s="221"/>
      <c r="L61" s="221"/>
      <c r="M61" s="221"/>
      <c r="N61" s="221"/>
      <c r="O61" s="221"/>
      <c r="P61" s="221"/>
    </row>
    <row r="62" customHeight="1" spans="1:16">
      <c r="A62" s="208">
        <f>IF(F62="","",COUNTA($F$7:F62))</f>
        <v>47</v>
      </c>
      <c r="B62" s="209" t="s">
        <v>582</v>
      </c>
      <c r="C62" s="210" t="s">
        <v>296</v>
      </c>
      <c r="D62" s="210" t="s">
        <v>583</v>
      </c>
      <c r="E62" s="210" t="s">
        <v>584</v>
      </c>
      <c r="F62" s="215" t="s">
        <v>272</v>
      </c>
      <c r="G62" s="217">
        <v>1645.95</v>
      </c>
      <c r="H62" s="159">
        <f t="shared" si="4"/>
        <v>0</v>
      </c>
      <c r="I62" s="221">
        <f t="shared" si="7"/>
        <v>0</v>
      </c>
      <c r="J62" s="221"/>
      <c r="K62" s="221"/>
      <c r="L62" s="221"/>
      <c r="M62" s="221"/>
      <c r="N62" s="221"/>
      <c r="O62" s="221"/>
      <c r="P62" s="221"/>
    </row>
    <row r="63" customHeight="1" spans="1:16">
      <c r="A63" s="208">
        <f>IF(F63="","",COUNTA($F$7:F63))</f>
        <v>48</v>
      </c>
      <c r="B63" s="209" t="s">
        <v>585</v>
      </c>
      <c r="C63" s="210" t="s">
        <v>586</v>
      </c>
      <c r="D63" s="210" t="s">
        <v>587</v>
      </c>
      <c r="E63" s="210" t="s">
        <v>588</v>
      </c>
      <c r="F63" s="215" t="s">
        <v>272</v>
      </c>
      <c r="G63" s="217">
        <v>1645.95</v>
      </c>
      <c r="H63" s="159">
        <f t="shared" si="4"/>
        <v>0</v>
      </c>
      <c r="I63" s="221">
        <f t="shared" si="7"/>
        <v>0</v>
      </c>
      <c r="J63" s="221"/>
      <c r="K63" s="221"/>
      <c r="L63" s="221"/>
      <c r="M63" s="221"/>
      <c r="N63" s="221"/>
      <c r="O63" s="221"/>
      <c r="P63" s="221"/>
    </row>
    <row r="64" customHeight="1" spans="1:16">
      <c r="A64" s="208" t="str">
        <f>IF(F64="","",COUNTA($F$7:F64))</f>
        <v/>
      </c>
      <c r="B64" s="209"/>
      <c r="C64" s="210" t="s">
        <v>589</v>
      </c>
      <c r="D64" s="210"/>
      <c r="E64" s="210"/>
      <c r="F64" s="215"/>
      <c r="G64" s="217"/>
      <c r="H64" s="159"/>
      <c r="I64" s="220"/>
      <c r="J64" s="220"/>
      <c r="K64" s="220"/>
      <c r="L64" s="220"/>
      <c r="M64" s="220"/>
      <c r="N64" s="220"/>
      <c r="O64" s="220"/>
      <c r="P64" s="220"/>
    </row>
    <row r="65" customHeight="1" spans="1:16">
      <c r="A65" s="208">
        <f>IF(F65="","",COUNTA($F$7:F65))</f>
        <v>49</v>
      </c>
      <c r="B65" s="209" t="s">
        <v>590</v>
      </c>
      <c r="C65" s="210" t="s">
        <v>579</v>
      </c>
      <c r="D65" s="210" t="s">
        <v>591</v>
      </c>
      <c r="E65" s="210" t="s">
        <v>314</v>
      </c>
      <c r="F65" s="215" t="s">
        <v>272</v>
      </c>
      <c r="G65" s="217">
        <v>890.44</v>
      </c>
      <c r="H65" s="159">
        <f t="shared" si="4"/>
        <v>0</v>
      </c>
      <c r="I65" s="221">
        <f t="shared" ref="I65:I67" si="8">ROUND(G65*H65,2)</f>
        <v>0</v>
      </c>
      <c r="J65" s="221"/>
      <c r="K65" s="221"/>
      <c r="L65" s="221"/>
      <c r="M65" s="221"/>
      <c r="N65" s="221"/>
      <c r="O65" s="221"/>
      <c r="P65" s="221"/>
    </row>
    <row r="66" customHeight="1" spans="1:16">
      <c r="A66" s="208">
        <f>IF(F66="","",COUNTA($F$7:F66))</f>
        <v>50</v>
      </c>
      <c r="B66" s="209" t="s">
        <v>592</v>
      </c>
      <c r="C66" s="210" t="s">
        <v>300</v>
      </c>
      <c r="D66" s="210" t="s">
        <v>301</v>
      </c>
      <c r="E66" s="210" t="s">
        <v>302</v>
      </c>
      <c r="F66" s="215" t="s">
        <v>272</v>
      </c>
      <c r="G66" s="217">
        <v>890.44</v>
      </c>
      <c r="H66" s="159">
        <f t="shared" si="4"/>
        <v>0</v>
      </c>
      <c r="I66" s="221">
        <f t="shared" si="8"/>
        <v>0</v>
      </c>
      <c r="J66" s="221"/>
      <c r="K66" s="221"/>
      <c r="L66" s="221"/>
      <c r="M66" s="221"/>
      <c r="N66" s="221"/>
      <c r="O66" s="221"/>
      <c r="P66" s="221"/>
    </row>
    <row r="67" customHeight="1" spans="1:16">
      <c r="A67" s="208">
        <f>IF(F67="","",COUNTA($F$7:F67))</f>
        <v>51</v>
      </c>
      <c r="B67" s="209" t="s">
        <v>593</v>
      </c>
      <c r="C67" s="210" t="s">
        <v>296</v>
      </c>
      <c r="D67" s="210" t="s">
        <v>583</v>
      </c>
      <c r="E67" s="210" t="s">
        <v>584</v>
      </c>
      <c r="F67" s="215" t="s">
        <v>272</v>
      </c>
      <c r="G67" s="217">
        <v>890.44</v>
      </c>
      <c r="H67" s="159">
        <f t="shared" si="4"/>
        <v>0</v>
      </c>
      <c r="I67" s="221">
        <f t="shared" si="8"/>
        <v>0</v>
      </c>
      <c r="J67" s="221"/>
      <c r="K67" s="221"/>
      <c r="L67" s="221"/>
      <c r="M67" s="221"/>
      <c r="N67" s="221"/>
      <c r="O67" s="221"/>
      <c r="P67" s="221"/>
    </row>
    <row r="68" customHeight="1" spans="1:16">
      <c r="A68" s="208" t="str">
        <f>IF(F68="","",COUNTA($F$7:F68))</f>
        <v/>
      </c>
      <c r="B68" s="209" t="s">
        <v>594</v>
      </c>
      <c r="C68" s="210" t="s">
        <v>595</v>
      </c>
      <c r="D68" s="210"/>
      <c r="E68" s="210"/>
      <c r="F68" s="215"/>
      <c r="G68" s="217"/>
      <c r="H68" s="159"/>
      <c r="I68" s="220"/>
      <c r="J68" s="220"/>
      <c r="K68" s="220"/>
      <c r="L68" s="220"/>
      <c r="M68" s="220"/>
      <c r="N68" s="220"/>
      <c r="O68" s="220"/>
      <c r="P68" s="220"/>
    </row>
    <row r="69" customHeight="1" spans="1:16">
      <c r="A69" s="208">
        <f>IF(F69="","",COUNTA($F$7:F69))</f>
        <v>52</v>
      </c>
      <c r="B69" s="209" t="s">
        <v>596</v>
      </c>
      <c r="C69" s="210" t="s">
        <v>304</v>
      </c>
      <c r="D69" s="210" t="s">
        <v>327</v>
      </c>
      <c r="E69" s="210" t="s">
        <v>320</v>
      </c>
      <c r="F69" s="215" t="s">
        <v>272</v>
      </c>
      <c r="G69" s="217">
        <v>3043.67</v>
      </c>
      <c r="H69" s="159">
        <f t="shared" si="4"/>
        <v>0</v>
      </c>
      <c r="I69" s="221">
        <f t="shared" ref="I69:I74" si="9">ROUND(G69*H69,2)</f>
        <v>0</v>
      </c>
      <c r="J69" s="221"/>
      <c r="K69" s="221"/>
      <c r="L69" s="221"/>
      <c r="M69" s="221"/>
      <c r="N69" s="221"/>
      <c r="O69" s="221"/>
      <c r="P69" s="221"/>
    </row>
    <row r="70" customHeight="1" spans="1:16">
      <c r="A70" s="208">
        <f>IF(F70="","",COUNTA($F$7:F70))</f>
        <v>53</v>
      </c>
      <c r="B70" s="209" t="s">
        <v>597</v>
      </c>
      <c r="C70" s="210" t="s">
        <v>348</v>
      </c>
      <c r="D70" s="210" t="s">
        <v>309</v>
      </c>
      <c r="E70" s="210" t="s">
        <v>598</v>
      </c>
      <c r="F70" s="215" t="s">
        <v>272</v>
      </c>
      <c r="G70" s="217">
        <v>3043.67</v>
      </c>
      <c r="H70" s="159">
        <f t="shared" si="4"/>
        <v>0</v>
      </c>
      <c r="I70" s="221">
        <f t="shared" si="9"/>
        <v>0</v>
      </c>
      <c r="J70" s="221"/>
      <c r="K70" s="221"/>
      <c r="L70" s="221"/>
      <c r="M70" s="221"/>
      <c r="N70" s="221"/>
      <c r="O70" s="221"/>
      <c r="P70" s="221"/>
    </row>
    <row r="71" customHeight="1" spans="1:16">
      <c r="A71" s="208">
        <f>IF(F71="","",COUNTA($F$7:F71))</f>
        <v>54</v>
      </c>
      <c r="B71" s="209" t="s">
        <v>599</v>
      </c>
      <c r="C71" s="210" t="s">
        <v>600</v>
      </c>
      <c r="D71" s="210" t="s">
        <v>601</v>
      </c>
      <c r="E71" s="210" t="s">
        <v>352</v>
      </c>
      <c r="F71" s="215" t="s">
        <v>272</v>
      </c>
      <c r="G71" s="217">
        <v>1</v>
      </c>
      <c r="H71" s="159">
        <f t="shared" si="4"/>
        <v>0</v>
      </c>
      <c r="I71" s="221">
        <f t="shared" si="9"/>
        <v>0</v>
      </c>
      <c r="J71" s="221"/>
      <c r="K71" s="221"/>
      <c r="L71" s="221"/>
      <c r="M71" s="221"/>
      <c r="N71" s="221"/>
      <c r="O71" s="221"/>
      <c r="P71" s="221"/>
    </row>
    <row r="72" customHeight="1" spans="1:16">
      <c r="A72" s="208">
        <f>IF(F72="","",COUNTA($F$7:F72))</f>
        <v>55</v>
      </c>
      <c r="B72" s="209" t="s">
        <v>602</v>
      </c>
      <c r="C72" s="210" t="s">
        <v>603</v>
      </c>
      <c r="D72" s="210" t="s">
        <v>604</v>
      </c>
      <c r="E72" s="210" t="s">
        <v>310</v>
      </c>
      <c r="F72" s="215" t="s">
        <v>272</v>
      </c>
      <c r="G72" s="217">
        <v>1829.91</v>
      </c>
      <c r="H72" s="159">
        <f t="shared" ref="H72:H103" si="10">ROUND(SUM(K72:P72)*(1+$AI$3),2)</f>
        <v>0</v>
      </c>
      <c r="I72" s="221">
        <f t="shared" si="9"/>
        <v>0</v>
      </c>
      <c r="J72" s="221"/>
      <c r="K72" s="221"/>
      <c r="L72" s="221"/>
      <c r="M72" s="221"/>
      <c r="N72" s="221"/>
      <c r="O72" s="221"/>
      <c r="P72" s="221"/>
    </row>
    <row r="73" customHeight="1" spans="1:16">
      <c r="A73" s="208">
        <f>IF(F73="","",COUNTA($F$7:F73))</f>
        <v>56</v>
      </c>
      <c r="B73" s="209" t="s">
        <v>605</v>
      </c>
      <c r="C73" s="210" t="s">
        <v>350</v>
      </c>
      <c r="D73" s="210" t="s">
        <v>351</v>
      </c>
      <c r="E73" s="210" t="s">
        <v>352</v>
      </c>
      <c r="F73" s="215" t="s">
        <v>272</v>
      </c>
      <c r="G73" s="217">
        <v>229.2</v>
      </c>
      <c r="H73" s="159">
        <f t="shared" si="10"/>
        <v>0</v>
      </c>
      <c r="I73" s="221">
        <f t="shared" si="9"/>
        <v>0</v>
      </c>
      <c r="J73" s="221"/>
      <c r="K73" s="221"/>
      <c r="L73" s="221"/>
      <c r="M73" s="221"/>
      <c r="N73" s="221"/>
      <c r="O73" s="221"/>
      <c r="P73" s="221"/>
    </row>
    <row r="74" customHeight="1" spans="1:16">
      <c r="A74" s="208">
        <f>IF(F74="","",COUNTA($F$7:F74))</f>
        <v>57</v>
      </c>
      <c r="B74" s="209" t="s">
        <v>606</v>
      </c>
      <c r="C74" s="210" t="s">
        <v>345</v>
      </c>
      <c r="D74" s="210" t="s">
        <v>607</v>
      </c>
      <c r="E74" s="210" t="s">
        <v>352</v>
      </c>
      <c r="F74" s="215" t="s">
        <v>272</v>
      </c>
      <c r="G74" s="217">
        <v>88855.17</v>
      </c>
      <c r="H74" s="159">
        <f t="shared" si="10"/>
        <v>0</v>
      </c>
      <c r="I74" s="221">
        <f t="shared" si="9"/>
        <v>0</v>
      </c>
      <c r="J74" s="221"/>
      <c r="K74" s="221"/>
      <c r="L74" s="221"/>
      <c r="M74" s="221"/>
      <c r="N74" s="221"/>
      <c r="O74" s="221"/>
      <c r="P74" s="221"/>
    </row>
    <row r="75" customHeight="1" spans="1:16">
      <c r="A75" s="208" t="str">
        <f>IF(F75="","",COUNTA($F$7:F75))</f>
        <v/>
      </c>
      <c r="B75" s="209" t="s">
        <v>608</v>
      </c>
      <c r="C75" s="210" t="s">
        <v>609</v>
      </c>
      <c r="D75" s="210"/>
      <c r="E75" s="210"/>
      <c r="F75" s="215"/>
      <c r="G75" s="217"/>
      <c r="H75" s="159"/>
      <c r="I75" s="220"/>
      <c r="J75" s="220"/>
      <c r="K75" s="220"/>
      <c r="L75" s="220"/>
      <c r="M75" s="220"/>
      <c r="N75" s="220"/>
      <c r="O75" s="220"/>
      <c r="P75" s="220"/>
    </row>
    <row r="76" customHeight="1" spans="1:16">
      <c r="A76" s="208">
        <f>IF(F76="","",COUNTA($F$7:F76))</f>
        <v>58</v>
      </c>
      <c r="B76" s="209" t="s">
        <v>610</v>
      </c>
      <c r="C76" s="210" t="s">
        <v>611</v>
      </c>
      <c r="D76" s="210" t="s">
        <v>612</v>
      </c>
      <c r="E76" s="210" t="s">
        <v>613</v>
      </c>
      <c r="F76" s="215" t="s">
        <v>272</v>
      </c>
      <c r="G76" s="217">
        <v>2536.39</v>
      </c>
      <c r="H76" s="159">
        <f t="shared" si="10"/>
        <v>0</v>
      </c>
      <c r="I76" s="221">
        <f t="shared" ref="I76:I79" si="11">ROUND(G76*H76,2)</f>
        <v>0</v>
      </c>
      <c r="J76" s="221"/>
      <c r="K76" s="221"/>
      <c r="L76" s="221"/>
      <c r="M76" s="221"/>
      <c r="N76" s="221"/>
      <c r="O76" s="221"/>
      <c r="P76" s="221"/>
    </row>
    <row r="77" customHeight="1" spans="1:16">
      <c r="A77" s="208">
        <f>IF(F77="","",COUNTA($F$7:F77))</f>
        <v>59</v>
      </c>
      <c r="B77" s="209" t="s">
        <v>614</v>
      </c>
      <c r="C77" s="210" t="s">
        <v>615</v>
      </c>
      <c r="D77" s="210" t="s">
        <v>616</v>
      </c>
      <c r="E77" s="210" t="s">
        <v>617</v>
      </c>
      <c r="F77" s="215" t="s">
        <v>272</v>
      </c>
      <c r="G77" s="217">
        <v>47124.23</v>
      </c>
      <c r="H77" s="159">
        <f t="shared" si="10"/>
        <v>0</v>
      </c>
      <c r="I77" s="221">
        <f t="shared" si="11"/>
        <v>0</v>
      </c>
      <c r="J77" s="221"/>
      <c r="K77" s="221"/>
      <c r="L77" s="221"/>
      <c r="M77" s="221"/>
      <c r="N77" s="221"/>
      <c r="O77" s="221"/>
      <c r="P77" s="221"/>
    </row>
    <row r="78" customHeight="1" spans="1:16">
      <c r="A78" s="208">
        <f>IF(F78="","",COUNTA($F$7:F78))</f>
        <v>60</v>
      </c>
      <c r="B78" s="209" t="s">
        <v>618</v>
      </c>
      <c r="C78" s="210" t="s">
        <v>615</v>
      </c>
      <c r="D78" s="210" t="s">
        <v>619</v>
      </c>
      <c r="E78" s="210" t="s">
        <v>620</v>
      </c>
      <c r="F78" s="215" t="s">
        <v>272</v>
      </c>
      <c r="G78" s="217">
        <v>14093.7</v>
      </c>
      <c r="H78" s="159">
        <f t="shared" si="10"/>
        <v>0</v>
      </c>
      <c r="I78" s="221">
        <f t="shared" si="11"/>
        <v>0</v>
      </c>
      <c r="J78" s="221"/>
      <c r="K78" s="221"/>
      <c r="L78" s="221"/>
      <c r="M78" s="221"/>
      <c r="N78" s="221"/>
      <c r="O78" s="221"/>
      <c r="P78" s="221"/>
    </row>
    <row r="79" customHeight="1" spans="1:16">
      <c r="A79" s="208">
        <f>IF(F79="","",COUNTA($F$7:F79))</f>
        <v>61</v>
      </c>
      <c r="B79" s="209" t="s">
        <v>621</v>
      </c>
      <c r="C79" s="210" t="s">
        <v>622</v>
      </c>
      <c r="D79" s="210" t="s">
        <v>623</v>
      </c>
      <c r="E79" s="210" t="s">
        <v>624</v>
      </c>
      <c r="F79" s="215" t="s">
        <v>272</v>
      </c>
      <c r="G79" s="217">
        <v>1</v>
      </c>
      <c r="H79" s="159">
        <f t="shared" si="10"/>
        <v>0</v>
      </c>
      <c r="I79" s="221">
        <f t="shared" si="11"/>
        <v>0</v>
      </c>
      <c r="J79" s="221"/>
      <c r="K79" s="221"/>
      <c r="L79" s="221"/>
      <c r="M79" s="221"/>
      <c r="N79" s="221"/>
      <c r="O79" s="221"/>
      <c r="P79" s="221"/>
    </row>
    <row r="80" customHeight="1" spans="1:16">
      <c r="A80" s="208" t="str">
        <f>IF(F80="","",COUNTA($F$7:F80))</f>
        <v/>
      </c>
      <c r="B80" s="209" t="s">
        <v>357</v>
      </c>
      <c r="C80" s="210" t="s">
        <v>358</v>
      </c>
      <c r="D80" s="210"/>
      <c r="E80" s="210"/>
      <c r="F80" s="215"/>
      <c r="G80" s="217"/>
      <c r="H80" s="159"/>
      <c r="I80" s="220"/>
      <c r="J80" s="220"/>
      <c r="K80" s="220"/>
      <c r="L80" s="220"/>
      <c r="M80" s="220"/>
      <c r="N80" s="220"/>
      <c r="O80" s="220"/>
      <c r="P80" s="220"/>
    </row>
    <row r="81" customHeight="1" spans="1:16">
      <c r="A81" s="208">
        <f>IF(F81="","",COUNTA($F$7:F81))</f>
        <v>62</v>
      </c>
      <c r="B81" s="209" t="s">
        <v>625</v>
      </c>
      <c r="C81" s="210" t="s">
        <v>363</v>
      </c>
      <c r="D81" s="210" t="s">
        <v>364</v>
      </c>
      <c r="E81" s="210" t="s">
        <v>365</v>
      </c>
      <c r="F81" s="215" t="s">
        <v>272</v>
      </c>
      <c r="G81" s="217">
        <v>241.13</v>
      </c>
      <c r="H81" s="159">
        <f t="shared" si="10"/>
        <v>0</v>
      </c>
      <c r="I81" s="221">
        <f t="shared" ref="I81:I94" si="12">ROUND(G81*H81,2)</f>
        <v>0</v>
      </c>
      <c r="J81" s="221"/>
      <c r="K81" s="221"/>
      <c r="L81" s="221"/>
      <c r="M81" s="221"/>
      <c r="N81" s="221"/>
      <c r="O81" s="221"/>
      <c r="P81" s="221"/>
    </row>
    <row r="82" customHeight="1" spans="1:16">
      <c r="A82" s="208">
        <f>IF(F82="","",COUNTA($F$7:F82))</f>
        <v>63</v>
      </c>
      <c r="B82" s="209" t="s">
        <v>626</v>
      </c>
      <c r="C82" s="210" t="s">
        <v>367</v>
      </c>
      <c r="D82" s="210" t="s">
        <v>368</v>
      </c>
      <c r="E82" s="210" t="s">
        <v>369</v>
      </c>
      <c r="F82" s="215" t="s">
        <v>272</v>
      </c>
      <c r="G82" s="217">
        <v>229.09</v>
      </c>
      <c r="H82" s="159">
        <f t="shared" si="10"/>
        <v>0</v>
      </c>
      <c r="I82" s="221">
        <f t="shared" si="12"/>
        <v>0</v>
      </c>
      <c r="J82" s="221"/>
      <c r="K82" s="221"/>
      <c r="L82" s="221"/>
      <c r="M82" s="221"/>
      <c r="N82" s="221"/>
      <c r="O82" s="221"/>
      <c r="P82" s="221"/>
    </row>
    <row r="83" customHeight="1" spans="1:16">
      <c r="A83" s="208">
        <f>IF(F83="","",COUNTA($F$7:F83))</f>
        <v>64</v>
      </c>
      <c r="B83" s="209" t="s">
        <v>627</v>
      </c>
      <c r="C83" s="210" t="s">
        <v>363</v>
      </c>
      <c r="D83" s="210" t="s">
        <v>374</v>
      </c>
      <c r="E83" s="210" t="s">
        <v>365</v>
      </c>
      <c r="F83" s="215" t="s">
        <v>272</v>
      </c>
      <c r="G83" s="217">
        <v>1.84</v>
      </c>
      <c r="H83" s="159">
        <f t="shared" si="10"/>
        <v>0</v>
      </c>
      <c r="I83" s="221">
        <f t="shared" si="12"/>
        <v>0</v>
      </c>
      <c r="J83" s="221"/>
      <c r="K83" s="221"/>
      <c r="L83" s="221"/>
      <c r="M83" s="221"/>
      <c r="N83" s="221"/>
      <c r="O83" s="221"/>
      <c r="P83" s="221"/>
    </row>
    <row r="84" customHeight="1" spans="1:16">
      <c r="A84" s="208">
        <f>IF(F84="","",COUNTA($F$7:F84))</f>
        <v>65</v>
      </c>
      <c r="B84" s="209" t="s">
        <v>628</v>
      </c>
      <c r="C84" s="210" t="s">
        <v>629</v>
      </c>
      <c r="D84" s="210" t="s">
        <v>630</v>
      </c>
      <c r="E84" s="210" t="s">
        <v>631</v>
      </c>
      <c r="F84" s="215" t="s">
        <v>272</v>
      </c>
      <c r="G84" s="217">
        <v>272.87</v>
      </c>
      <c r="H84" s="159">
        <f t="shared" si="10"/>
        <v>0</v>
      </c>
      <c r="I84" s="221">
        <f t="shared" si="12"/>
        <v>0</v>
      </c>
      <c r="J84" s="221"/>
      <c r="K84" s="221"/>
      <c r="L84" s="221"/>
      <c r="M84" s="221"/>
      <c r="N84" s="221"/>
      <c r="O84" s="221"/>
      <c r="P84" s="221"/>
    </row>
    <row r="85" customHeight="1" spans="1:16">
      <c r="A85" s="208">
        <f>IF(F85="","",COUNTA($F$7:F85))</f>
        <v>66</v>
      </c>
      <c r="B85" s="209" t="s">
        <v>632</v>
      </c>
      <c r="C85" s="210" t="s">
        <v>633</v>
      </c>
      <c r="D85" s="210" t="s">
        <v>634</v>
      </c>
      <c r="E85" s="210" t="s">
        <v>635</v>
      </c>
      <c r="F85" s="215" t="s">
        <v>272</v>
      </c>
      <c r="G85" s="217">
        <v>81.81</v>
      </c>
      <c r="H85" s="159">
        <f t="shared" si="10"/>
        <v>0</v>
      </c>
      <c r="I85" s="221">
        <f t="shared" si="12"/>
        <v>0</v>
      </c>
      <c r="J85" s="221"/>
      <c r="K85" s="221"/>
      <c r="L85" s="221"/>
      <c r="M85" s="221"/>
      <c r="N85" s="221"/>
      <c r="O85" s="221"/>
      <c r="P85" s="221"/>
    </row>
    <row r="86" customHeight="1" spans="1:16">
      <c r="A86" s="208">
        <f>IF(F86="","",COUNTA($F$7:F86))</f>
        <v>67</v>
      </c>
      <c r="B86" s="209" t="s">
        <v>636</v>
      </c>
      <c r="C86" s="210" t="s">
        <v>367</v>
      </c>
      <c r="D86" s="210" t="s">
        <v>637</v>
      </c>
      <c r="E86" s="210" t="s">
        <v>638</v>
      </c>
      <c r="F86" s="215" t="s">
        <v>272</v>
      </c>
      <c r="G86" s="217">
        <v>3117.3</v>
      </c>
      <c r="H86" s="159">
        <f t="shared" si="10"/>
        <v>0</v>
      </c>
      <c r="I86" s="221">
        <f t="shared" si="12"/>
        <v>0</v>
      </c>
      <c r="J86" s="221"/>
      <c r="K86" s="221"/>
      <c r="L86" s="221"/>
      <c r="M86" s="221"/>
      <c r="N86" s="221"/>
      <c r="O86" s="221"/>
      <c r="P86" s="221"/>
    </row>
    <row r="87" customHeight="1" spans="1:16">
      <c r="A87" s="208">
        <f>IF(F87="","",COUNTA($F$7:F87))</f>
        <v>68</v>
      </c>
      <c r="B87" s="209" t="s">
        <v>639</v>
      </c>
      <c r="C87" s="210" t="s">
        <v>640</v>
      </c>
      <c r="D87" s="210" t="s">
        <v>641</v>
      </c>
      <c r="E87" s="210" t="s">
        <v>642</v>
      </c>
      <c r="F87" s="215" t="s">
        <v>272</v>
      </c>
      <c r="G87" s="217">
        <v>1</v>
      </c>
      <c r="H87" s="159">
        <f t="shared" si="10"/>
        <v>0</v>
      </c>
      <c r="I87" s="221">
        <f t="shared" si="12"/>
        <v>0</v>
      </c>
      <c r="J87" s="221"/>
      <c r="K87" s="221"/>
      <c r="L87" s="221"/>
      <c r="M87" s="221"/>
      <c r="N87" s="221"/>
      <c r="O87" s="221"/>
      <c r="P87" s="221"/>
    </row>
    <row r="88" customHeight="1" spans="1:16">
      <c r="A88" s="208">
        <f>IF(F88="","",COUNTA($F$7:F88))</f>
        <v>69</v>
      </c>
      <c r="B88" s="209" t="s">
        <v>643</v>
      </c>
      <c r="C88" s="210" t="s">
        <v>644</v>
      </c>
      <c r="D88" s="210" t="s">
        <v>645</v>
      </c>
      <c r="E88" s="210" t="s">
        <v>646</v>
      </c>
      <c r="F88" s="215" t="s">
        <v>272</v>
      </c>
      <c r="G88" s="217">
        <v>133.44</v>
      </c>
      <c r="H88" s="159">
        <f t="shared" si="10"/>
        <v>0</v>
      </c>
      <c r="I88" s="221">
        <f t="shared" si="12"/>
        <v>0</v>
      </c>
      <c r="J88" s="221"/>
      <c r="K88" s="221"/>
      <c r="L88" s="221"/>
      <c r="M88" s="221"/>
      <c r="N88" s="221"/>
      <c r="O88" s="221"/>
      <c r="P88" s="221"/>
    </row>
    <row r="89" customHeight="1" spans="1:16">
      <c r="A89" s="208">
        <f>IF(F89="","",COUNTA($F$7:F89))</f>
        <v>70</v>
      </c>
      <c r="B89" s="209" t="s">
        <v>647</v>
      </c>
      <c r="C89" s="210" t="s">
        <v>367</v>
      </c>
      <c r="D89" s="210" t="s">
        <v>648</v>
      </c>
      <c r="E89" s="210" t="s">
        <v>638</v>
      </c>
      <c r="F89" s="215" t="s">
        <v>272</v>
      </c>
      <c r="G89" s="217">
        <v>1135</v>
      </c>
      <c r="H89" s="159">
        <f t="shared" si="10"/>
        <v>0</v>
      </c>
      <c r="I89" s="221">
        <f t="shared" si="12"/>
        <v>0</v>
      </c>
      <c r="J89" s="221"/>
      <c r="K89" s="221"/>
      <c r="L89" s="221"/>
      <c r="M89" s="221"/>
      <c r="N89" s="221"/>
      <c r="O89" s="221"/>
      <c r="P89" s="221"/>
    </row>
    <row r="90" customHeight="1" spans="1:16">
      <c r="A90" s="208">
        <f>IF(F90="","",COUNTA($F$7:F90))</f>
        <v>71</v>
      </c>
      <c r="B90" s="209" t="s">
        <v>649</v>
      </c>
      <c r="C90" s="210" t="s">
        <v>376</v>
      </c>
      <c r="D90" s="210" t="s">
        <v>380</v>
      </c>
      <c r="E90" s="210" t="s">
        <v>378</v>
      </c>
      <c r="F90" s="215" t="s">
        <v>272</v>
      </c>
      <c r="G90" s="217">
        <v>77.57</v>
      </c>
      <c r="H90" s="159">
        <f t="shared" si="10"/>
        <v>0</v>
      </c>
      <c r="I90" s="221">
        <f t="shared" si="12"/>
        <v>0</v>
      </c>
      <c r="J90" s="221"/>
      <c r="K90" s="221"/>
      <c r="L90" s="221"/>
      <c r="M90" s="221"/>
      <c r="N90" s="221"/>
      <c r="O90" s="221"/>
      <c r="P90" s="221"/>
    </row>
    <row r="91" customHeight="1" spans="1:16">
      <c r="A91" s="208">
        <f>IF(F91="","",COUNTA($F$7:F91))</f>
        <v>72</v>
      </c>
      <c r="B91" s="209" t="s">
        <v>650</v>
      </c>
      <c r="C91" s="210" t="s">
        <v>246</v>
      </c>
      <c r="D91" s="210" t="s">
        <v>247</v>
      </c>
      <c r="E91" s="210" t="s">
        <v>165</v>
      </c>
      <c r="F91" s="215" t="s">
        <v>95</v>
      </c>
      <c r="G91" s="217">
        <v>294.05</v>
      </c>
      <c r="H91" s="159">
        <f t="shared" si="10"/>
        <v>0</v>
      </c>
      <c r="I91" s="221">
        <f t="shared" si="12"/>
        <v>0</v>
      </c>
      <c r="J91" s="221"/>
      <c r="K91" s="221"/>
      <c r="L91" s="221"/>
      <c r="M91" s="221"/>
      <c r="N91" s="221"/>
      <c r="O91" s="221"/>
      <c r="P91" s="221"/>
    </row>
    <row r="92" customHeight="1" spans="1:16">
      <c r="A92" s="208">
        <f>IF(F92="","",COUNTA($F$7:F92))</f>
        <v>73</v>
      </c>
      <c r="B92" s="209" t="s">
        <v>651</v>
      </c>
      <c r="C92" s="210" t="s">
        <v>363</v>
      </c>
      <c r="D92" s="210" t="s">
        <v>652</v>
      </c>
      <c r="E92" s="210" t="s">
        <v>372</v>
      </c>
      <c r="F92" s="215" t="s">
        <v>272</v>
      </c>
      <c r="G92" s="217">
        <v>615.45</v>
      </c>
      <c r="H92" s="159">
        <f t="shared" si="10"/>
        <v>0</v>
      </c>
      <c r="I92" s="221">
        <f t="shared" si="12"/>
        <v>0</v>
      </c>
      <c r="J92" s="221"/>
      <c r="K92" s="221"/>
      <c r="L92" s="221"/>
      <c r="M92" s="221"/>
      <c r="N92" s="221"/>
      <c r="O92" s="221"/>
      <c r="P92" s="221"/>
    </row>
    <row r="93" customHeight="1" spans="1:16">
      <c r="A93" s="208">
        <f>IF(F93="","",COUNTA($F$7:F93))</f>
        <v>74</v>
      </c>
      <c r="B93" s="209" t="s">
        <v>653</v>
      </c>
      <c r="C93" s="210" t="s">
        <v>384</v>
      </c>
      <c r="D93" s="210" t="s">
        <v>385</v>
      </c>
      <c r="E93" s="210" t="s">
        <v>386</v>
      </c>
      <c r="F93" s="215" t="s">
        <v>272</v>
      </c>
      <c r="G93" s="217">
        <v>29.36</v>
      </c>
      <c r="H93" s="159">
        <f t="shared" si="10"/>
        <v>0</v>
      </c>
      <c r="I93" s="221">
        <f t="shared" si="12"/>
        <v>0</v>
      </c>
      <c r="J93" s="221"/>
      <c r="K93" s="221"/>
      <c r="L93" s="221"/>
      <c r="M93" s="221"/>
      <c r="N93" s="221"/>
      <c r="O93" s="221"/>
      <c r="P93" s="221"/>
    </row>
    <row r="94" customHeight="1" spans="1:16">
      <c r="A94" s="208">
        <f>IF(F94="","",COUNTA($F$7:F94))</f>
        <v>75</v>
      </c>
      <c r="B94" s="209" t="s">
        <v>654</v>
      </c>
      <c r="C94" s="210" t="s">
        <v>388</v>
      </c>
      <c r="D94" s="210" t="s">
        <v>389</v>
      </c>
      <c r="E94" s="210" t="s">
        <v>390</v>
      </c>
      <c r="F94" s="215" t="s">
        <v>272</v>
      </c>
      <c r="G94" s="217">
        <v>15.51</v>
      </c>
      <c r="H94" s="159">
        <f t="shared" si="10"/>
        <v>0</v>
      </c>
      <c r="I94" s="221">
        <f t="shared" si="12"/>
        <v>0</v>
      </c>
      <c r="J94" s="221"/>
      <c r="K94" s="221"/>
      <c r="L94" s="221"/>
      <c r="M94" s="221"/>
      <c r="N94" s="221"/>
      <c r="O94" s="221"/>
      <c r="P94" s="221"/>
    </row>
    <row r="95" customHeight="1" spans="1:16">
      <c r="A95" s="208" t="str">
        <f>IF(F95="","",COUNTA($F$7:F95))</f>
        <v/>
      </c>
      <c r="B95" s="209" t="s">
        <v>391</v>
      </c>
      <c r="C95" s="210" t="s">
        <v>392</v>
      </c>
      <c r="D95" s="210"/>
      <c r="E95" s="210"/>
      <c r="F95" s="215"/>
      <c r="G95" s="217"/>
      <c r="H95" s="159"/>
      <c r="I95" s="220"/>
      <c r="J95" s="220"/>
      <c r="K95" s="220"/>
      <c r="L95" s="220"/>
      <c r="M95" s="220"/>
      <c r="N95" s="220"/>
      <c r="O95" s="220"/>
      <c r="P95" s="220"/>
    </row>
    <row r="96" customHeight="1" spans="1:16">
      <c r="A96" s="208" t="str">
        <f>IF(F96="","",COUNTA($F$7:F96))</f>
        <v/>
      </c>
      <c r="B96" s="209" t="s">
        <v>393</v>
      </c>
      <c r="C96" s="210" t="s">
        <v>394</v>
      </c>
      <c r="D96" s="210"/>
      <c r="E96" s="210"/>
      <c r="F96" s="215"/>
      <c r="G96" s="217"/>
      <c r="H96" s="159"/>
      <c r="I96" s="220"/>
      <c r="J96" s="220"/>
      <c r="K96" s="220"/>
      <c r="L96" s="220"/>
      <c r="M96" s="220"/>
      <c r="N96" s="220"/>
      <c r="O96" s="220"/>
      <c r="P96" s="220"/>
    </row>
    <row r="97" customHeight="1" spans="1:16">
      <c r="A97" s="208">
        <f>IF(F97="","",COUNTA($F$7:F97))</f>
        <v>76</v>
      </c>
      <c r="B97" s="209" t="s">
        <v>655</v>
      </c>
      <c r="C97" s="210" t="s">
        <v>396</v>
      </c>
      <c r="D97" s="210" t="s">
        <v>397</v>
      </c>
      <c r="E97" s="210" t="s">
        <v>398</v>
      </c>
      <c r="F97" s="215" t="s">
        <v>272</v>
      </c>
      <c r="G97" s="217">
        <v>7186.42</v>
      </c>
      <c r="H97" s="159">
        <f t="shared" si="10"/>
        <v>0</v>
      </c>
      <c r="I97" s="221">
        <f t="shared" ref="I97:I104" si="13">ROUND(G97*H97,2)</f>
        <v>0</v>
      </c>
      <c r="J97" s="221"/>
      <c r="K97" s="221"/>
      <c r="L97" s="221"/>
      <c r="M97" s="221"/>
      <c r="N97" s="221"/>
      <c r="O97" s="221"/>
      <c r="P97" s="221"/>
    </row>
    <row r="98" customHeight="1" spans="1:16">
      <c r="A98" s="208">
        <f>IF(F98="","",COUNTA($F$7:F98))</f>
        <v>77</v>
      </c>
      <c r="B98" s="209" t="s">
        <v>656</v>
      </c>
      <c r="C98" s="210" t="s">
        <v>396</v>
      </c>
      <c r="D98" s="210" t="s">
        <v>400</v>
      </c>
      <c r="E98" s="210" t="s">
        <v>401</v>
      </c>
      <c r="F98" s="215" t="s">
        <v>272</v>
      </c>
      <c r="G98" s="217">
        <v>11242.8</v>
      </c>
      <c r="H98" s="159">
        <f t="shared" si="10"/>
        <v>0</v>
      </c>
      <c r="I98" s="221">
        <f t="shared" si="13"/>
        <v>0</v>
      </c>
      <c r="J98" s="221"/>
      <c r="K98" s="221"/>
      <c r="L98" s="221"/>
      <c r="M98" s="221"/>
      <c r="N98" s="221"/>
      <c r="O98" s="221"/>
      <c r="P98" s="221"/>
    </row>
    <row r="99" customHeight="1" spans="1:16">
      <c r="A99" s="208">
        <f>IF(F99="","",COUNTA($F$7:F99))</f>
        <v>78</v>
      </c>
      <c r="B99" s="209" t="s">
        <v>657</v>
      </c>
      <c r="C99" s="210" t="s">
        <v>403</v>
      </c>
      <c r="D99" s="210" t="s">
        <v>404</v>
      </c>
      <c r="E99" s="210" t="s">
        <v>405</v>
      </c>
      <c r="F99" s="215" t="s">
        <v>272</v>
      </c>
      <c r="G99" s="217">
        <v>689.34</v>
      </c>
      <c r="H99" s="159">
        <f t="shared" si="10"/>
        <v>0</v>
      </c>
      <c r="I99" s="221">
        <f t="shared" si="13"/>
        <v>0</v>
      </c>
      <c r="J99" s="221"/>
      <c r="K99" s="221"/>
      <c r="L99" s="221"/>
      <c r="M99" s="221"/>
      <c r="N99" s="221"/>
      <c r="O99" s="221"/>
      <c r="P99" s="221"/>
    </row>
    <row r="100" customHeight="1" spans="1:16">
      <c r="A100" s="208">
        <f>IF(F100="","",COUNTA($F$7:F100))</f>
        <v>79</v>
      </c>
      <c r="B100" s="209" t="s">
        <v>658</v>
      </c>
      <c r="C100" s="210" t="s">
        <v>403</v>
      </c>
      <c r="D100" s="210" t="s">
        <v>659</v>
      </c>
      <c r="E100" s="210" t="s">
        <v>413</v>
      </c>
      <c r="F100" s="215" t="s">
        <v>272</v>
      </c>
      <c r="G100" s="217">
        <v>91380.44</v>
      </c>
      <c r="H100" s="159">
        <f t="shared" si="10"/>
        <v>0</v>
      </c>
      <c r="I100" s="221">
        <f t="shared" si="13"/>
        <v>0</v>
      </c>
      <c r="J100" s="221"/>
      <c r="K100" s="221"/>
      <c r="L100" s="221"/>
      <c r="M100" s="221"/>
      <c r="N100" s="221"/>
      <c r="O100" s="221"/>
      <c r="P100" s="221"/>
    </row>
    <row r="101" customHeight="1" spans="1:16">
      <c r="A101" s="208">
        <f>IF(F101="","",COUNTA($F$7:F101))</f>
        <v>80</v>
      </c>
      <c r="B101" s="209" t="s">
        <v>660</v>
      </c>
      <c r="C101" s="210" t="s">
        <v>403</v>
      </c>
      <c r="D101" s="210" t="s">
        <v>661</v>
      </c>
      <c r="E101" s="210" t="s">
        <v>405</v>
      </c>
      <c r="F101" s="215" t="s">
        <v>272</v>
      </c>
      <c r="G101" s="217">
        <v>6740.69</v>
      </c>
      <c r="H101" s="159">
        <f t="shared" si="10"/>
        <v>0</v>
      </c>
      <c r="I101" s="221">
        <f t="shared" si="13"/>
        <v>0</v>
      </c>
      <c r="J101" s="221"/>
      <c r="K101" s="221"/>
      <c r="L101" s="221"/>
      <c r="M101" s="221"/>
      <c r="N101" s="221"/>
      <c r="O101" s="221"/>
      <c r="P101" s="221"/>
    </row>
    <row r="102" customHeight="1" spans="1:16">
      <c r="A102" s="208">
        <f>IF(F102="","",COUNTA($F$7:F102))</f>
        <v>81</v>
      </c>
      <c r="B102" s="209" t="s">
        <v>662</v>
      </c>
      <c r="C102" s="210" t="s">
        <v>403</v>
      </c>
      <c r="D102" s="210" t="s">
        <v>663</v>
      </c>
      <c r="E102" s="210" t="s">
        <v>413</v>
      </c>
      <c r="F102" s="215" t="s">
        <v>272</v>
      </c>
      <c r="G102" s="217">
        <v>1273.67</v>
      </c>
      <c r="H102" s="159">
        <f t="shared" si="10"/>
        <v>0</v>
      </c>
      <c r="I102" s="221">
        <f t="shared" si="13"/>
        <v>0</v>
      </c>
      <c r="J102" s="221"/>
      <c r="K102" s="221"/>
      <c r="L102" s="221"/>
      <c r="M102" s="221"/>
      <c r="N102" s="221"/>
      <c r="O102" s="221"/>
      <c r="P102" s="221"/>
    </row>
    <row r="103" customHeight="1" spans="1:16">
      <c r="A103" s="208">
        <f>IF(F103="","",COUNTA($F$7:F103))</f>
        <v>82</v>
      </c>
      <c r="B103" s="209" t="s">
        <v>664</v>
      </c>
      <c r="C103" s="210" t="s">
        <v>403</v>
      </c>
      <c r="D103" s="210" t="s">
        <v>415</v>
      </c>
      <c r="E103" s="210" t="s">
        <v>416</v>
      </c>
      <c r="F103" s="215" t="s">
        <v>272</v>
      </c>
      <c r="G103" s="217">
        <v>124.66</v>
      </c>
      <c r="H103" s="159">
        <f t="shared" si="10"/>
        <v>0</v>
      </c>
      <c r="I103" s="221">
        <f t="shared" si="13"/>
        <v>0</v>
      </c>
      <c r="J103" s="221"/>
      <c r="K103" s="221"/>
      <c r="L103" s="221"/>
      <c r="M103" s="221"/>
      <c r="N103" s="221"/>
      <c r="O103" s="221"/>
      <c r="P103" s="221"/>
    </row>
    <row r="104" customHeight="1" spans="1:16">
      <c r="A104" s="208">
        <f>IF(F104="","",COUNTA($F$7:F104))</f>
        <v>83</v>
      </c>
      <c r="B104" s="209" t="s">
        <v>665</v>
      </c>
      <c r="C104" s="210" t="s">
        <v>421</v>
      </c>
      <c r="D104" s="210" t="s">
        <v>422</v>
      </c>
      <c r="E104" s="210" t="s">
        <v>423</v>
      </c>
      <c r="F104" s="215" t="s">
        <v>272</v>
      </c>
      <c r="G104" s="217">
        <v>663.12</v>
      </c>
      <c r="H104" s="159">
        <f t="shared" ref="H104:H136" si="14">ROUND(SUM(K104:P104)*(1+$AI$3),2)</f>
        <v>0</v>
      </c>
      <c r="I104" s="221">
        <f t="shared" si="13"/>
        <v>0</v>
      </c>
      <c r="J104" s="221"/>
      <c r="K104" s="221"/>
      <c r="L104" s="221"/>
      <c r="M104" s="221"/>
      <c r="N104" s="221"/>
      <c r="O104" s="221"/>
      <c r="P104" s="221"/>
    </row>
    <row r="105" customHeight="1" spans="1:16">
      <c r="A105" s="208" t="str">
        <f>IF(F105="","",COUNTA($F$7:F105))</f>
        <v/>
      </c>
      <c r="B105" s="209" t="s">
        <v>666</v>
      </c>
      <c r="C105" s="210" t="s">
        <v>667</v>
      </c>
      <c r="D105" s="210"/>
      <c r="E105" s="210"/>
      <c r="F105" s="215"/>
      <c r="G105" s="217"/>
      <c r="H105" s="159"/>
      <c r="I105" s="220"/>
      <c r="J105" s="220"/>
      <c r="K105" s="220"/>
      <c r="L105" s="220"/>
      <c r="M105" s="220"/>
      <c r="N105" s="220"/>
      <c r="O105" s="220"/>
      <c r="P105" s="220"/>
    </row>
    <row r="106" customHeight="1" spans="1:16">
      <c r="A106" s="208">
        <f>IF(F106="","",COUNTA($F$7:F106))</f>
        <v>84</v>
      </c>
      <c r="B106" s="209" t="s">
        <v>668</v>
      </c>
      <c r="C106" s="210" t="s">
        <v>669</v>
      </c>
      <c r="D106" s="210" t="s">
        <v>670</v>
      </c>
      <c r="E106" s="210" t="s">
        <v>398</v>
      </c>
      <c r="F106" s="215" t="s">
        <v>272</v>
      </c>
      <c r="G106" s="217">
        <v>9874.4</v>
      </c>
      <c r="H106" s="159">
        <f t="shared" si="14"/>
        <v>0</v>
      </c>
      <c r="I106" s="221">
        <f t="shared" ref="I106:I112" si="15">ROUND(G106*H106,2)</f>
        <v>0</v>
      </c>
      <c r="J106" s="221"/>
      <c r="K106" s="221"/>
      <c r="L106" s="221"/>
      <c r="M106" s="221"/>
      <c r="N106" s="221"/>
      <c r="O106" s="221"/>
      <c r="P106" s="221"/>
    </row>
    <row r="107" customHeight="1" spans="1:16">
      <c r="A107" s="208">
        <f>IF(F107="","",COUNTA($F$7:F107))</f>
        <v>85</v>
      </c>
      <c r="B107" s="209" t="s">
        <v>671</v>
      </c>
      <c r="C107" s="210" t="s">
        <v>672</v>
      </c>
      <c r="D107" s="210" t="s">
        <v>673</v>
      </c>
      <c r="E107" s="210" t="s">
        <v>674</v>
      </c>
      <c r="F107" s="215" t="s">
        <v>157</v>
      </c>
      <c r="G107" s="217">
        <v>56314.04</v>
      </c>
      <c r="H107" s="159">
        <f t="shared" si="14"/>
        <v>0</v>
      </c>
      <c r="I107" s="221">
        <f t="shared" si="15"/>
        <v>0</v>
      </c>
      <c r="J107" s="221"/>
      <c r="K107" s="221"/>
      <c r="L107" s="221"/>
      <c r="M107" s="221"/>
      <c r="N107" s="221"/>
      <c r="O107" s="221"/>
      <c r="P107" s="221"/>
    </row>
    <row r="108" customHeight="1" spans="1:16">
      <c r="A108" s="208">
        <f>IF(F108="","",COUNTA($F$7:F108))</f>
        <v>86</v>
      </c>
      <c r="B108" s="209" t="s">
        <v>675</v>
      </c>
      <c r="C108" s="210" t="s">
        <v>676</v>
      </c>
      <c r="D108" s="210" t="s">
        <v>677</v>
      </c>
      <c r="E108" s="210" t="s">
        <v>678</v>
      </c>
      <c r="F108" s="215" t="s">
        <v>272</v>
      </c>
      <c r="G108" s="217">
        <v>9874.4</v>
      </c>
      <c r="H108" s="159">
        <f t="shared" si="14"/>
        <v>0</v>
      </c>
      <c r="I108" s="221">
        <f t="shared" si="15"/>
        <v>0</v>
      </c>
      <c r="J108" s="221"/>
      <c r="K108" s="221"/>
      <c r="L108" s="221"/>
      <c r="M108" s="221"/>
      <c r="N108" s="221"/>
      <c r="O108" s="221"/>
      <c r="P108" s="221"/>
    </row>
    <row r="109" customHeight="1" spans="1:16">
      <c r="A109" s="208">
        <f>IF(F109="","",COUNTA($F$7:F109))</f>
        <v>87</v>
      </c>
      <c r="B109" s="209" t="s">
        <v>679</v>
      </c>
      <c r="C109" s="210" t="s">
        <v>680</v>
      </c>
      <c r="D109" s="210" t="s">
        <v>681</v>
      </c>
      <c r="E109" s="210" t="s">
        <v>682</v>
      </c>
      <c r="F109" s="215" t="s">
        <v>272</v>
      </c>
      <c r="G109" s="217">
        <v>1</v>
      </c>
      <c r="H109" s="159">
        <f t="shared" si="14"/>
        <v>0</v>
      </c>
      <c r="I109" s="221">
        <f t="shared" si="15"/>
        <v>0</v>
      </c>
      <c r="J109" s="221"/>
      <c r="K109" s="221"/>
      <c r="L109" s="221"/>
      <c r="M109" s="221"/>
      <c r="N109" s="221"/>
      <c r="O109" s="221"/>
      <c r="P109" s="221"/>
    </row>
    <row r="110" customHeight="1" spans="1:16">
      <c r="A110" s="208">
        <f>IF(F110="","",COUNTA($F$7:F110))</f>
        <v>88</v>
      </c>
      <c r="B110" s="209" t="s">
        <v>683</v>
      </c>
      <c r="C110" s="210" t="s">
        <v>676</v>
      </c>
      <c r="D110" s="210" t="s">
        <v>684</v>
      </c>
      <c r="E110" s="210" t="s">
        <v>685</v>
      </c>
      <c r="F110" s="215" t="s">
        <v>272</v>
      </c>
      <c r="G110" s="217">
        <v>5953.78</v>
      </c>
      <c r="H110" s="159">
        <f t="shared" si="14"/>
        <v>0</v>
      </c>
      <c r="I110" s="221">
        <f t="shared" si="15"/>
        <v>0</v>
      </c>
      <c r="J110" s="221"/>
      <c r="K110" s="221"/>
      <c r="L110" s="221"/>
      <c r="M110" s="221"/>
      <c r="N110" s="221"/>
      <c r="O110" s="221"/>
      <c r="P110" s="221"/>
    </row>
    <row r="111" customHeight="1" spans="1:16">
      <c r="A111" s="208">
        <f>IF(F111="","",COUNTA($F$7:F111))</f>
        <v>89</v>
      </c>
      <c r="B111" s="209" t="s">
        <v>686</v>
      </c>
      <c r="C111" s="210" t="s">
        <v>676</v>
      </c>
      <c r="D111" s="210" t="s">
        <v>687</v>
      </c>
      <c r="E111" s="210" t="s">
        <v>678</v>
      </c>
      <c r="F111" s="215" t="s">
        <v>272</v>
      </c>
      <c r="G111" s="217">
        <v>9990.16</v>
      </c>
      <c r="H111" s="159">
        <f t="shared" si="14"/>
        <v>0</v>
      </c>
      <c r="I111" s="221">
        <f t="shared" si="15"/>
        <v>0</v>
      </c>
      <c r="J111" s="221"/>
      <c r="K111" s="221"/>
      <c r="L111" s="221"/>
      <c r="M111" s="221"/>
      <c r="N111" s="221"/>
      <c r="O111" s="221"/>
      <c r="P111" s="221"/>
    </row>
    <row r="112" customHeight="1" spans="1:16">
      <c r="A112" s="208">
        <f>IF(F112="","",COUNTA($F$7:F112))</f>
        <v>90</v>
      </c>
      <c r="B112" s="209" t="s">
        <v>688</v>
      </c>
      <c r="C112" s="210" t="s">
        <v>689</v>
      </c>
      <c r="D112" s="210" t="s">
        <v>690</v>
      </c>
      <c r="E112" s="210" t="s">
        <v>691</v>
      </c>
      <c r="F112" s="215" t="s">
        <v>157</v>
      </c>
      <c r="G112" s="217">
        <v>4105.95</v>
      </c>
      <c r="H112" s="159">
        <f t="shared" si="14"/>
        <v>0</v>
      </c>
      <c r="I112" s="221">
        <f t="shared" si="15"/>
        <v>0</v>
      </c>
      <c r="J112" s="221"/>
      <c r="K112" s="221"/>
      <c r="L112" s="221"/>
      <c r="M112" s="221"/>
      <c r="N112" s="221"/>
      <c r="O112" s="221"/>
      <c r="P112" s="221"/>
    </row>
    <row r="113" customHeight="1" spans="1:16">
      <c r="A113" s="208" t="str">
        <f>IF(F113="","",COUNTA($F$7:F113))</f>
        <v/>
      </c>
      <c r="B113" s="209" t="s">
        <v>692</v>
      </c>
      <c r="C113" s="210" t="s">
        <v>693</v>
      </c>
      <c r="D113" s="210"/>
      <c r="E113" s="210"/>
      <c r="F113" s="215"/>
      <c r="G113" s="217"/>
      <c r="H113" s="159"/>
      <c r="I113" s="220"/>
      <c r="J113" s="220"/>
      <c r="K113" s="220"/>
      <c r="L113" s="220"/>
      <c r="M113" s="220"/>
      <c r="N113" s="220"/>
      <c r="O113" s="220"/>
      <c r="P113" s="220"/>
    </row>
    <row r="114" customHeight="1" spans="1:16">
      <c r="A114" s="208">
        <f>IF(F114="","",COUNTA($F$7:F114))</f>
        <v>91</v>
      </c>
      <c r="B114" s="209" t="s">
        <v>694</v>
      </c>
      <c r="C114" s="210" t="s">
        <v>695</v>
      </c>
      <c r="D114" s="210" t="s">
        <v>696</v>
      </c>
      <c r="E114" s="210" t="s">
        <v>386</v>
      </c>
      <c r="F114" s="215" t="s">
        <v>272</v>
      </c>
      <c r="G114" s="217">
        <v>473.02</v>
      </c>
      <c r="H114" s="159">
        <f t="shared" si="14"/>
        <v>0</v>
      </c>
      <c r="I114" s="221">
        <f t="shared" ref="I114:I122" si="16">ROUND(G114*H114,2)</f>
        <v>0</v>
      </c>
      <c r="J114" s="221"/>
      <c r="K114" s="221"/>
      <c r="L114" s="221"/>
      <c r="M114" s="221"/>
      <c r="N114" s="221"/>
      <c r="O114" s="221"/>
      <c r="P114" s="221"/>
    </row>
    <row r="115" customHeight="1" spans="1:16">
      <c r="A115" s="208" t="str">
        <f>IF(F115="","",COUNTA($F$7:F115))</f>
        <v/>
      </c>
      <c r="B115" s="209" t="s">
        <v>425</v>
      </c>
      <c r="C115" s="210" t="s">
        <v>426</v>
      </c>
      <c r="D115" s="210"/>
      <c r="E115" s="210"/>
      <c r="F115" s="215"/>
      <c r="G115" s="217"/>
      <c r="H115" s="159"/>
      <c r="I115" s="220"/>
      <c r="J115" s="220"/>
      <c r="K115" s="220"/>
      <c r="L115" s="220"/>
      <c r="M115" s="220"/>
      <c r="N115" s="220"/>
      <c r="O115" s="220"/>
      <c r="P115" s="220"/>
    </row>
    <row r="116" customHeight="1" spans="1:16">
      <c r="A116" s="208" t="str">
        <f>IF(F116="","",COUNTA($F$7:F116))</f>
        <v/>
      </c>
      <c r="B116" s="209" t="s">
        <v>427</v>
      </c>
      <c r="C116" s="210" t="s">
        <v>428</v>
      </c>
      <c r="D116" s="210"/>
      <c r="E116" s="210"/>
      <c r="F116" s="215"/>
      <c r="G116" s="217"/>
      <c r="H116" s="159"/>
      <c r="I116" s="220"/>
      <c r="J116" s="220"/>
      <c r="K116" s="220"/>
      <c r="L116" s="220"/>
      <c r="M116" s="220"/>
      <c r="N116" s="220"/>
      <c r="O116" s="220"/>
      <c r="P116" s="220"/>
    </row>
    <row r="117" customHeight="1" spans="1:16">
      <c r="A117" s="208">
        <f>IF(F117="","",COUNTA($F$7:F117))</f>
        <v>92</v>
      </c>
      <c r="B117" s="209" t="s">
        <v>697</v>
      </c>
      <c r="C117" s="210" t="s">
        <v>430</v>
      </c>
      <c r="D117" s="210" t="s">
        <v>431</v>
      </c>
      <c r="E117" s="210" t="s">
        <v>432</v>
      </c>
      <c r="F117" s="215" t="s">
        <v>272</v>
      </c>
      <c r="G117" s="217">
        <v>174.01</v>
      </c>
      <c r="H117" s="159">
        <f t="shared" si="14"/>
        <v>0</v>
      </c>
      <c r="I117" s="221">
        <f t="shared" si="16"/>
        <v>0</v>
      </c>
      <c r="J117" s="221"/>
      <c r="K117" s="221"/>
      <c r="L117" s="221"/>
      <c r="M117" s="221"/>
      <c r="N117" s="221"/>
      <c r="O117" s="221"/>
      <c r="P117" s="221"/>
    </row>
    <row r="118" customHeight="1" spans="1:16">
      <c r="A118" s="208">
        <f>IF(F118="","",COUNTA($F$7:F118))</f>
        <v>93</v>
      </c>
      <c r="B118" s="209" t="s">
        <v>698</v>
      </c>
      <c r="C118" s="210" t="s">
        <v>438</v>
      </c>
      <c r="D118" s="210" t="s">
        <v>439</v>
      </c>
      <c r="E118" s="210" t="s">
        <v>440</v>
      </c>
      <c r="F118" s="215" t="s">
        <v>272</v>
      </c>
      <c r="G118" s="217">
        <v>337.86</v>
      </c>
      <c r="H118" s="159">
        <f t="shared" si="14"/>
        <v>0</v>
      </c>
      <c r="I118" s="221">
        <f t="shared" si="16"/>
        <v>0</v>
      </c>
      <c r="J118" s="221"/>
      <c r="K118" s="221"/>
      <c r="L118" s="221"/>
      <c r="M118" s="221"/>
      <c r="N118" s="221"/>
      <c r="O118" s="221"/>
      <c r="P118" s="221"/>
    </row>
    <row r="119" customHeight="1" spans="1:16">
      <c r="A119" s="208">
        <f>IF(F119="","",COUNTA($F$7:F119))</f>
        <v>94</v>
      </c>
      <c r="B119" s="209" t="s">
        <v>699</v>
      </c>
      <c r="C119" s="210" t="s">
        <v>468</v>
      </c>
      <c r="D119" s="210" t="s">
        <v>700</v>
      </c>
      <c r="E119" s="210" t="s">
        <v>436</v>
      </c>
      <c r="F119" s="215" t="s">
        <v>272</v>
      </c>
      <c r="G119" s="217">
        <v>84.47</v>
      </c>
      <c r="H119" s="159">
        <f t="shared" si="14"/>
        <v>0</v>
      </c>
      <c r="I119" s="221">
        <f t="shared" si="16"/>
        <v>0</v>
      </c>
      <c r="J119" s="221"/>
      <c r="K119" s="221"/>
      <c r="L119" s="221"/>
      <c r="M119" s="221"/>
      <c r="N119" s="221"/>
      <c r="O119" s="221"/>
      <c r="P119" s="221"/>
    </row>
    <row r="120" customHeight="1" spans="1:16">
      <c r="A120" s="208">
        <f>IF(F120="","",COUNTA($F$7:F120))</f>
        <v>95</v>
      </c>
      <c r="B120" s="209" t="s">
        <v>701</v>
      </c>
      <c r="C120" s="210" t="s">
        <v>444</v>
      </c>
      <c r="D120" s="210" t="s">
        <v>445</v>
      </c>
      <c r="E120" s="210" t="s">
        <v>440</v>
      </c>
      <c r="F120" s="215" t="s">
        <v>272</v>
      </c>
      <c r="G120" s="217">
        <v>219.32</v>
      </c>
      <c r="H120" s="159">
        <f t="shared" si="14"/>
        <v>0</v>
      </c>
      <c r="I120" s="221">
        <f t="shared" si="16"/>
        <v>0</v>
      </c>
      <c r="J120" s="221"/>
      <c r="K120" s="221"/>
      <c r="L120" s="221"/>
      <c r="M120" s="221"/>
      <c r="N120" s="221"/>
      <c r="O120" s="221"/>
      <c r="P120" s="221"/>
    </row>
    <row r="121" customHeight="1" spans="1:16">
      <c r="A121" s="208">
        <f>IF(F121="","",COUNTA($F$7:F121))</f>
        <v>96</v>
      </c>
      <c r="B121" s="209" t="s">
        <v>702</v>
      </c>
      <c r="C121" s="210" t="s">
        <v>447</v>
      </c>
      <c r="D121" s="210" t="s">
        <v>448</v>
      </c>
      <c r="E121" s="210" t="s">
        <v>436</v>
      </c>
      <c r="F121" s="215" t="s">
        <v>272</v>
      </c>
      <c r="G121" s="217">
        <v>1158.27</v>
      </c>
      <c r="H121" s="159">
        <f t="shared" si="14"/>
        <v>0</v>
      </c>
      <c r="I121" s="221">
        <f t="shared" si="16"/>
        <v>0</v>
      </c>
      <c r="J121" s="221"/>
      <c r="K121" s="221"/>
      <c r="L121" s="221"/>
      <c r="M121" s="221"/>
      <c r="N121" s="221"/>
      <c r="O121" s="221"/>
      <c r="P121" s="221"/>
    </row>
    <row r="122" customHeight="1" spans="1:16">
      <c r="A122" s="208">
        <f>IF(F122="","",COUNTA($F$7:F122))</f>
        <v>97</v>
      </c>
      <c r="B122" s="209" t="s">
        <v>703</v>
      </c>
      <c r="C122" s="210" t="s">
        <v>704</v>
      </c>
      <c r="D122" s="210" t="s">
        <v>705</v>
      </c>
      <c r="E122" s="210" t="s">
        <v>706</v>
      </c>
      <c r="F122" s="215" t="s">
        <v>272</v>
      </c>
      <c r="G122" s="217">
        <v>4633.07</v>
      </c>
      <c r="H122" s="159">
        <f t="shared" si="14"/>
        <v>0</v>
      </c>
      <c r="I122" s="221">
        <f t="shared" si="16"/>
        <v>0</v>
      </c>
      <c r="J122" s="221"/>
      <c r="K122" s="221"/>
      <c r="L122" s="221"/>
      <c r="M122" s="221"/>
      <c r="N122" s="221"/>
      <c r="O122" s="221"/>
      <c r="P122" s="221"/>
    </row>
    <row r="123" customHeight="1" spans="1:16">
      <c r="A123" s="208" t="str">
        <f>IF(F123="","",COUNTA($F$7:F123))</f>
        <v/>
      </c>
      <c r="B123" s="209" t="s">
        <v>707</v>
      </c>
      <c r="C123" s="210" t="s">
        <v>708</v>
      </c>
      <c r="D123" s="210"/>
      <c r="E123" s="210"/>
      <c r="F123" s="215"/>
      <c r="G123" s="217"/>
      <c r="H123" s="159"/>
      <c r="I123" s="220"/>
      <c r="J123" s="220"/>
      <c r="K123" s="220"/>
      <c r="L123" s="220"/>
      <c r="M123" s="220"/>
      <c r="N123" s="220"/>
      <c r="O123" s="220"/>
      <c r="P123" s="220"/>
    </row>
    <row r="124" s="44" customFormat="1" ht="29" customHeight="1" spans="1:16">
      <c r="A124" s="208">
        <f>IF(F124="","",COUNTA($F$7:F124))</f>
        <v>98</v>
      </c>
      <c r="B124" s="209" t="s">
        <v>709</v>
      </c>
      <c r="C124" s="210" t="s">
        <v>710</v>
      </c>
      <c r="D124" s="210" t="s">
        <v>711</v>
      </c>
      <c r="E124" s="210" t="s">
        <v>712</v>
      </c>
      <c r="F124" s="215" t="s">
        <v>272</v>
      </c>
      <c r="G124" s="217">
        <v>414.7</v>
      </c>
      <c r="H124" s="159">
        <f t="shared" si="14"/>
        <v>0</v>
      </c>
      <c r="I124" s="221">
        <f t="shared" ref="I124:I132" si="17">ROUND(G124*H124,2)</f>
        <v>0</v>
      </c>
      <c r="J124" s="221"/>
      <c r="K124" s="221"/>
      <c r="L124" s="221"/>
      <c r="M124" s="221"/>
      <c r="N124" s="221"/>
      <c r="O124" s="221"/>
      <c r="P124" s="221"/>
    </row>
    <row r="125" s="44" customFormat="1" ht="29" customHeight="1" spans="1:16">
      <c r="A125" s="208">
        <f>IF(F125="","",COUNTA($F$7:F125))</f>
        <v>99</v>
      </c>
      <c r="B125" s="209" t="s">
        <v>713</v>
      </c>
      <c r="C125" s="210" t="s">
        <v>710</v>
      </c>
      <c r="D125" s="210" t="s">
        <v>714</v>
      </c>
      <c r="E125" s="210" t="s">
        <v>712</v>
      </c>
      <c r="F125" s="215" t="s">
        <v>272</v>
      </c>
      <c r="G125" s="217">
        <v>76899.73</v>
      </c>
      <c r="H125" s="159">
        <f t="shared" si="14"/>
        <v>0</v>
      </c>
      <c r="I125" s="221">
        <f t="shared" si="17"/>
        <v>0</v>
      </c>
      <c r="J125" s="221"/>
      <c r="K125" s="221"/>
      <c r="L125" s="221"/>
      <c r="M125" s="221"/>
      <c r="N125" s="221"/>
      <c r="O125" s="221"/>
      <c r="P125" s="221"/>
    </row>
    <row r="126" customHeight="1" spans="1:16">
      <c r="A126" s="208">
        <f>IF(F126="","",COUNTA($F$7:F126))</f>
        <v>100</v>
      </c>
      <c r="B126" s="209" t="s">
        <v>715</v>
      </c>
      <c r="C126" s="210" t="s">
        <v>716</v>
      </c>
      <c r="D126" s="210" t="s">
        <v>717</v>
      </c>
      <c r="E126" s="210" t="s">
        <v>712</v>
      </c>
      <c r="F126" s="215" t="s">
        <v>272</v>
      </c>
      <c r="G126" s="217">
        <v>2561.59</v>
      </c>
      <c r="H126" s="159">
        <f t="shared" si="14"/>
        <v>0</v>
      </c>
      <c r="I126" s="221">
        <f t="shared" si="17"/>
        <v>0</v>
      </c>
      <c r="J126" s="221"/>
      <c r="K126" s="221"/>
      <c r="L126" s="221"/>
      <c r="M126" s="221"/>
      <c r="N126" s="221"/>
      <c r="O126" s="221"/>
      <c r="P126" s="221"/>
    </row>
    <row r="127" customHeight="1" spans="1:16">
      <c r="A127" s="208">
        <f>IF(F127="","",COUNTA($F$7:F127))</f>
        <v>101</v>
      </c>
      <c r="B127" s="209" t="s">
        <v>718</v>
      </c>
      <c r="C127" s="210" t="s">
        <v>716</v>
      </c>
      <c r="D127" s="210" t="s">
        <v>719</v>
      </c>
      <c r="E127" s="210" t="s">
        <v>712</v>
      </c>
      <c r="F127" s="215" t="s">
        <v>272</v>
      </c>
      <c r="G127" s="217">
        <v>1707.73</v>
      </c>
      <c r="H127" s="159">
        <f t="shared" si="14"/>
        <v>0</v>
      </c>
      <c r="I127" s="221">
        <f t="shared" si="17"/>
        <v>0</v>
      </c>
      <c r="J127" s="221"/>
      <c r="K127" s="221"/>
      <c r="L127" s="221"/>
      <c r="M127" s="221"/>
      <c r="N127" s="221"/>
      <c r="O127" s="221"/>
      <c r="P127" s="221"/>
    </row>
    <row r="128" customHeight="1" spans="1:16">
      <c r="A128" s="208">
        <f>IF(F128="","",COUNTA($F$7:F128))</f>
        <v>102</v>
      </c>
      <c r="B128" s="209" t="s">
        <v>720</v>
      </c>
      <c r="C128" s="210" t="s">
        <v>721</v>
      </c>
      <c r="D128" s="210" t="s">
        <v>722</v>
      </c>
      <c r="E128" s="210" t="s">
        <v>436</v>
      </c>
      <c r="F128" s="215" t="s">
        <v>272</v>
      </c>
      <c r="G128" s="217">
        <v>14129.93</v>
      </c>
      <c r="H128" s="159">
        <f t="shared" si="14"/>
        <v>0</v>
      </c>
      <c r="I128" s="221">
        <f t="shared" si="17"/>
        <v>0</v>
      </c>
      <c r="J128" s="221"/>
      <c r="K128" s="221"/>
      <c r="L128" s="221"/>
      <c r="M128" s="221"/>
      <c r="N128" s="221"/>
      <c r="O128" s="221"/>
      <c r="P128" s="221"/>
    </row>
    <row r="129" customHeight="1" spans="1:16">
      <c r="A129" s="208">
        <f>IF(F129="","",COUNTA($F$7:F129))</f>
        <v>103</v>
      </c>
      <c r="B129" s="209" t="s">
        <v>723</v>
      </c>
      <c r="C129" s="210" t="s">
        <v>721</v>
      </c>
      <c r="D129" s="210" t="s">
        <v>724</v>
      </c>
      <c r="E129" s="210" t="s">
        <v>725</v>
      </c>
      <c r="F129" s="215" t="s">
        <v>272</v>
      </c>
      <c r="G129" s="217">
        <v>9419.95</v>
      </c>
      <c r="H129" s="159">
        <f t="shared" si="14"/>
        <v>0</v>
      </c>
      <c r="I129" s="221">
        <f t="shared" si="17"/>
        <v>0</v>
      </c>
      <c r="J129" s="221"/>
      <c r="K129" s="221"/>
      <c r="L129" s="221"/>
      <c r="M129" s="221"/>
      <c r="N129" s="221"/>
      <c r="O129" s="221"/>
      <c r="P129" s="221"/>
    </row>
    <row r="130" customHeight="1" spans="1:16">
      <c r="A130" s="208">
        <f>IF(F130="","",COUNTA($F$7:F130))</f>
        <v>104</v>
      </c>
      <c r="B130" s="209" t="s">
        <v>726</v>
      </c>
      <c r="C130" s="210" t="s">
        <v>727</v>
      </c>
      <c r="D130" s="210" t="s">
        <v>728</v>
      </c>
      <c r="E130" s="210" t="s">
        <v>436</v>
      </c>
      <c r="F130" s="215" t="s">
        <v>272</v>
      </c>
      <c r="G130" s="217">
        <v>1315.24</v>
      </c>
      <c r="H130" s="159">
        <f t="shared" si="14"/>
        <v>0</v>
      </c>
      <c r="I130" s="221">
        <f t="shared" si="17"/>
        <v>0</v>
      </c>
      <c r="J130" s="221"/>
      <c r="K130" s="221"/>
      <c r="L130" s="221"/>
      <c r="M130" s="221"/>
      <c r="N130" s="221"/>
      <c r="O130" s="221"/>
      <c r="P130" s="221"/>
    </row>
    <row r="131" customHeight="1" spans="1:16">
      <c r="A131" s="208">
        <f>IF(F131="","",COUNTA($F$7:F131))</f>
        <v>105</v>
      </c>
      <c r="B131" s="209" t="s">
        <v>729</v>
      </c>
      <c r="C131" s="210" t="s">
        <v>727</v>
      </c>
      <c r="D131" s="210" t="s">
        <v>730</v>
      </c>
      <c r="E131" s="210" t="s">
        <v>725</v>
      </c>
      <c r="F131" s="215" t="s">
        <v>272</v>
      </c>
      <c r="G131" s="217">
        <v>876.83</v>
      </c>
      <c r="H131" s="159">
        <f t="shared" si="14"/>
        <v>0</v>
      </c>
      <c r="I131" s="221">
        <f t="shared" si="17"/>
        <v>0</v>
      </c>
      <c r="J131" s="221"/>
      <c r="K131" s="221"/>
      <c r="L131" s="221"/>
      <c r="M131" s="221"/>
      <c r="N131" s="221"/>
      <c r="O131" s="221"/>
      <c r="P131" s="221"/>
    </row>
    <row r="132" customHeight="1" spans="1:16">
      <c r="A132" s="208" t="str">
        <f>IF(F132="","",COUNTA($F$7:F132))</f>
        <v/>
      </c>
      <c r="B132" s="209" t="s">
        <v>451</v>
      </c>
      <c r="C132" s="210" t="s">
        <v>452</v>
      </c>
      <c r="D132" s="210"/>
      <c r="E132" s="210"/>
      <c r="F132" s="215"/>
      <c r="G132" s="217"/>
      <c r="H132" s="159"/>
      <c r="I132" s="220"/>
      <c r="J132" s="220"/>
      <c r="K132" s="220"/>
      <c r="L132" s="220"/>
      <c r="M132" s="220"/>
      <c r="N132" s="220"/>
      <c r="O132" s="220"/>
      <c r="P132" s="220"/>
    </row>
    <row r="133" customHeight="1" spans="1:16">
      <c r="A133" s="208" t="str">
        <f>IF(F133="","",COUNTA($F$7:F133))</f>
        <v/>
      </c>
      <c r="B133" s="209" t="s">
        <v>453</v>
      </c>
      <c r="C133" s="210" t="s">
        <v>454</v>
      </c>
      <c r="D133" s="210"/>
      <c r="E133" s="210"/>
      <c r="F133" s="215"/>
      <c r="G133" s="217"/>
      <c r="H133" s="159"/>
      <c r="I133" s="220"/>
      <c r="J133" s="220"/>
      <c r="K133" s="220"/>
      <c r="L133" s="220"/>
      <c r="M133" s="220"/>
      <c r="N133" s="220"/>
      <c r="O133" s="220"/>
      <c r="P133" s="220"/>
    </row>
    <row r="134" customHeight="1" spans="1:16">
      <c r="A134" s="208">
        <f>IF(F134="","",COUNTA($F$7:F134))</f>
        <v>106</v>
      </c>
      <c r="B134" s="209" t="s">
        <v>731</v>
      </c>
      <c r="C134" s="210" t="s">
        <v>456</v>
      </c>
      <c r="D134" s="210" t="s">
        <v>457</v>
      </c>
      <c r="E134" s="210" t="s">
        <v>458</v>
      </c>
      <c r="F134" s="215" t="s">
        <v>272</v>
      </c>
      <c r="G134" s="217">
        <v>2250</v>
      </c>
      <c r="H134" s="159">
        <f t="shared" si="14"/>
        <v>0</v>
      </c>
      <c r="I134" s="221">
        <f t="shared" ref="I134:I136" si="18">ROUND(G134*H134,2)</f>
        <v>0</v>
      </c>
      <c r="J134" s="221"/>
      <c r="K134" s="221"/>
      <c r="L134" s="221"/>
      <c r="M134" s="221"/>
      <c r="N134" s="221"/>
      <c r="O134" s="221"/>
      <c r="P134" s="221"/>
    </row>
    <row r="135" customHeight="1" spans="1:16">
      <c r="A135" s="208">
        <f>IF(F135="","",COUNTA($F$7:F135))</f>
        <v>107</v>
      </c>
      <c r="B135" s="209" t="s">
        <v>732</v>
      </c>
      <c r="C135" s="210" t="s">
        <v>733</v>
      </c>
      <c r="D135" s="210" t="s">
        <v>734</v>
      </c>
      <c r="E135" s="210" t="s">
        <v>735</v>
      </c>
      <c r="F135" s="215" t="s">
        <v>272</v>
      </c>
      <c r="G135" s="217">
        <v>225</v>
      </c>
      <c r="H135" s="159">
        <f t="shared" si="14"/>
        <v>0</v>
      </c>
      <c r="I135" s="221">
        <f t="shared" si="18"/>
        <v>0</v>
      </c>
      <c r="J135" s="221"/>
      <c r="K135" s="221"/>
      <c r="L135" s="221"/>
      <c r="M135" s="221"/>
      <c r="N135" s="221"/>
      <c r="O135" s="221"/>
      <c r="P135" s="221"/>
    </row>
    <row r="136" customHeight="1" spans="1:16">
      <c r="A136" s="208">
        <f>IF(F136="","",COUNTA($F$7:F136))</f>
        <v>108</v>
      </c>
      <c r="B136" s="209" t="s">
        <v>736</v>
      </c>
      <c r="C136" s="210" t="s">
        <v>434</v>
      </c>
      <c r="D136" s="210" t="s">
        <v>435</v>
      </c>
      <c r="E136" s="210" t="s">
        <v>436</v>
      </c>
      <c r="F136" s="215" t="s">
        <v>272</v>
      </c>
      <c r="G136" s="217">
        <v>454.41</v>
      </c>
      <c r="H136" s="159">
        <f t="shared" si="14"/>
        <v>0</v>
      </c>
      <c r="I136" s="221">
        <f t="shared" si="18"/>
        <v>0</v>
      </c>
      <c r="J136" s="221"/>
      <c r="K136" s="221"/>
      <c r="L136" s="221"/>
      <c r="M136" s="221"/>
      <c r="N136" s="221"/>
      <c r="O136" s="221"/>
      <c r="P136" s="221"/>
    </row>
    <row r="137" customHeight="1" spans="1:16">
      <c r="A137" s="208" t="str">
        <f>IF(F137="","",COUNTA($F$7:F137))</f>
        <v/>
      </c>
      <c r="B137" s="209" t="s">
        <v>461</v>
      </c>
      <c r="C137" s="210" t="s">
        <v>462</v>
      </c>
      <c r="D137" s="210"/>
      <c r="E137" s="210"/>
      <c r="F137" s="215"/>
      <c r="G137" s="217"/>
      <c r="H137" s="159"/>
      <c r="I137" s="220"/>
      <c r="J137" s="220"/>
      <c r="K137" s="220"/>
      <c r="L137" s="220"/>
      <c r="M137" s="220"/>
      <c r="N137" s="220"/>
      <c r="O137" s="220"/>
      <c r="P137" s="220"/>
    </row>
    <row r="138" customHeight="1" spans="1:16">
      <c r="A138" s="208">
        <f>IF(F138="","",COUNTA($F$7:F138))</f>
        <v>109</v>
      </c>
      <c r="B138" s="209" t="s">
        <v>737</v>
      </c>
      <c r="C138" s="210" t="s">
        <v>396</v>
      </c>
      <c r="D138" s="210" t="s">
        <v>397</v>
      </c>
      <c r="E138" s="210" t="s">
        <v>398</v>
      </c>
      <c r="F138" s="215" t="s">
        <v>272</v>
      </c>
      <c r="G138" s="217">
        <v>2726.46</v>
      </c>
      <c r="H138" s="159">
        <f>ROUND(SUM(K138:P138)*(1+$AI$3),2)</f>
        <v>0</v>
      </c>
      <c r="I138" s="221">
        <f t="shared" ref="I138:I141" si="19">ROUND(G138*H138,2)</f>
        <v>0</v>
      </c>
      <c r="J138" s="221"/>
      <c r="K138" s="221"/>
      <c r="L138" s="221"/>
      <c r="M138" s="221"/>
      <c r="N138" s="221"/>
      <c r="O138" s="221"/>
      <c r="P138" s="221"/>
    </row>
    <row r="139" customHeight="1" spans="1:16">
      <c r="A139" s="208">
        <f>IF(F139="","",COUNTA($F$7:F139))</f>
        <v>110</v>
      </c>
      <c r="B139" s="209" t="s">
        <v>738</v>
      </c>
      <c r="C139" s="210" t="s">
        <v>396</v>
      </c>
      <c r="D139" s="210" t="s">
        <v>400</v>
      </c>
      <c r="E139" s="210" t="s">
        <v>401</v>
      </c>
      <c r="F139" s="215" t="s">
        <v>272</v>
      </c>
      <c r="G139" s="217">
        <v>6361.74</v>
      </c>
      <c r="H139" s="159">
        <f>ROUND(SUM(K139:P139)*(1+$AI$3),2)</f>
        <v>0</v>
      </c>
      <c r="I139" s="221">
        <f t="shared" si="19"/>
        <v>0</v>
      </c>
      <c r="J139" s="221"/>
      <c r="K139" s="221"/>
      <c r="L139" s="221"/>
      <c r="M139" s="221"/>
      <c r="N139" s="221"/>
      <c r="O139" s="221"/>
      <c r="P139" s="221"/>
    </row>
    <row r="140" customHeight="1" spans="1:16">
      <c r="A140" s="208">
        <f>IF(F140="","",COUNTA($F$7:F140))</f>
        <v>111</v>
      </c>
      <c r="B140" s="209" t="s">
        <v>739</v>
      </c>
      <c r="C140" s="210" t="s">
        <v>403</v>
      </c>
      <c r="D140" s="210" t="s">
        <v>404</v>
      </c>
      <c r="E140" s="210" t="s">
        <v>740</v>
      </c>
      <c r="F140" s="215" t="s">
        <v>272</v>
      </c>
      <c r="G140" s="217">
        <v>247.86</v>
      </c>
      <c r="H140" s="159">
        <f>ROUND(SUM(K140:P140)*(1+$AI$3),2)</f>
        <v>0</v>
      </c>
      <c r="I140" s="221">
        <f t="shared" si="19"/>
        <v>0</v>
      </c>
      <c r="J140" s="221"/>
      <c r="K140" s="221"/>
      <c r="L140" s="221"/>
      <c r="M140" s="221"/>
      <c r="N140" s="221"/>
      <c r="O140" s="221"/>
      <c r="P140" s="221"/>
    </row>
    <row r="141" customHeight="1" spans="1:16">
      <c r="A141" s="208">
        <f>IF(F141="","",COUNTA($F$7:F141))</f>
        <v>112</v>
      </c>
      <c r="B141" s="209" t="s">
        <v>741</v>
      </c>
      <c r="C141" s="210" t="s">
        <v>403</v>
      </c>
      <c r="D141" s="210" t="s">
        <v>659</v>
      </c>
      <c r="E141" s="210" t="s">
        <v>413</v>
      </c>
      <c r="F141" s="215" t="s">
        <v>272</v>
      </c>
      <c r="G141" s="217">
        <v>2478.6</v>
      </c>
      <c r="H141" s="159">
        <f>ROUND(SUM(K141:P141)*(1+$AI$3),2)</f>
        <v>0</v>
      </c>
      <c r="I141" s="221">
        <f t="shared" si="19"/>
        <v>0</v>
      </c>
      <c r="J141" s="221"/>
      <c r="K141" s="221"/>
      <c r="L141" s="221"/>
      <c r="M141" s="221"/>
      <c r="N141" s="221"/>
      <c r="O141" s="221"/>
      <c r="P141" s="221"/>
    </row>
    <row r="142" customHeight="1" spans="1:16">
      <c r="A142" s="208" t="str">
        <f>IF(F142="","",COUNTA($F$7:F142))</f>
        <v/>
      </c>
      <c r="B142" s="209" t="s">
        <v>465</v>
      </c>
      <c r="C142" s="210" t="s">
        <v>466</v>
      </c>
      <c r="D142" s="210"/>
      <c r="E142" s="210"/>
      <c r="F142" s="215"/>
      <c r="G142" s="217"/>
      <c r="H142" s="159"/>
      <c r="I142" s="220"/>
      <c r="J142" s="220"/>
      <c r="K142" s="220"/>
      <c r="L142" s="220"/>
      <c r="M142" s="220"/>
      <c r="N142" s="220"/>
      <c r="O142" s="220"/>
      <c r="P142" s="220"/>
    </row>
    <row r="143" customHeight="1" spans="1:16">
      <c r="A143" s="208">
        <f>IF(F143="","",COUNTA($F$7:F143))</f>
        <v>113</v>
      </c>
      <c r="B143" s="209" t="s">
        <v>742</v>
      </c>
      <c r="C143" s="210" t="s">
        <v>468</v>
      </c>
      <c r="D143" s="210" t="s">
        <v>469</v>
      </c>
      <c r="E143" s="210" t="s">
        <v>436</v>
      </c>
      <c r="F143" s="215" t="s">
        <v>272</v>
      </c>
      <c r="G143" s="217">
        <v>2726.46</v>
      </c>
      <c r="H143" s="159">
        <f>ROUND(SUM(K143:P143)*(1+$AI$3),2)</f>
        <v>0</v>
      </c>
      <c r="I143" s="221">
        <f>ROUND(G143*H143,2)</f>
        <v>0</v>
      </c>
      <c r="J143" s="221"/>
      <c r="K143" s="221"/>
      <c r="L143" s="221"/>
      <c r="M143" s="221"/>
      <c r="N143" s="221"/>
      <c r="O143" s="221"/>
      <c r="P143" s="221"/>
    </row>
    <row r="144" customHeight="1" spans="1:16">
      <c r="A144" s="208">
        <f>IF(F144="","",COUNTA($F$7:F144))</f>
        <v>114</v>
      </c>
      <c r="B144" s="209" t="s">
        <v>743</v>
      </c>
      <c r="C144" s="210" t="s">
        <v>447</v>
      </c>
      <c r="D144" s="210" t="s">
        <v>448</v>
      </c>
      <c r="E144" s="210" t="s">
        <v>436</v>
      </c>
      <c r="F144" s="215" t="s">
        <v>272</v>
      </c>
      <c r="G144" s="217">
        <v>2970</v>
      </c>
      <c r="H144" s="159">
        <f>ROUND(SUM(K144:P144)*(1+$AI$3),2)</f>
        <v>0</v>
      </c>
      <c r="I144" s="221">
        <f>ROUND(G144*H144,2)</f>
        <v>0</v>
      </c>
      <c r="J144" s="221"/>
      <c r="K144" s="221"/>
      <c r="L144" s="221"/>
      <c r="M144" s="221"/>
      <c r="N144" s="221"/>
      <c r="O144" s="221"/>
      <c r="P144" s="221"/>
    </row>
  </sheetData>
  <sheetProtection formatCells="0" formatColumns="0" formatRows="0" insertRows="0" insertColumns="0" insertHyperlinks="0" deleteColumns="0" deleteRows="0" sort="0" autoFilter="0" pivotTables="0"/>
  <autoFilter xmlns:etc="http://www.wps.cn/officeDocument/2017/etCustomData" ref="A4:P144" etc:filterBottomFollowUsedRange="0">
    <extLst/>
  </autoFilter>
  <mergeCells count="14">
    <mergeCell ref="A1:P1"/>
    <mergeCell ref="A2:P2"/>
    <mergeCell ref="K3:P3"/>
    <mergeCell ref="C5:E5"/>
    <mergeCell ref="A3:A4"/>
    <mergeCell ref="B3:B4"/>
    <mergeCell ref="C3:C4"/>
    <mergeCell ref="D3:D4"/>
    <mergeCell ref="E3:E4"/>
    <mergeCell ref="F3:F4"/>
    <mergeCell ref="G3:G4"/>
    <mergeCell ref="H3:H4"/>
    <mergeCell ref="I3:I4"/>
    <mergeCell ref="J3:J4"/>
  </mergeCells>
  <pageMargins left="0.75" right="0.75" top="1" bottom="1" header="0.5" footer="0.5"/>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dimension ref="A1:P68"/>
  <sheetViews>
    <sheetView zoomScale="55" zoomScaleNormal="55" workbookViewId="0">
      <pane xSplit="6" ySplit="4" topLeftCell="G5" activePane="bottomRight" state="frozen"/>
      <selection/>
      <selection pane="topRight"/>
      <selection pane="bottomLeft"/>
      <selection pane="bottomRight" activeCell="H49" sqref="H49"/>
    </sheetView>
  </sheetViews>
  <sheetFormatPr defaultColWidth="9" defaultRowHeight="22" customHeight="1"/>
  <cols>
    <col min="2" max="2" width="9" style="44"/>
    <col min="3" max="3" width="18.2166666666667" style="44" customWidth="1"/>
    <col min="4" max="4" width="27.3333333333333" style="44" customWidth="1"/>
    <col min="5" max="5" width="32.8916666666667" style="44" customWidth="1"/>
    <col min="6" max="6" width="9" style="38"/>
    <col min="7" max="7" width="9.25833333333333" style="200"/>
    <col min="8" max="8" width="9" style="44"/>
    <col min="9" max="9" width="13.8583333333333" style="44" customWidth="1"/>
    <col min="11" max="16" width="9" customWidth="1"/>
  </cols>
  <sheetData>
    <row r="1" customHeight="1" spans="1:16">
      <c r="A1" s="54" t="s">
        <v>49</v>
      </c>
      <c r="B1" s="161"/>
      <c r="C1" s="161"/>
      <c r="D1" s="161"/>
      <c r="E1" s="161"/>
      <c r="F1" s="161"/>
      <c r="G1" s="202"/>
      <c r="H1" s="161"/>
      <c r="I1" s="161"/>
      <c r="J1" s="161"/>
      <c r="K1" s="161"/>
      <c r="L1" s="161"/>
      <c r="M1" s="161"/>
      <c r="N1" s="161"/>
      <c r="O1" s="161"/>
      <c r="P1" s="161"/>
    </row>
    <row r="2" customHeight="1" spans="1:16">
      <c r="A2" s="56" t="s">
        <v>1</v>
      </c>
      <c r="B2" s="161"/>
      <c r="C2" s="161"/>
      <c r="D2" s="161"/>
      <c r="E2" s="161"/>
      <c r="F2" s="161"/>
      <c r="G2" s="202"/>
      <c r="H2" s="161"/>
      <c r="I2" s="161"/>
      <c r="J2" s="161"/>
      <c r="K2" s="161"/>
      <c r="L2" s="161"/>
      <c r="M2" s="161"/>
      <c r="N2" s="161"/>
      <c r="O2" s="161"/>
      <c r="P2" s="161"/>
    </row>
    <row r="3" customHeight="1" spans="1:16">
      <c r="A3" s="162" t="s">
        <v>2</v>
      </c>
      <c r="B3" s="162" t="s">
        <v>51</v>
      </c>
      <c r="C3" s="162" t="s">
        <v>52</v>
      </c>
      <c r="D3" s="162" t="s">
        <v>53</v>
      </c>
      <c r="E3" s="162" t="s">
        <v>54</v>
      </c>
      <c r="F3" s="162" t="s">
        <v>55</v>
      </c>
      <c r="G3" s="168" t="s">
        <v>56</v>
      </c>
      <c r="H3" s="162" t="s">
        <v>57</v>
      </c>
      <c r="I3" s="162" t="s">
        <v>58</v>
      </c>
      <c r="J3" s="162" t="s">
        <v>59</v>
      </c>
      <c r="K3" s="162" t="s">
        <v>60</v>
      </c>
      <c r="L3" s="162"/>
      <c r="M3" s="162"/>
      <c r="N3" s="162"/>
      <c r="O3" s="162"/>
      <c r="P3" s="162"/>
    </row>
    <row r="4" customHeight="1" spans="1:16">
      <c r="A4" s="162"/>
      <c r="B4" s="162"/>
      <c r="C4" s="162"/>
      <c r="D4" s="162"/>
      <c r="E4" s="162"/>
      <c r="F4" s="162"/>
      <c r="G4" s="168"/>
      <c r="H4" s="162"/>
      <c r="I4" s="162"/>
      <c r="J4" s="162"/>
      <c r="K4" s="162" t="s">
        <v>79</v>
      </c>
      <c r="L4" s="162" t="s">
        <v>80</v>
      </c>
      <c r="M4" s="162" t="s">
        <v>81</v>
      </c>
      <c r="N4" s="162" t="s">
        <v>82</v>
      </c>
      <c r="O4" s="162" t="s">
        <v>83</v>
      </c>
      <c r="P4" s="162" t="s">
        <v>84</v>
      </c>
    </row>
    <row r="5" customHeight="1" spans="1:16">
      <c r="A5" s="201"/>
      <c r="B5" s="201" t="s">
        <v>86</v>
      </c>
      <c r="C5" s="201" t="s">
        <v>12</v>
      </c>
      <c r="D5" s="201"/>
      <c r="E5" s="201"/>
      <c r="F5" s="162"/>
      <c r="G5" s="203"/>
      <c r="H5" s="203"/>
      <c r="I5" s="203">
        <f>SUM(I8:I68)</f>
        <v>0</v>
      </c>
      <c r="J5" s="203"/>
      <c r="K5" s="203"/>
      <c r="L5" s="203"/>
      <c r="M5" s="203"/>
      <c r="N5" s="203"/>
      <c r="O5" s="203"/>
      <c r="P5" s="203"/>
    </row>
    <row r="6" customHeight="1" spans="1:16">
      <c r="A6" s="201"/>
      <c r="B6" s="201" t="s">
        <v>88</v>
      </c>
      <c r="C6" s="201" t="s">
        <v>744</v>
      </c>
      <c r="D6" s="201"/>
      <c r="E6" s="201"/>
      <c r="F6" s="162"/>
      <c r="G6" s="203"/>
      <c r="H6" s="203"/>
      <c r="I6" s="203"/>
      <c r="J6" s="203"/>
      <c r="K6" s="203"/>
      <c r="L6" s="203"/>
      <c r="M6" s="203"/>
      <c r="N6" s="203"/>
      <c r="O6" s="203"/>
      <c r="P6" s="203"/>
    </row>
    <row r="7" customHeight="1" spans="1:16">
      <c r="A7" s="201"/>
      <c r="B7" s="201" t="s">
        <v>135</v>
      </c>
      <c r="C7" s="201" t="s">
        <v>136</v>
      </c>
      <c r="D7" s="201"/>
      <c r="E7" s="201"/>
      <c r="F7" s="162"/>
      <c r="G7" s="203"/>
      <c r="H7" s="203"/>
      <c r="I7" s="203"/>
      <c r="J7" s="203"/>
      <c r="K7" s="203"/>
      <c r="L7" s="203"/>
      <c r="M7" s="203"/>
      <c r="N7" s="203"/>
      <c r="O7" s="203"/>
      <c r="P7" s="203"/>
    </row>
    <row r="8" customHeight="1" spans="1:16">
      <c r="A8" s="163">
        <f>IF(F8="","",COUNTA($F$8))</f>
        <v>1</v>
      </c>
      <c r="B8" s="201" t="s">
        <v>745</v>
      </c>
      <c r="C8" s="201" t="s">
        <v>138</v>
      </c>
      <c r="D8" s="201" t="s">
        <v>139</v>
      </c>
      <c r="E8" s="201" t="s">
        <v>140</v>
      </c>
      <c r="F8" s="162" t="s">
        <v>95</v>
      </c>
      <c r="G8" s="169">
        <v>6.14</v>
      </c>
      <c r="H8" s="159">
        <f>ROUND(SUM(K8:P8)*(1+$AI$3),2)</f>
        <v>0</v>
      </c>
      <c r="I8" s="169">
        <f t="shared" ref="I8:I10" si="0">ROUND(G8*H8,2)</f>
        <v>0</v>
      </c>
      <c r="J8" s="169"/>
      <c r="K8" s="169"/>
      <c r="L8" s="169"/>
      <c r="M8" s="169"/>
      <c r="N8" s="169"/>
      <c r="O8" s="169"/>
      <c r="P8" s="169"/>
    </row>
    <row r="9" customHeight="1" spans="1:16">
      <c r="A9" s="163">
        <f>IF(F9="","",COUNTA($F$8:F9))</f>
        <v>2</v>
      </c>
      <c r="B9" s="201" t="s">
        <v>746</v>
      </c>
      <c r="C9" s="201" t="s">
        <v>142</v>
      </c>
      <c r="D9" s="201" t="s">
        <v>143</v>
      </c>
      <c r="E9" s="201" t="s">
        <v>144</v>
      </c>
      <c r="F9" s="162" t="s">
        <v>95</v>
      </c>
      <c r="G9" s="169">
        <v>60.22</v>
      </c>
      <c r="H9" s="159">
        <f t="shared" ref="H9:H40" si="1">ROUND(SUM(K9:P9)*(1+$AI$3),2)</f>
        <v>0</v>
      </c>
      <c r="I9" s="169">
        <f t="shared" si="0"/>
        <v>0</v>
      </c>
      <c r="J9" s="169"/>
      <c r="K9" s="169"/>
      <c r="L9" s="169"/>
      <c r="M9" s="169"/>
      <c r="N9" s="169"/>
      <c r="O9" s="169"/>
      <c r="P9" s="169"/>
    </row>
    <row r="10" customHeight="1" spans="1:16">
      <c r="A10" s="163">
        <f>IF(F10="","",COUNTA($F$8:F10))</f>
        <v>3</v>
      </c>
      <c r="B10" s="201" t="s">
        <v>747</v>
      </c>
      <c r="C10" s="201" t="s">
        <v>146</v>
      </c>
      <c r="D10" s="201" t="s">
        <v>147</v>
      </c>
      <c r="E10" s="201" t="s">
        <v>148</v>
      </c>
      <c r="F10" s="162" t="s">
        <v>95</v>
      </c>
      <c r="G10" s="169">
        <v>542.02</v>
      </c>
      <c r="H10" s="159">
        <f t="shared" si="1"/>
        <v>0</v>
      </c>
      <c r="I10" s="169">
        <f t="shared" si="0"/>
        <v>0</v>
      </c>
      <c r="J10" s="169"/>
      <c r="K10" s="169"/>
      <c r="L10" s="169"/>
      <c r="M10" s="169"/>
      <c r="N10" s="169"/>
      <c r="O10" s="169"/>
      <c r="P10" s="169"/>
    </row>
    <row r="11" customHeight="1" spans="1:16">
      <c r="A11" s="163" t="str">
        <f>IF(F11="","",COUNTA($F$8:F11))</f>
        <v/>
      </c>
      <c r="B11" s="201" t="s">
        <v>201</v>
      </c>
      <c r="C11" s="201" t="s">
        <v>202</v>
      </c>
      <c r="D11" s="201"/>
      <c r="E11" s="201"/>
      <c r="F11" s="162"/>
      <c r="G11" s="169"/>
      <c r="H11" s="159"/>
      <c r="I11" s="169"/>
      <c r="J11" s="169"/>
      <c r="K11" s="169"/>
      <c r="L11" s="169"/>
      <c r="M11" s="169"/>
      <c r="N11" s="169"/>
      <c r="O11" s="169"/>
      <c r="P11" s="169"/>
    </row>
    <row r="12" customHeight="1" spans="1:16">
      <c r="A12" s="163" t="str">
        <f>IF(F12="","",COUNTA($F$8:F12))</f>
        <v/>
      </c>
      <c r="B12" s="201" t="s">
        <v>203</v>
      </c>
      <c r="C12" s="201" t="s">
        <v>204</v>
      </c>
      <c r="D12" s="201"/>
      <c r="E12" s="201"/>
      <c r="F12" s="162"/>
      <c r="G12" s="169"/>
      <c r="H12" s="159"/>
      <c r="I12" s="169"/>
      <c r="J12" s="169"/>
      <c r="K12" s="169"/>
      <c r="L12" s="169"/>
      <c r="M12" s="169"/>
      <c r="N12" s="169"/>
      <c r="O12" s="169"/>
      <c r="P12" s="169"/>
    </row>
    <row r="13" customHeight="1" spans="1:16">
      <c r="A13" s="163">
        <f>IF(F13="","",COUNTA($F$8:F13))</f>
        <v>4</v>
      </c>
      <c r="B13" s="201" t="s">
        <v>748</v>
      </c>
      <c r="C13" s="201" t="s">
        <v>206</v>
      </c>
      <c r="D13" s="201" t="s">
        <v>207</v>
      </c>
      <c r="E13" s="201" t="s">
        <v>165</v>
      </c>
      <c r="F13" s="162" t="s">
        <v>95</v>
      </c>
      <c r="G13" s="169">
        <v>96.61</v>
      </c>
      <c r="H13" s="159">
        <f t="shared" si="1"/>
        <v>0</v>
      </c>
      <c r="I13" s="169">
        <f t="shared" ref="I13:I21" si="2">ROUND(G13*H13,2)</f>
        <v>0</v>
      </c>
      <c r="J13" s="169"/>
      <c r="K13" s="169"/>
      <c r="L13" s="169"/>
      <c r="M13" s="169"/>
      <c r="N13" s="169"/>
      <c r="O13" s="169"/>
      <c r="P13" s="169"/>
    </row>
    <row r="14" customHeight="1" spans="1:16">
      <c r="A14" s="163">
        <f>IF(F14="","",COUNTA($F$8:F14))</f>
        <v>5</v>
      </c>
      <c r="B14" s="201" t="s">
        <v>749</v>
      </c>
      <c r="C14" s="201" t="s">
        <v>209</v>
      </c>
      <c r="D14" s="201" t="s">
        <v>210</v>
      </c>
      <c r="E14" s="201" t="s">
        <v>165</v>
      </c>
      <c r="F14" s="162" t="s">
        <v>95</v>
      </c>
      <c r="G14" s="169">
        <v>18.67</v>
      </c>
      <c r="H14" s="159">
        <f t="shared" si="1"/>
        <v>0</v>
      </c>
      <c r="I14" s="169">
        <f t="shared" si="2"/>
        <v>0</v>
      </c>
      <c r="J14" s="169"/>
      <c r="K14" s="169"/>
      <c r="L14" s="169"/>
      <c r="M14" s="169"/>
      <c r="N14" s="169"/>
      <c r="O14" s="169"/>
      <c r="P14" s="169"/>
    </row>
    <row r="15" customHeight="1" spans="1:16">
      <c r="A15" s="163">
        <f>IF(F15="","",COUNTA($F$8:F15))</f>
        <v>6</v>
      </c>
      <c r="B15" s="201" t="s">
        <v>750</v>
      </c>
      <c r="C15" s="201" t="s">
        <v>212</v>
      </c>
      <c r="D15" s="201" t="s">
        <v>213</v>
      </c>
      <c r="E15" s="201" t="s">
        <v>165</v>
      </c>
      <c r="F15" s="162" t="s">
        <v>95</v>
      </c>
      <c r="G15" s="169">
        <v>30.85</v>
      </c>
      <c r="H15" s="159">
        <f t="shared" si="1"/>
        <v>0</v>
      </c>
      <c r="I15" s="169">
        <f t="shared" si="2"/>
        <v>0</v>
      </c>
      <c r="J15" s="169"/>
      <c r="K15" s="169"/>
      <c r="L15" s="169"/>
      <c r="M15" s="169"/>
      <c r="N15" s="169"/>
      <c r="O15" s="169"/>
      <c r="P15" s="169"/>
    </row>
    <row r="16" customHeight="1" spans="1:16">
      <c r="A16" s="163">
        <f>IF(F16="","",COUNTA($F$8:F16))</f>
        <v>7</v>
      </c>
      <c r="B16" s="201" t="s">
        <v>751</v>
      </c>
      <c r="C16" s="201" t="s">
        <v>489</v>
      </c>
      <c r="D16" s="201" t="s">
        <v>490</v>
      </c>
      <c r="E16" s="201" t="s">
        <v>165</v>
      </c>
      <c r="F16" s="162" t="s">
        <v>95</v>
      </c>
      <c r="G16" s="169">
        <v>869.51</v>
      </c>
      <c r="H16" s="159">
        <f t="shared" si="1"/>
        <v>0</v>
      </c>
      <c r="I16" s="169">
        <f t="shared" si="2"/>
        <v>0</v>
      </c>
      <c r="J16" s="169"/>
      <c r="K16" s="169"/>
      <c r="L16" s="169"/>
      <c r="M16" s="169"/>
      <c r="N16" s="169"/>
      <c r="O16" s="169"/>
      <c r="P16" s="169"/>
    </row>
    <row r="17" customHeight="1" spans="1:16">
      <c r="A17" s="163">
        <f>IF(F17="","",COUNTA($F$8:F17))</f>
        <v>8</v>
      </c>
      <c r="B17" s="201" t="s">
        <v>752</v>
      </c>
      <c r="C17" s="201" t="s">
        <v>237</v>
      </c>
      <c r="D17" s="201" t="s">
        <v>238</v>
      </c>
      <c r="E17" s="201" t="s">
        <v>165</v>
      </c>
      <c r="F17" s="162" t="s">
        <v>95</v>
      </c>
      <c r="G17" s="169">
        <v>28.16</v>
      </c>
      <c r="H17" s="159">
        <f t="shared" si="1"/>
        <v>0</v>
      </c>
      <c r="I17" s="169">
        <f t="shared" si="2"/>
        <v>0</v>
      </c>
      <c r="J17" s="169"/>
      <c r="K17" s="169"/>
      <c r="L17" s="169"/>
      <c r="M17" s="169"/>
      <c r="N17" s="169"/>
      <c r="O17" s="169"/>
      <c r="P17" s="169"/>
    </row>
    <row r="18" customHeight="1" spans="1:16">
      <c r="A18" s="163">
        <f>IF(F18="","",COUNTA($F$8:F18))</f>
        <v>9</v>
      </c>
      <c r="B18" s="201" t="s">
        <v>753</v>
      </c>
      <c r="C18" s="201" t="s">
        <v>240</v>
      </c>
      <c r="D18" s="201" t="s">
        <v>241</v>
      </c>
      <c r="E18" s="201" t="s">
        <v>165</v>
      </c>
      <c r="F18" s="162" t="s">
        <v>95</v>
      </c>
      <c r="G18" s="169">
        <v>44.19</v>
      </c>
      <c r="H18" s="159">
        <f t="shared" si="1"/>
        <v>0</v>
      </c>
      <c r="I18" s="169">
        <f t="shared" si="2"/>
        <v>0</v>
      </c>
      <c r="J18" s="169"/>
      <c r="K18" s="169"/>
      <c r="L18" s="169"/>
      <c r="M18" s="169"/>
      <c r="N18" s="169"/>
      <c r="O18" s="169"/>
      <c r="P18" s="169"/>
    </row>
    <row r="19" customHeight="1" spans="1:16">
      <c r="A19" s="163">
        <f>IF(F19="","",COUNTA($F$8:F19))</f>
        <v>10</v>
      </c>
      <c r="B19" s="201" t="s">
        <v>754</v>
      </c>
      <c r="C19" s="201" t="s">
        <v>498</v>
      </c>
      <c r="D19" s="201" t="s">
        <v>207</v>
      </c>
      <c r="E19" s="201" t="s">
        <v>165</v>
      </c>
      <c r="F19" s="162" t="s">
        <v>95</v>
      </c>
      <c r="G19" s="169">
        <v>11.05</v>
      </c>
      <c r="H19" s="159">
        <f t="shared" si="1"/>
        <v>0</v>
      </c>
      <c r="I19" s="169">
        <f t="shared" si="2"/>
        <v>0</v>
      </c>
      <c r="J19" s="169"/>
      <c r="K19" s="169"/>
      <c r="L19" s="169"/>
      <c r="M19" s="169"/>
      <c r="N19" s="169"/>
      <c r="O19" s="169"/>
      <c r="P19" s="169"/>
    </row>
    <row r="20" customHeight="1" spans="1:16">
      <c r="A20" s="163">
        <f>IF(F20="","",COUNTA($F$8:F20))</f>
        <v>11</v>
      </c>
      <c r="B20" s="201" t="s">
        <v>755</v>
      </c>
      <c r="C20" s="201" t="s">
        <v>512</v>
      </c>
      <c r="D20" s="201" t="s">
        <v>513</v>
      </c>
      <c r="E20" s="201" t="s">
        <v>514</v>
      </c>
      <c r="F20" s="162" t="s">
        <v>272</v>
      </c>
      <c r="G20" s="169">
        <v>73.3</v>
      </c>
      <c r="H20" s="159">
        <f t="shared" si="1"/>
        <v>0</v>
      </c>
      <c r="I20" s="169">
        <f t="shared" si="2"/>
        <v>0</v>
      </c>
      <c r="J20" s="169"/>
      <c r="K20" s="169"/>
      <c r="L20" s="169"/>
      <c r="M20" s="169"/>
      <c r="N20" s="169"/>
      <c r="O20" s="169"/>
      <c r="P20" s="169"/>
    </row>
    <row r="21" customHeight="1" spans="1:16">
      <c r="A21" s="163">
        <f>IF(F21="","",COUNTA($F$8:F21))</f>
        <v>12</v>
      </c>
      <c r="B21" s="201" t="s">
        <v>756</v>
      </c>
      <c r="C21" s="201" t="s">
        <v>516</v>
      </c>
      <c r="D21" s="201" t="s">
        <v>517</v>
      </c>
      <c r="E21" s="201" t="s">
        <v>518</v>
      </c>
      <c r="F21" s="162" t="s">
        <v>272</v>
      </c>
      <c r="G21" s="169">
        <v>14.67</v>
      </c>
      <c r="H21" s="159">
        <f t="shared" si="1"/>
        <v>0</v>
      </c>
      <c r="I21" s="169">
        <f t="shared" si="2"/>
        <v>0</v>
      </c>
      <c r="J21" s="169"/>
      <c r="K21" s="169"/>
      <c r="L21" s="169"/>
      <c r="M21" s="169"/>
      <c r="N21" s="169"/>
      <c r="O21" s="169"/>
      <c r="P21" s="169"/>
    </row>
    <row r="22" customHeight="1" spans="1:16">
      <c r="A22" s="163" t="str">
        <f>IF(F22="","",COUNTA($F$8:F22))</f>
        <v/>
      </c>
      <c r="B22" s="201" t="s">
        <v>248</v>
      </c>
      <c r="C22" s="201" t="s">
        <v>249</v>
      </c>
      <c r="D22" s="201"/>
      <c r="E22" s="201"/>
      <c r="F22" s="162"/>
      <c r="G22" s="169"/>
      <c r="H22" s="159"/>
      <c r="I22" s="169"/>
      <c r="J22" s="169"/>
      <c r="K22" s="169"/>
      <c r="L22" s="169"/>
      <c r="M22" s="169"/>
      <c r="N22" s="169"/>
      <c r="O22" s="169"/>
      <c r="P22" s="169"/>
    </row>
    <row r="23" customHeight="1" spans="1:16">
      <c r="A23" s="163">
        <f>IF(F23="","",COUNTA($F$8:F23))</f>
        <v>13</v>
      </c>
      <c r="B23" s="201" t="s">
        <v>757</v>
      </c>
      <c r="C23" s="201" t="s">
        <v>176</v>
      </c>
      <c r="D23" s="201" t="s">
        <v>177</v>
      </c>
      <c r="E23" s="201" t="s">
        <v>178</v>
      </c>
      <c r="F23" s="162" t="s">
        <v>116</v>
      </c>
      <c r="G23" s="169">
        <v>0.623</v>
      </c>
      <c r="H23" s="159">
        <f t="shared" si="1"/>
        <v>0</v>
      </c>
      <c r="I23" s="169">
        <f t="shared" ref="I23:I28" si="3">ROUND(G23*H23,2)</f>
        <v>0</v>
      </c>
      <c r="J23" s="169"/>
      <c r="K23" s="169"/>
      <c r="L23" s="169"/>
      <c r="M23" s="169"/>
      <c r="N23" s="169"/>
      <c r="O23" s="169"/>
      <c r="P23" s="169"/>
    </row>
    <row r="24" customHeight="1" spans="1:16">
      <c r="A24" s="163">
        <f>IF(F24="","",COUNTA($F$8:F24))</f>
        <v>14</v>
      </c>
      <c r="B24" s="201" t="s">
        <v>758</v>
      </c>
      <c r="C24" s="201" t="s">
        <v>180</v>
      </c>
      <c r="D24" s="201" t="s">
        <v>181</v>
      </c>
      <c r="E24" s="201" t="s">
        <v>178</v>
      </c>
      <c r="F24" s="162" t="s">
        <v>116</v>
      </c>
      <c r="G24" s="169">
        <v>60.175</v>
      </c>
      <c r="H24" s="159">
        <f t="shared" si="1"/>
        <v>0</v>
      </c>
      <c r="I24" s="169">
        <f t="shared" si="3"/>
        <v>0</v>
      </c>
      <c r="J24" s="169"/>
      <c r="K24" s="169"/>
      <c r="L24" s="169"/>
      <c r="M24" s="169"/>
      <c r="N24" s="169"/>
      <c r="O24" s="169"/>
      <c r="P24" s="169"/>
    </row>
    <row r="25" customHeight="1" spans="1:16">
      <c r="A25" s="163">
        <f>IF(F25="","",COUNTA($F$8:F25))</f>
        <v>15</v>
      </c>
      <c r="B25" s="201" t="s">
        <v>759</v>
      </c>
      <c r="C25" s="201" t="s">
        <v>183</v>
      </c>
      <c r="D25" s="201" t="s">
        <v>184</v>
      </c>
      <c r="E25" s="201" t="s">
        <v>178</v>
      </c>
      <c r="F25" s="162" t="s">
        <v>116</v>
      </c>
      <c r="G25" s="169">
        <v>62.21</v>
      </c>
      <c r="H25" s="159">
        <f t="shared" si="1"/>
        <v>0</v>
      </c>
      <c r="I25" s="169">
        <f t="shared" si="3"/>
        <v>0</v>
      </c>
      <c r="J25" s="169"/>
      <c r="K25" s="169"/>
      <c r="L25" s="169"/>
      <c r="M25" s="169"/>
      <c r="N25" s="169"/>
      <c r="O25" s="169"/>
      <c r="P25" s="169"/>
    </row>
    <row r="26" customHeight="1" spans="1:16">
      <c r="A26" s="163">
        <f>IF(F26="","",COUNTA($F$8:F26))</f>
        <v>16</v>
      </c>
      <c r="B26" s="201" t="s">
        <v>760</v>
      </c>
      <c r="C26" s="201" t="s">
        <v>186</v>
      </c>
      <c r="D26" s="201" t="s">
        <v>187</v>
      </c>
      <c r="E26" s="201" t="s">
        <v>178</v>
      </c>
      <c r="F26" s="162" t="s">
        <v>116</v>
      </c>
      <c r="G26" s="169">
        <v>0.765</v>
      </c>
      <c r="H26" s="159">
        <f t="shared" si="1"/>
        <v>0</v>
      </c>
      <c r="I26" s="169">
        <f t="shared" si="3"/>
        <v>0</v>
      </c>
      <c r="J26" s="169"/>
      <c r="K26" s="169"/>
      <c r="L26" s="169"/>
      <c r="M26" s="169"/>
      <c r="N26" s="169"/>
      <c r="O26" s="169"/>
      <c r="P26" s="169"/>
    </row>
    <row r="27" customHeight="1" spans="1:16">
      <c r="A27" s="163">
        <f>IF(F27="","",COUNTA($F$8:F27))</f>
        <v>17</v>
      </c>
      <c r="B27" s="201" t="s">
        <v>761</v>
      </c>
      <c r="C27" s="201" t="s">
        <v>193</v>
      </c>
      <c r="D27" s="201" t="s">
        <v>194</v>
      </c>
      <c r="E27" s="201" t="s">
        <v>195</v>
      </c>
      <c r="F27" s="162" t="s">
        <v>196</v>
      </c>
      <c r="G27" s="169">
        <v>242</v>
      </c>
      <c r="H27" s="159">
        <f t="shared" si="1"/>
        <v>0</v>
      </c>
      <c r="I27" s="169">
        <f t="shared" si="3"/>
        <v>0</v>
      </c>
      <c r="J27" s="169"/>
      <c r="K27" s="169"/>
      <c r="L27" s="169"/>
      <c r="M27" s="169"/>
      <c r="N27" s="169"/>
      <c r="O27" s="169"/>
      <c r="P27" s="169"/>
    </row>
    <row r="28" customHeight="1" spans="1:16">
      <c r="A28" s="163">
        <f>IF(F28="","",COUNTA($F$8:F28))</f>
        <v>18</v>
      </c>
      <c r="B28" s="201" t="s">
        <v>762</v>
      </c>
      <c r="C28" s="201" t="s">
        <v>198</v>
      </c>
      <c r="D28" s="201" t="s">
        <v>199</v>
      </c>
      <c r="E28" s="201" t="s">
        <v>200</v>
      </c>
      <c r="F28" s="162" t="s">
        <v>196</v>
      </c>
      <c r="G28" s="169">
        <v>2180</v>
      </c>
      <c r="H28" s="159">
        <f t="shared" si="1"/>
        <v>0</v>
      </c>
      <c r="I28" s="169">
        <f t="shared" si="3"/>
        <v>0</v>
      </c>
      <c r="J28" s="169"/>
      <c r="K28" s="169"/>
      <c r="L28" s="169"/>
      <c r="M28" s="169"/>
      <c r="N28" s="169"/>
      <c r="O28" s="169"/>
      <c r="P28" s="169"/>
    </row>
    <row r="29" customHeight="1" spans="1:16">
      <c r="A29" s="163" t="str">
        <f>IF(F29="","",COUNTA($F$8:F29))</f>
        <v/>
      </c>
      <c r="B29" s="201" t="s">
        <v>258</v>
      </c>
      <c r="C29" s="201" t="s">
        <v>259</v>
      </c>
      <c r="D29" s="201"/>
      <c r="E29" s="201"/>
      <c r="F29" s="162"/>
      <c r="G29" s="169"/>
      <c r="H29" s="159"/>
      <c r="I29" s="169"/>
      <c r="J29" s="169"/>
      <c r="K29" s="169"/>
      <c r="L29" s="169"/>
      <c r="M29" s="169"/>
      <c r="N29" s="169"/>
      <c r="O29" s="169"/>
      <c r="P29" s="169"/>
    </row>
    <row r="30" customHeight="1" spans="1:16">
      <c r="A30" s="163">
        <f>IF(F30="","",COUNTA($F$8:F30))</f>
        <v>19</v>
      </c>
      <c r="B30" s="201" t="s">
        <v>763</v>
      </c>
      <c r="C30" s="201" t="s">
        <v>261</v>
      </c>
      <c r="D30" s="201" t="s">
        <v>262</v>
      </c>
      <c r="E30" s="201" t="s">
        <v>263</v>
      </c>
      <c r="F30" s="162" t="s">
        <v>116</v>
      </c>
      <c r="G30" s="169">
        <v>0.1</v>
      </c>
      <c r="H30" s="159">
        <f t="shared" si="1"/>
        <v>0</v>
      </c>
      <c r="I30" s="169">
        <f t="shared" ref="I30:I33" si="4">ROUND(G30*H30,2)</f>
        <v>0</v>
      </c>
      <c r="J30" s="169"/>
      <c r="K30" s="169"/>
      <c r="L30" s="169"/>
      <c r="M30" s="169"/>
      <c r="N30" s="169"/>
      <c r="O30" s="169"/>
      <c r="P30" s="169"/>
    </row>
    <row r="31" customHeight="1" spans="1:16">
      <c r="A31" s="163">
        <f>IF(F31="","",COUNTA($F$8:F31))</f>
        <v>20</v>
      </c>
      <c r="B31" s="201" t="s">
        <v>764</v>
      </c>
      <c r="C31" s="201" t="s">
        <v>265</v>
      </c>
      <c r="D31" s="201" t="s">
        <v>266</v>
      </c>
      <c r="E31" s="201" t="s">
        <v>267</v>
      </c>
      <c r="F31" s="162" t="s">
        <v>116</v>
      </c>
      <c r="G31" s="169">
        <v>0.112</v>
      </c>
      <c r="H31" s="159">
        <f t="shared" si="1"/>
        <v>0</v>
      </c>
      <c r="I31" s="169">
        <f t="shared" si="4"/>
        <v>0</v>
      </c>
      <c r="J31" s="169"/>
      <c r="K31" s="169"/>
      <c r="L31" s="169"/>
      <c r="M31" s="169"/>
      <c r="N31" s="169"/>
      <c r="O31" s="169"/>
      <c r="P31" s="169"/>
    </row>
    <row r="32" customHeight="1" spans="1:16">
      <c r="A32" s="163" t="str">
        <f>IF(F32="","",COUNTA($F$8:F32))</f>
        <v/>
      </c>
      <c r="B32" s="201" t="s">
        <v>277</v>
      </c>
      <c r="C32" s="201" t="s">
        <v>278</v>
      </c>
      <c r="D32" s="201"/>
      <c r="E32" s="201"/>
      <c r="F32" s="162"/>
      <c r="G32" s="169"/>
      <c r="H32" s="159"/>
      <c r="I32" s="169"/>
      <c r="J32" s="169"/>
      <c r="K32" s="169"/>
      <c r="L32" s="169"/>
      <c r="M32" s="169"/>
      <c r="N32" s="169"/>
      <c r="O32" s="169"/>
      <c r="P32" s="169"/>
    </row>
    <row r="33" customHeight="1" spans="1:16">
      <c r="A33" s="163">
        <f>IF(F33="","",COUNTA($F$8:F33))</f>
        <v>21</v>
      </c>
      <c r="B33" s="201" t="s">
        <v>765</v>
      </c>
      <c r="C33" s="201" t="s">
        <v>280</v>
      </c>
      <c r="D33" s="201" t="s">
        <v>281</v>
      </c>
      <c r="E33" s="201" t="s">
        <v>282</v>
      </c>
      <c r="F33" s="162" t="s">
        <v>272</v>
      </c>
      <c r="G33" s="169">
        <v>97.31</v>
      </c>
      <c r="H33" s="159">
        <f t="shared" si="1"/>
        <v>0</v>
      </c>
      <c r="I33" s="169">
        <f t="shared" si="4"/>
        <v>0</v>
      </c>
      <c r="J33" s="169"/>
      <c r="K33" s="169"/>
      <c r="L33" s="169"/>
      <c r="M33" s="169"/>
      <c r="N33" s="169"/>
      <c r="O33" s="169"/>
      <c r="P33" s="169"/>
    </row>
    <row r="34" customHeight="1" spans="1:16">
      <c r="A34" s="163" t="str">
        <f>IF(F34="","",COUNTA($F$8:F34))</f>
        <v/>
      </c>
      <c r="B34" s="201" t="s">
        <v>283</v>
      </c>
      <c r="C34" s="201" t="s">
        <v>284</v>
      </c>
      <c r="D34" s="201"/>
      <c r="E34" s="201"/>
      <c r="F34" s="162"/>
      <c r="G34" s="169"/>
      <c r="H34" s="159"/>
      <c r="I34" s="169"/>
      <c r="J34" s="169"/>
      <c r="K34" s="169"/>
      <c r="L34" s="169"/>
      <c r="M34" s="169"/>
      <c r="N34" s="169"/>
      <c r="O34" s="169"/>
      <c r="P34" s="169"/>
    </row>
    <row r="35" customHeight="1" spans="1:16">
      <c r="A35" s="163" t="str">
        <f>IF(F35="","",COUNTA($F$8:F35))</f>
        <v/>
      </c>
      <c r="B35" s="201" t="s">
        <v>575</v>
      </c>
      <c r="C35" s="201" t="s">
        <v>576</v>
      </c>
      <c r="D35" s="201"/>
      <c r="E35" s="201"/>
      <c r="F35" s="162"/>
      <c r="G35" s="169"/>
      <c r="H35" s="159"/>
      <c r="I35" s="169"/>
      <c r="J35" s="169"/>
      <c r="K35" s="169"/>
      <c r="L35" s="169"/>
      <c r="M35" s="169"/>
      <c r="N35" s="169"/>
      <c r="O35" s="169"/>
      <c r="P35" s="169"/>
    </row>
    <row r="36" customHeight="1" spans="1:16">
      <c r="A36" s="163" t="str">
        <f>IF(F36="","",COUNTA($F$8:F36))</f>
        <v/>
      </c>
      <c r="B36" s="201"/>
      <c r="C36" s="201" t="s">
        <v>589</v>
      </c>
      <c r="D36" s="201"/>
      <c r="E36" s="201"/>
      <c r="F36" s="162"/>
      <c r="G36" s="169"/>
      <c r="H36" s="159"/>
      <c r="I36" s="169"/>
      <c r="J36" s="169"/>
      <c r="K36" s="169"/>
      <c r="L36" s="169"/>
      <c r="M36" s="169"/>
      <c r="N36" s="169"/>
      <c r="O36" s="169"/>
      <c r="P36" s="169"/>
    </row>
    <row r="37" customHeight="1" spans="1:16">
      <c r="A37" s="163">
        <f>IF(F37="","",COUNTA($F$8:F37))</f>
        <v>22</v>
      </c>
      <c r="B37" s="201" t="s">
        <v>766</v>
      </c>
      <c r="C37" s="201" t="s">
        <v>579</v>
      </c>
      <c r="D37" s="201" t="s">
        <v>591</v>
      </c>
      <c r="E37" s="201" t="s">
        <v>314</v>
      </c>
      <c r="F37" s="162" t="s">
        <v>272</v>
      </c>
      <c r="G37" s="169">
        <v>1283.79</v>
      </c>
      <c r="H37" s="159">
        <f t="shared" si="1"/>
        <v>0</v>
      </c>
      <c r="I37" s="169">
        <f t="shared" ref="I37:I40" si="5">ROUND(G37*H37,2)</f>
        <v>0</v>
      </c>
      <c r="J37" s="169"/>
      <c r="K37" s="169"/>
      <c r="L37" s="169"/>
      <c r="M37" s="169"/>
      <c r="N37" s="169"/>
      <c r="O37" s="169"/>
      <c r="P37" s="169"/>
    </row>
    <row r="38" customHeight="1" spans="1:16">
      <c r="A38" s="163">
        <f>IF(F38="","",COUNTA($F$8:F38))</f>
        <v>23</v>
      </c>
      <c r="B38" s="201" t="s">
        <v>767</v>
      </c>
      <c r="C38" s="201" t="s">
        <v>363</v>
      </c>
      <c r="D38" s="201" t="s">
        <v>768</v>
      </c>
      <c r="E38" s="201" t="s">
        <v>769</v>
      </c>
      <c r="F38" s="162" t="s">
        <v>272</v>
      </c>
      <c r="G38" s="169">
        <v>1283.79</v>
      </c>
      <c r="H38" s="159">
        <f t="shared" si="1"/>
        <v>0</v>
      </c>
      <c r="I38" s="169">
        <f t="shared" si="5"/>
        <v>0</v>
      </c>
      <c r="J38" s="169"/>
      <c r="K38" s="169"/>
      <c r="L38" s="169"/>
      <c r="M38" s="169"/>
      <c r="N38" s="169"/>
      <c r="O38" s="169"/>
      <c r="P38" s="169"/>
    </row>
    <row r="39" customHeight="1" spans="1:16">
      <c r="A39" s="163">
        <f>IF(F39="","",COUNTA($F$8:F39))</f>
        <v>24</v>
      </c>
      <c r="B39" s="201" t="s">
        <v>770</v>
      </c>
      <c r="C39" s="201" t="s">
        <v>300</v>
      </c>
      <c r="D39" s="201" t="s">
        <v>301</v>
      </c>
      <c r="E39" s="201" t="s">
        <v>302</v>
      </c>
      <c r="F39" s="162" t="s">
        <v>272</v>
      </c>
      <c r="G39" s="169">
        <v>1283.79</v>
      </c>
      <c r="H39" s="159">
        <f t="shared" si="1"/>
        <v>0</v>
      </c>
      <c r="I39" s="169">
        <f t="shared" si="5"/>
        <v>0</v>
      </c>
      <c r="J39" s="169"/>
      <c r="K39" s="169"/>
      <c r="L39" s="169"/>
      <c r="M39" s="169"/>
      <c r="N39" s="169"/>
      <c r="O39" s="169"/>
      <c r="P39" s="169"/>
    </row>
    <row r="40" customHeight="1" spans="1:16">
      <c r="A40" s="163">
        <f>IF(F40="","",COUNTA($F$8:F40))</f>
        <v>25</v>
      </c>
      <c r="B40" s="201" t="s">
        <v>771</v>
      </c>
      <c r="C40" s="201" t="s">
        <v>296</v>
      </c>
      <c r="D40" s="201" t="s">
        <v>583</v>
      </c>
      <c r="E40" s="201" t="s">
        <v>584</v>
      </c>
      <c r="F40" s="162" t="s">
        <v>272</v>
      </c>
      <c r="G40" s="169">
        <v>1283.79</v>
      </c>
      <c r="H40" s="159">
        <f t="shared" si="1"/>
        <v>0</v>
      </c>
      <c r="I40" s="169">
        <f t="shared" si="5"/>
        <v>0</v>
      </c>
      <c r="J40" s="169"/>
      <c r="K40" s="169"/>
      <c r="L40" s="169"/>
      <c r="M40" s="169"/>
      <c r="N40" s="169"/>
      <c r="O40" s="169"/>
      <c r="P40" s="169"/>
    </row>
    <row r="41" customHeight="1" spans="1:16">
      <c r="A41" s="163" t="str">
        <f>IF(F41="","",COUNTA($F$8:F41))</f>
        <v/>
      </c>
      <c r="B41" s="201" t="s">
        <v>594</v>
      </c>
      <c r="C41" s="201" t="s">
        <v>595</v>
      </c>
      <c r="D41" s="201"/>
      <c r="E41" s="201"/>
      <c r="F41" s="162"/>
      <c r="G41" s="169"/>
      <c r="H41" s="159"/>
      <c r="I41" s="169"/>
      <c r="J41" s="169"/>
      <c r="K41" s="169"/>
      <c r="L41" s="169"/>
      <c r="M41" s="169"/>
      <c r="N41" s="169"/>
      <c r="O41" s="169"/>
      <c r="P41" s="169"/>
    </row>
    <row r="42" customHeight="1" spans="1:16">
      <c r="A42" s="163">
        <f>IF(F42="","",COUNTA($F$8:F42))</f>
        <v>26</v>
      </c>
      <c r="B42" s="201" t="s">
        <v>772</v>
      </c>
      <c r="C42" s="201" t="s">
        <v>304</v>
      </c>
      <c r="D42" s="201" t="s">
        <v>327</v>
      </c>
      <c r="E42" s="201" t="s">
        <v>320</v>
      </c>
      <c r="F42" s="162" t="s">
        <v>272</v>
      </c>
      <c r="G42" s="169">
        <v>1540.55</v>
      </c>
      <c r="H42" s="159">
        <f t="shared" ref="H41:H68" si="6">ROUND(SUM(K42:P42)*(1+$AI$3),2)</f>
        <v>0</v>
      </c>
      <c r="I42" s="169">
        <f t="shared" ref="I42:I45" si="7">ROUND(G42*H42,2)</f>
        <v>0</v>
      </c>
      <c r="J42" s="169"/>
      <c r="K42" s="169"/>
      <c r="L42" s="169"/>
      <c r="M42" s="169"/>
      <c r="N42" s="169"/>
      <c r="O42" s="169"/>
      <c r="P42" s="169"/>
    </row>
    <row r="43" customHeight="1" spans="1:16">
      <c r="A43" s="163">
        <f>IF(F43="","",COUNTA($F$8:F43))</f>
        <v>27</v>
      </c>
      <c r="B43" s="201" t="s">
        <v>773</v>
      </c>
      <c r="C43" s="201" t="s">
        <v>348</v>
      </c>
      <c r="D43" s="201" t="s">
        <v>309</v>
      </c>
      <c r="E43" s="201" t="s">
        <v>598</v>
      </c>
      <c r="F43" s="162" t="s">
        <v>272</v>
      </c>
      <c r="G43" s="169">
        <v>1540.55</v>
      </c>
      <c r="H43" s="159">
        <f t="shared" si="6"/>
        <v>0</v>
      </c>
      <c r="I43" s="169">
        <f t="shared" si="7"/>
        <v>0</v>
      </c>
      <c r="J43" s="169"/>
      <c r="K43" s="169"/>
      <c r="L43" s="169"/>
      <c r="M43" s="169"/>
      <c r="N43" s="169"/>
      <c r="O43" s="169"/>
      <c r="P43" s="169"/>
    </row>
    <row r="44" customHeight="1" spans="1:16">
      <c r="A44" s="163">
        <f>IF(F44="","",COUNTA($F$8:F44))</f>
        <v>28</v>
      </c>
      <c r="B44" s="201" t="s">
        <v>774</v>
      </c>
      <c r="C44" s="201" t="s">
        <v>600</v>
      </c>
      <c r="D44" s="201" t="s">
        <v>601</v>
      </c>
      <c r="E44" s="201" t="s">
        <v>352</v>
      </c>
      <c r="F44" s="162" t="s">
        <v>272</v>
      </c>
      <c r="G44" s="169">
        <v>133.65</v>
      </c>
      <c r="H44" s="159">
        <f t="shared" si="6"/>
        <v>0</v>
      </c>
      <c r="I44" s="169">
        <f t="shared" si="7"/>
        <v>0</v>
      </c>
      <c r="J44" s="169"/>
      <c r="K44" s="169"/>
      <c r="L44" s="169"/>
      <c r="M44" s="169"/>
      <c r="N44" s="169"/>
      <c r="O44" s="169"/>
      <c r="P44" s="169"/>
    </row>
    <row r="45" customHeight="1" spans="1:16">
      <c r="A45" s="163">
        <f>IF(F45="","",COUNTA($F$8:F45))</f>
        <v>29</v>
      </c>
      <c r="B45" s="201" t="s">
        <v>775</v>
      </c>
      <c r="C45" s="201" t="s">
        <v>603</v>
      </c>
      <c r="D45" s="201" t="s">
        <v>604</v>
      </c>
      <c r="E45" s="201" t="s">
        <v>310</v>
      </c>
      <c r="F45" s="162" t="s">
        <v>272</v>
      </c>
      <c r="G45" s="169">
        <v>1</v>
      </c>
      <c r="H45" s="159">
        <f t="shared" si="6"/>
        <v>0</v>
      </c>
      <c r="I45" s="169">
        <f t="shared" si="7"/>
        <v>0</v>
      </c>
      <c r="J45" s="169"/>
      <c r="K45" s="169"/>
      <c r="L45" s="169"/>
      <c r="M45" s="169"/>
      <c r="N45" s="169"/>
      <c r="O45" s="169"/>
      <c r="P45" s="169"/>
    </row>
    <row r="46" customHeight="1" spans="1:16">
      <c r="A46" s="163" t="str">
        <f>IF(F46="","",COUNTA($F$8:F46))</f>
        <v/>
      </c>
      <c r="B46" s="201" t="s">
        <v>776</v>
      </c>
      <c r="C46" s="201" t="s">
        <v>777</v>
      </c>
      <c r="D46" s="201"/>
      <c r="E46" s="201"/>
      <c r="F46" s="162"/>
      <c r="G46" s="169"/>
      <c r="H46" s="159"/>
      <c r="I46" s="169"/>
      <c r="J46" s="169"/>
      <c r="K46" s="169"/>
      <c r="L46" s="169"/>
      <c r="M46" s="169"/>
      <c r="N46" s="169"/>
      <c r="O46" s="169"/>
      <c r="P46" s="169"/>
    </row>
    <row r="47" customHeight="1" spans="1:16">
      <c r="A47" s="163">
        <f>IF(F47="","",COUNTA($F$8:F47))</f>
        <v>30</v>
      </c>
      <c r="B47" s="201" t="s">
        <v>778</v>
      </c>
      <c r="C47" s="201" t="s">
        <v>348</v>
      </c>
      <c r="D47" s="201" t="s">
        <v>604</v>
      </c>
      <c r="E47" s="201" t="s">
        <v>310</v>
      </c>
      <c r="F47" s="162" t="s">
        <v>272</v>
      </c>
      <c r="G47" s="169">
        <v>451.54</v>
      </c>
      <c r="H47" s="159">
        <f t="shared" si="6"/>
        <v>0</v>
      </c>
      <c r="I47" s="169">
        <f t="shared" ref="I47:I54" si="8">ROUND(G47*H47,2)</f>
        <v>0</v>
      </c>
      <c r="J47" s="169"/>
      <c r="K47" s="169"/>
      <c r="L47" s="169"/>
      <c r="M47" s="169"/>
      <c r="N47" s="169"/>
      <c r="O47" s="169"/>
      <c r="P47" s="169"/>
    </row>
    <row r="48" customHeight="1" spans="1:16">
      <c r="A48" s="163" t="str">
        <f>IF(F48="","",COUNTA($F$8:F48))</f>
        <v/>
      </c>
      <c r="B48" s="201" t="s">
        <v>608</v>
      </c>
      <c r="C48" s="201" t="s">
        <v>609</v>
      </c>
      <c r="D48" s="201"/>
      <c r="E48" s="201"/>
      <c r="F48" s="162"/>
      <c r="G48" s="169"/>
      <c r="H48" s="159"/>
      <c r="I48" s="169"/>
      <c r="J48" s="169"/>
      <c r="K48" s="169"/>
      <c r="L48" s="169"/>
      <c r="M48" s="169"/>
      <c r="N48" s="169"/>
      <c r="O48" s="169"/>
      <c r="P48" s="169"/>
    </row>
    <row r="49" customHeight="1" spans="1:16">
      <c r="A49" s="163">
        <f>IF(F49="","",COUNTA($F$8:F49))</f>
        <v>31</v>
      </c>
      <c r="B49" s="201" t="s">
        <v>779</v>
      </c>
      <c r="C49" s="201" t="s">
        <v>611</v>
      </c>
      <c r="D49" s="201" t="s">
        <v>780</v>
      </c>
      <c r="E49" s="201" t="s">
        <v>613</v>
      </c>
      <c r="F49" s="162" t="s">
        <v>272</v>
      </c>
      <c r="G49" s="169">
        <v>1283.79</v>
      </c>
      <c r="H49" s="159">
        <f t="shared" si="6"/>
        <v>0</v>
      </c>
      <c r="I49" s="169">
        <f t="shared" si="8"/>
        <v>0</v>
      </c>
      <c r="J49" s="169"/>
      <c r="K49" s="169"/>
      <c r="L49" s="169"/>
      <c r="M49" s="169"/>
      <c r="N49" s="169"/>
      <c r="O49" s="169"/>
      <c r="P49" s="169"/>
    </row>
    <row r="50" customHeight="1" spans="1:16">
      <c r="A50" s="163" t="str">
        <f>IF(F50="","",COUNTA($F$8:F50))</f>
        <v/>
      </c>
      <c r="B50" s="201" t="s">
        <v>357</v>
      </c>
      <c r="C50" s="201" t="s">
        <v>358</v>
      </c>
      <c r="D50" s="201"/>
      <c r="E50" s="201"/>
      <c r="F50" s="162"/>
      <c r="G50" s="169"/>
      <c r="H50" s="159"/>
      <c r="I50" s="169"/>
      <c r="J50" s="169"/>
      <c r="K50" s="169"/>
      <c r="L50" s="169"/>
      <c r="M50" s="169"/>
      <c r="N50" s="169"/>
      <c r="O50" s="169"/>
      <c r="P50" s="169"/>
    </row>
    <row r="51" customHeight="1" spans="1:16">
      <c r="A51" s="163">
        <f>IF(F51="","",COUNTA($F$8:F51))</f>
        <v>32</v>
      </c>
      <c r="B51" s="201" t="s">
        <v>779</v>
      </c>
      <c r="C51" s="201" t="s">
        <v>360</v>
      </c>
      <c r="D51" s="201" t="s">
        <v>781</v>
      </c>
      <c r="E51" s="201" t="s">
        <v>298</v>
      </c>
      <c r="F51" s="162" t="s">
        <v>272</v>
      </c>
      <c r="G51" s="169">
        <v>1</v>
      </c>
      <c r="H51" s="159">
        <f t="shared" si="6"/>
        <v>0</v>
      </c>
      <c r="I51" s="169">
        <f t="shared" si="8"/>
        <v>0</v>
      </c>
      <c r="J51" s="169"/>
      <c r="K51" s="169"/>
      <c r="L51" s="169"/>
      <c r="M51" s="169"/>
      <c r="N51" s="169"/>
      <c r="O51" s="169"/>
      <c r="P51" s="169"/>
    </row>
    <row r="52" customHeight="1" spans="1:16">
      <c r="A52" s="163">
        <f>IF(F52="","",COUNTA($F$8:F52))</f>
        <v>33</v>
      </c>
      <c r="B52" s="201" t="s">
        <v>782</v>
      </c>
      <c r="C52" s="201" t="s">
        <v>367</v>
      </c>
      <c r="D52" s="201" t="s">
        <v>783</v>
      </c>
      <c r="E52" s="201" t="s">
        <v>314</v>
      </c>
      <c r="F52" s="162" t="s">
        <v>272</v>
      </c>
      <c r="G52" s="169">
        <v>1</v>
      </c>
      <c r="H52" s="159">
        <f t="shared" si="6"/>
        <v>0</v>
      </c>
      <c r="I52" s="169">
        <f t="shared" si="8"/>
        <v>0</v>
      </c>
      <c r="J52" s="169"/>
      <c r="K52" s="169"/>
      <c r="L52" s="169"/>
      <c r="M52" s="169"/>
      <c r="N52" s="169"/>
      <c r="O52" s="169"/>
      <c r="P52" s="169"/>
    </row>
    <row r="53" ht="32" customHeight="1" spans="1:16">
      <c r="A53" s="163">
        <f>IF(F53="","",COUNTA($F$8:F53))</f>
        <v>34</v>
      </c>
      <c r="B53" s="201" t="s">
        <v>784</v>
      </c>
      <c r="C53" s="201" t="s">
        <v>246</v>
      </c>
      <c r="D53" s="201" t="s">
        <v>247</v>
      </c>
      <c r="E53" s="201" t="s">
        <v>165</v>
      </c>
      <c r="F53" s="162" t="s">
        <v>95</v>
      </c>
      <c r="G53" s="169">
        <v>3.11</v>
      </c>
      <c r="H53" s="159">
        <f t="shared" si="6"/>
        <v>0</v>
      </c>
      <c r="I53" s="169">
        <f t="shared" si="8"/>
        <v>0</v>
      </c>
      <c r="J53" s="169"/>
      <c r="K53" s="169"/>
      <c r="L53" s="169"/>
      <c r="M53" s="169"/>
      <c r="N53" s="169"/>
      <c r="O53" s="169"/>
      <c r="P53" s="169"/>
    </row>
    <row r="54" customHeight="1" spans="1:16">
      <c r="A54" s="163">
        <f>IF(F54="","",COUNTA($F$8:F54))</f>
        <v>35</v>
      </c>
      <c r="B54" s="201" t="s">
        <v>785</v>
      </c>
      <c r="C54" s="201" t="s">
        <v>363</v>
      </c>
      <c r="D54" s="201" t="s">
        <v>371</v>
      </c>
      <c r="E54" s="201" t="s">
        <v>372</v>
      </c>
      <c r="F54" s="162" t="s">
        <v>272</v>
      </c>
      <c r="G54" s="169">
        <v>207.9</v>
      </c>
      <c r="H54" s="159">
        <f t="shared" si="6"/>
        <v>0</v>
      </c>
      <c r="I54" s="169">
        <f t="shared" si="8"/>
        <v>0</v>
      </c>
      <c r="J54" s="169"/>
      <c r="K54" s="169"/>
      <c r="L54" s="169"/>
      <c r="M54" s="169"/>
      <c r="N54" s="169"/>
      <c r="O54" s="169"/>
      <c r="P54" s="169"/>
    </row>
    <row r="55" customHeight="1" spans="1:16">
      <c r="A55" s="163" t="str">
        <f>IF(F55="","",COUNTA($F$8:F55))</f>
        <v/>
      </c>
      <c r="B55" s="201" t="s">
        <v>391</v>
      </c>
      <c r="C55" s="201" t="s">
        <v>392</v>
      </c>
      <c r="D55" s="201"/>
      <c r="E55" s="201"/>
      <c r="F55" s="162"/>
      <c r="G55" s="169"/>
      <c r="H55" s="159"/>
      <c r="I55" s="169"/>
      <c r="J55" s="169"/>
      <c r="K55" s="169"/>
      <c r="L55" s="169"/>
      <c r="M55" s="169"/>
      <c r="N55" s="169"/>
      <c r="O55" s="169"/>
      <c r="P55" s="169"/>
    </row>
    <row r="56" customHeight="1" spans="1:16">
      <c r="A56" s="163" t="str">
        <f>IF(F56="","",COUNTA($F$8:F56))</f>
        <v/>
      </c>
      <c r="B56" s="201" t="s">
        <v>393</v>
      </c>
      <c r="C56" s="201" t="s">
        <v>394</v>
      </c>
      <c r="D56" s="201"/>
      <c r="E56" s="201"/>
      <c r="F56" s="162"/>
      <c r="G56" s="169"/>
      <c r="H56" s="159"/>
      <c r="I56" s="169"/>
      <c r="J56" s="169"/>
      <c r="K56" s="169"/>
      <c r="L56" s="169"/>
      <c r="M56" s="169"/>
      <c r="N56" s="169"/>
      <c r="O56" s="169"/>
      <c r="P56" s="169"/>
    </row>
    <row r="57" customHeight="1" spans="1:16">
      <c r="A57" s="163">
        <f>IF(F57="","",COUNTA($F$8:F57))</f>
        <v>36</v>
      </c>
      <c r="B57" s="201" t="s">
        <v>786</v>
      </c>
      <c r="C57" s="201" t="s">
        <v>396</v>
      </c>
      <c r="D57" s="201" t="s">
        <v>397</v>
      </c>
      <c r="E57" s="201" t="s">
        <v>398</v>
      </c>
      <c r="F57" s="162" t="s">
        <v>272</v>
      </c>
      <c r="G57" s="169">
        <v>603.86</v>
      </c>
      <c r="H57" s="159">
        <f t="shared" si="6"/>
        <v>0</v>
      </c>
      <c r="I57" s="169">
        <f t="shared" ref="I57:I59" si="9">ROUND(G57*H57,2)</f>
        <v>0</v>
      </c>
      <c r="J57" s="169"/>
      <c r="K57" s="169"/>
      <c r="L57" s="169"/>
      <c r="M57" s="169"/>
      <c r="N57" s="169"/>
      <c r="O57" s="169"/>
      <c r="P57" s="169"/>
    </row>
    <row r="58" customHeight="1" spans="1:16">
      <c r="A58" s="163">
        <f>IF(F58="","",COUNTA($F$8:F58))</f>
        <v>37</v>
      </c>
      <c r="B58" s="201" t="s">
        <v>787</v>
      </c>
      <c r="C58" s="201" t="s">
        <v>396</v>
      </c>
      <c r="D58" s="201" t="s">
        <v>400</v>
      </c>
      <c r="E58" s="201" t="s">
        <v>401</v>
      </c>
      <c r="F58" s="162" t="s">
        <v>272</v>
      </c>
      <c r="G58" s="169">
        <v>150.96</v>
      </c>
      <c r="H58" s="159">
        <f t="shared" si="6"/>
        <v>0</v>
      </c>
      <c r="I58" s="169">
        <f t="shared" si="9"/>
        <v>0</v>
      </c>
      <c r="J58" s="169"/>
      <c r="K58" s="169"/>
      <c r="L58" s="169"/>
      <c r="M58" s="169"/>
      <c r="N58" s="169"/>
      <c r="O58" s="169"/>
      <c r="P58" s="169"/>
    </row>
    <row r="59" customHeight="1" spans="1:16">
      <c r="A59" s="163">
        <f>IF(F59="","",COUNTA($F$8:F59))</f>
        <v>38</v>
      </c>
      <c r="B59" s="201" t="s">
        <v>788</v>
      </c>
      <c r="C59" s="201" t="s">
        <v>403</v>
      </c>
      <c r="D59" s="201" t="s">
        <v>404</v>
      </c>
      <c r="E59" s="201" t="s">
        <v>405</v>
      </c>
      <c r="F59" s="162" t="s">
        <v>272</v>
      </c>
      <c r="G59" s="169">
        <v>4184.68</v>
      </c>
      <c r="H59" s="159">
        <f t="shared" si="6"/>
        <v>0</v>
      </c>
      <c r="I59" s="169">
        <f t="shared" si="9"/>
        <v>0</v>
      </c>
      <c r="J59" s="169"/>
      <c r="K59" s="169"/>
      <c r="L59" s="169"/>
      <c r="M59" s="169"/>
      <c r="N59" s="169"/>
      <c r="O59" s="169"/>
      <c r="P59" s="169"/>
    </row>
    <row r="60" customHeight="1" spans="1:16">
      <c r="A60" s="163" t="str">
        <f>IF(F60="","",COUNTA($F$8:F60))</f>
        <v/>
      </c>
      <c r="B60" s="201" t="s">
        <v>666</v>
      </c>
      <c r="C60" s="201" t="s">
        <v>667</v>
      </c>
      <c r="D60" s="201"/>
      <c r="E60" s="201"/>
      <c r="F60" s="162"/>
      <c r="G60" s="169"/>
      <c r="H60" s="159"/>
      <c r="I60" s="169"/>
      <c r="J60" s="169"/>
      <c r="K60" s="169"/>
      <c r="L60" s="169"/>
      <c r="M60" s="169"/>
      <c r="N60" s="169"/>
      <c r="O60" s="169"/>
      <c r="P60" s="169"/>
    </row>
    <row r="61" customHeight="1" spans="1:16">
      <c r="A61" s="163">
        <f>IF(F61="","",COUNTA($F$8:F61))</f>
        <v>39</v>
      </c>
      <c r="B61" s="201" t="s">
        <v>789</v>
      </c>
      <c r="C61" s="201" t="s">
        <v>669</v>
      </c>
      <c r="D61" s="201" t="s">
        <v>670</v>
      </c>
      <c r="E61" s="201" t="s">
        <v>398</v>
      </c>
      <c r="F61" s="162" t="s">
        <v>272</v>
      </c>
      <c r="G61" s="169">
        <v>2951.93</v>
      </c>
      <c r="H61" s="159">
        <f t="shared" si="6"/>
        <v>0</v>
      </c>
      <c r="I61" s="169">
        <f t="shared" ref="I61:I65" si="10">ROUND(G61*H61,2)</f>
        <v>0</v>
      </c>
      <c r="J61" s="169"/>
      <c r="K61" s="169"/>
      <c r="L61" s="169"/>
      <c r="M61" s="169"/>
      <c r="N61" s="169"/>
      <c r="O61" s="169"/>
      <c r="P61" s="169"/>
    </row>
    <row r="62" customHeight="1" spans="1:16">
      <c r="A62" s="163">
        <f>IF(F62="","",COUNTA($F$8:F62))</f>
        <v>40</v>
      </c>
      <c r="B62" s="201" t="s">
        <v>790</v>
      </c>
      <c r="C62" s="201" t="s">
        <v>672</v>
      </c>
      <c r="D62" s="201" t="s">
        <v>673</v>
      </c>
      <c r="E62" s="201" t="s">
        <v>674</v>
      </c>
      <c r="F62" s="162" t="s">
        <v>157</v>
      </c>
      <c r="G62" s="169">
        <v>618.76</v>
      </c>
      <c r="H62" s="159">
        <f t="shared" si="6"/>
        <v>0</v>
      </c>
      <c r="I62" s="169">
        <f t="shared" si="10"/>
        <v>0</v>
      </c>
      <c r="J62" s="169"/>
      <c r="K62" s="169"/>
      <c r="L62" s="169"/>
      <c r="M62" s="169"/>
      <c r="N62" s="169"/>
      <c r="O62" s="169"/>
      <c r="P62" s="169"/>
    </row>
    <row r="63" customHeight="1" spans="1:16">
      <c r="A63" s="163">
        <f>IF(F63="","",COUNTA($F$8:F63))</f>
        <v>41</v>
      </c>
      <c r="B63" s="201" t="s">
        <v>791</v>
      </c>
      <c r="C63" s="201" t="s">
        <v>676</v>
      </c>
      <c r="D63" s="201" t="s">
        <v>677</v>
      </c>
      <c r="E63" s="201" t="s">
        <v>678</v>
      </c>
      <c r="F63" s="162" t="s">
        <v>272</v>
      </c>
      <c r="G63" s="169">
        <v>2951.93</v>
      </c>
      <c r="H63" s="159">
        <f t="shared" si="6"/>
        <v>0</v>
      </c>
      <c r="I63" s="169">
        <f t="shared" si="10"/>
        <v>0</v>
      </c>
      <c r="J63" s="169"/>
      <c r="K63" s="169"/>
      <c r="L63" s="169"/>
      <c r="M63" s="169"/>
      <c r="N63" s="169"/>
      <c r="O63" s="169"/>
      <c r="P63" s="169"/>
    </row>
    <row r="64" customHeight="1" spans="1:16">
      <c r="A64" s="163">
        <f>IF(F64="","",COUNTA($F$8:F64))</f>
        <v>42</v>
      </c>
      <c r="B64" s="201" t="s">
        <v>679</v>
      </c>
      <c r="C64" s="201" t="s">
        <v>680</v>
      </c>
      <c r="D64" s="201" t="s">
        <v>681</v>
      </c>
      <c r="E64" s="201" t="s">
        <v>682</v>
      </c>
      <c r="F64" s="162" t="s">
        <v>272</v>
      </c>
      <c r="G64" s="169">
        <v>2951.93</v>
      </c>
      <c r="H64" s="159">
        <f t="shared" si="6"/>
        <v>0</v>
      </c>
      <c r="I64" s="169">
        <f t="shared" si="10"/>
        <v>0</v>
      </c>
      <c r="J64" s="169"/>
      <c r="K64" s="169"/>
      <c r="L64" s="169"/>
      <c r="M64" s="169"/>
      <c r="N64" s="169"/>
      <c r="O64" s="169"/>
      <c r="P64" s="169"/>
    </row>
    <row r="65" customHeight="1" spans="1:16">
      <c r="A65" s="163">
        <f>IF(F65="","",COUNTA($F$8:F65))</f>
        <v>43</v>
      </c>
      <c r="B65" s="201" t="s">
        <v>792</v>
      </c>
      <c r="C65" s="201" t="s">
        <v>676</v>
      </c>
      <c r="D65" s="201" t="s">
        <v>687</v>
      </c>
      <c r="E65" s="201" t="s">
        <v>678</v>
      </c>
      <c r="F65" s="162" t="s">
        <v>272</v>
      </c>
      <c r="G65" s="169">
        <v>2951.93</v>
      </c>
      <c r="H65" s="159">
        <f t="shared" si="6"/>
        <v>0</v>
      </c>
      <c r="I65" s="169">
        <f t="shared" si="10"/>
        <v>0</v>
      </c>
      <c r="J65" s="169"/>
      <c r="K65" s="169"/>
      <c r="L65" s="169"/>
      <c r="M65" s="169"/>
      <c r="N65" s="169"/>
      <c r="O65" s="169"/>
      <c r="P65" s="169"/>
    </row>
    <row r="66" customHeight="1" spans="1:16">
      <c r="A66" s="163" t="str">
        <f>IF(F66="","",COUNTA($F$8:F66))</f>
        <v/>
      </c>
      <c r="B66" s="201" t="s">
        <v>425</v>
      </c>
      <c r="C66" s="201" t="s">
        <v>426</v>
      </c>
      <c r="D66" s="201"/>
      <c r="E66" s="201"/>
      <c r="F66" s="162"/>
      <c r="G66" s="169"/>
      <c r="H66" s="159"/>
      <c r="I66" s="169"/>
      <c r="J66" s="169"/>
      <c r="K66" s="169"/>
      <c r="L66" s="169"/>
      <c r="M66" s="169"/>
      <c r="N66" s="169"/>
      <c r="O66" s="169"/>
      <c r="P66" s="169"/>
    </row>
    <row r="67" customHeight="1" spans="1:16">
      <c r="A67" s="163" t="str">
        <f>IF(F67="","",COUNTA($F$8:F67))</f>
        <v/>
      </c>
      <c r="B67" s="201" t="s">
        <v>707</v>
      </c>
      <c r="C67" s="201" t="s">
        <v>708</v>
      </c>
      <c r="D67" s="201"/>
      <c r="E67" s="201"/>
      <c r="F67" s="162"/>
      <c r="G67" s="169"/>
      <c r="H67" s="159"/>
      <c r="I67" s="169"/>
      <c r="J67" s="169"/>
      <c r="K67" s="169"/>
      <c r="L67" s="169"/>
      <c r="M67" s="169"/>
      <c r="N67" s="169"/>
      <c r="O67" s="169"/>
      <c r="P67" s="169"/>
    </row>
    <row r="68" customHeight="1" spans="1:16">
      <c r="A68" s="163">
        <f>IF(F68="","",COUNTA($F$8:F68))</f>
        <v>44</v>
      </c>
      <c r="B68" s="201" t="s">
        <v>793</v>
      </c>
      <c r="C68" s="201" t="s">
        <v>727</v>
      </c>
      <c r="D68" s="201" t="s">
        <v>730</v>
      </c>
      <c r="E68" s="201" t="s">
        <v>712</v>
      </c>
      <c r="F68" s="162" t="s">
        <v>272</v>
      </c>
      <c r="G68" s="169">
        <v>2951.93</v>
      </c>
      <c r="H68" s="159">
        <f t="shared" si="6"/>
        <v>0</v>
      </c>
      <c r="I68" s="169">
        <f>ROUND(G68*H68,2)</f>
        <v>0</v>
      </c>
      <c r="J68" s="169"/>
      <c r="K68" s="169"/>
      <c r="L68" s="169"/>
      <c r="M68" s="169"/>
      <c r="N68" s="169"/>
      <c r="O68" s="169"/>
      <c r="P68" s="169"/>
    </row>
  </sheetData>
  <sheetProtection formatCells="0" formatColumns="0" formatRows="0" insertRows="0" insertColumns="0" insertHyperlinks="0" deleteColumns="0" deleteRows="0" sort="0" autoFilter="0" pivotTables="0"/>
  <autoFilter xmlns:etc="http://www.wps.cn/officeDocument/2017/etCustomData" ref="A4:P68" etc:filterBottomFollowUsedRange="0">
    <extLst/>
  </autoFilter>
  <mergeCells count="13">
    <mergeCell ref="A1:P1"/>
    <mergeCell ref="A2:P2"/>
    <mergeCell ref="K3:P3"/>
    <mergeCell ref="A3:A4"/>
    <mergeCell ref="B3:B4"/>
    <mergeCell ref="C3:C4"/>
    <mergeCell ref="D3:D4"/>
    <mergeCell ref="E3:E4"/>
    <mergeCell ref="F3:F4"/>
    <mergeCell ref="G3:G4"/>
    <mergeCell ref="H3:H4"/>
    <mergeCell ref="I3:I4"/>
    <mergeCell ref="J3:J4"/>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outlinePr summaryBelow="0" summaryRight="0"/>
  </sheetPr>
  <dimension ref="A1:Q326"/>
  <sheetViews>
    <sheetView view="pageBreakPreview" zoomScale="55" zoomScaleNormal="70" workbookViewId="0">
      <pane ySplit="4" topLeftCell="A51" activePane="bottomLeft" state="frozen"/>
      <selection/>
      <selection pane="bottomLeft" activeCell="H35" sqref="H35"/>
    </sheetView>
  </sheetViews>
  <sheetFormatPr defaultColWidth="9" defaultRowHeight="19" customHeight="1"/>
  <cols>
    <col min="1" max="1" width="8" style="172" hidden="1"/>
    <col min="2" max="2" width="5" style="172" customWidth="1"/>
    <col min="3" max="3" width="21.275" style="172" customWidth="1"/>
    <col min="4" max="4" width="24.5416666666667" style="172" customWidth="1"/>
    <col min="5" max="5" width="45.075" style="172" customWidth="1" outlineLevel="1"/>
    <col min="6" max="6" width="36.3583333333333" style="172" customWidth="1" outlineLevel="1"/>
    <col min="7" max="7" width="7.66666666666667" style="172" customWidth="1"/>
    <col min="8" max="8" width="11.125" style="172" customWidth="1"/>
    <col min="9" max="9" width="15.2583333333333" style="172" customWidth="1"/>
    <col min="10" max="15" width="9.2" style="172" customWidth="1" outlineLevel="1"/>
    <col min="16" max="16" width="17.3833333333333" style="172" customWidth="1"/>
    <col min="17" max="17" width="14.2916666666667" style="172" customWidth="1"/>
    <col min="18" max="32" width="9" style="172"/>
    <col min="33" max="16384" width="9" style="173"/>
  </cols>
  <sheetData>
    <row r="1" s="172" customFormat="1" customHeight="1" spans="1:17">
      <c r="A1" s="172" t="s">
        <v>794</v>
      </c>
      <c r="B1" s="174" t="s">
        <v>795</v>
      </c>
      <c r="C1" s="174"/>
      <c r="D1" s="174"/>
      <c r="E1" s="174"/>
      <c r="F1" s="174"/>
      <c r="G1" s="174"/>
      <c r="H1" s="174"/>
      <c r="I1" s="174"/>
      <c r="J1" s="174"/>
      <c r="K1" s="174"/>
      <c r="L1" s="174"/>
      <c r="M1" s="174"/>
      <c r="N1" s="174"/>
      <c r="O1" s="174"/>
      <c r="P1" s="174"/>
      <c r="Q1" s="174"/>
    </row>
    <row r="2" s="172" customFormat="1" customHeight="1" spans="1:17">
      <c r="A2" s="172" t="s">
        <v>794</v>
      </c>
      <c r="B2" s="175" t="s">
        <v>796</v>
      </c>
      <c r="C2" s="176"/>
      <c r="D2" s="176"/>
      <c r="E2" s="176"/>
      <c r="F2" s="176"/>
      <c r="G2" s="176"/>
      <c r="H2" s="176"/>
      <c r="I2" s="176"/>
      <c r="J2" s="176"/>
      <c r="K2" s="176"/>
      <c r="L2" s="176"/>
      <c r="M2" s="176"/>
      <c r="N2" s="176"/>
      <c r="O2" s="176"/>
      <c r="P2" s="176"/>
      <c r="Q2" s="183"/>
    </row>
    <row r="3" s="172" customFormat="1" customHeight="1" spans="1:17">
      <c r="A3" s="172" t="s">
        <v>794</v>
      </c>
      <c r="B3" s="177" t="s">
        <v>2</v>
      </c>
      <c r="C3" s="177" t="s">
        <v>797</v>
      </c>
      <c r="D3" s="177" t="s">
        <v>52</v>
      </c>
      <c r="E3" s="177" t="s">
        <v>53</v>
      </c>
      <c r="F3" s="177" t="s">
        <v>54</v>
      </c>
      <c r="G3" s="177" t="s">
        <v>55</v>
      </c>
      <c r="H3" s="177" t="s">
        <v>56</v>
      </c>
      <c r="I3" s="177" t="s">
        <v>57</v>
      </c>
      <c r="J3" s="181" t="s">
        <v>60</v>
      </c>
      <c r="K3" s="181"/>
      <c r="L3" s="181"/>
      <c r="M3" s="181"/>
      <c r="N3" s="181"/>
      <c r="O3" s="181"/>
      <c r="P3" s="177" t="s">
        <v>58</v>
      </c>
      <c r="Q3" s="177" t="s">
        <v>59</v>
      </c>
    </row>
    <row r="4" s="172" customFormat="1" customHeight="1" spans="1:17">
      <c r="A4" s="172" t="s">
        <v>794</v>
      </c>
      <c r="B4" s="177"/>
      <c r="C4" s="177"/>
      <c r="D4" s="177"/>
      <c r="E4" s="177"/>
      <c r="F4" s="177"/>
      <c r="G4" s="177"/>
      <c r="H4" s="177"/>
      <c r="I4" s="177"/>
      <c r="J4" s="181" t="s">
        <v>79</v>
      </c>
      <c r="K4" s="181" t="s">
        <v>80</v>
      </c>
      <c r="L4" s="181" t="s">
        <v>81</v>
      </c>
      <c r="M4" s="181" t="s">
        <v>82</v>
      </c>
      <c r="N4" s="181" t="s">
        <v>83</v>
      </c>
      <c r="O4" s="181" t="s">
        <v>84</v>
      </c>
      <c r="P4" s="177"/>
      <c r="Q4" s="177"/>
    </row>
    <row r="5" s="172" customFormat="1" customHeight="1" spans="1:17">
      <c r="A5" s="172" t="s">
        <v>85</v>
      </c>
      <c r="B5" s="178"/>
      <c r="C5" s="179" t="s">
        <v>85</v>
      </c>
      <c r="D5" s="179" t="s">
        <v>798</v>
      </c>
      <c r="E5" s="179"/>
      <c r="F5" s="179"/>
      <c r="G5" s="178"/>
      <c r="H5" s="180"/>
      <c r="I5" s="182"/>
      <c r="J5" s="182"/>
      <c r="K5" s="182"/>
      <c r="L5" s="182"/>
      <c r="M5" s="182"/>
      <c r="N5" s="182"/>
      <c r="O5" s="182"/>
      <c r="P5" s="182"/>
      <c r="Q5" s="182"/>
    </row>
    <row r="6" s="172" customFormat="1" customHeight="1" spans="1:17">
      <c r="A6" s="172" t="s">
        <v>799</v>
      </c>
      <c r="B6" s="178"/>
      <c r="C6" s="179" t="s">
        <v>86</v>
      </c>
      <c r="D6" s="179" t="s">
        <v>87</v>
      </c>
      <c r="E6" s="179"/>
      <c r="F6" s="179"/>
      <c r="G6" s="178"/>
      <c r="H6" s="180"/>
      <c r="I6" s="182"/>
      <c r="J6" s="182"/>
      <c r="K6" s="182"/>
      <c r="L6" s="182"/>
      <c r="M6" s="182"/>
      <c r="N6" s="182"/>
      <c r="O6" s="182"/>
      <c r="P6" s="182"/>
      <c r="Q6" s="182"/>
    </row>
    <row r="7" s="172" customFormat="1" customHeight="1" spans="1:17">
      <c r="A7" s="172" t="s">
        <v>800</v>
      </c>
      <c r="B7" s="178"/>
      <c r="C7" s="179" t="s">
        <v>89</v>
      </c>
      <c r="D7" s="179" t="s">
        <v>801</v>
      </c>
      <c r="E7" s="179"/>
      <c r="F7" s="179"/>
      <c r="G7" s="178"/>
      <c r="H7" s="180"/>
      <c r="I7" s="182"/>
      <c r="J7" s="182"/>
      <c r="K7" s="182"/>
      <c r="L7" s="182"/>
      <c r="M7" s="182"/>
      <c r="N7" s="182"/>
      <c r="O7" s="182"/>
      <c r="P7" s="182"/>
      <c r="Q7" s="182"/>
    </row>
    <row r="8" s="172" customFormat="1" customHeight="1" spans="1:17">
      <c r="A8" s="172" t="s">
        <v>802</v>
      </c>
      <c r="B8" s="178"/>
      <c r="C8" s="179" t="s">
        <v>803</v>
      </c>
      <c r="D8" s="179" t="s">
        <v>804</v>
      </c>
      <c r="E8" s="179"/>
      <c r="F8" s="179"/>
      <c r="G8" s="178"/>
      <c r="H8" s="180"/>
      <c r="I8" s="182"/>
      <c r="J8" s="182"/>
      <c r="K8" s="182"/>
      <c r="L8" s="182"/>
      <c r="M8" s="182"/>
      <c r="N8" s="182"/>
      <c r="O8" s="182"/>
      <c r="P8" s="182"/>
      <c r="Q8" s="182"/>
    </row>
    <row r="9" s="172" customFormat="1" customHeight="1" spans="1:17">
      <c r="A9" s="172" t="s">
        <v>805</v>
      </c>
      <c r="B9" s="178" t="s">
        <v>85</v>
      </c>
      <c r="C9" s="179" t="s">
        <v>806</v>
      </c>
      <c r="D9" s="179" t="s">
        <v>807</v>
      </c>
      <c r="E9" s="179" t="s">
        <v>808</v>
      </c>
      <c r="F9" s="179" t="s">
        <v>809</v>
      </c>
      <c r="G9" s="178" t="s">
        <v>810</v>
      </c>
      <c r="H9" s="180">
        <v>1</v>
      </c>
      <c r="I9" s="182">
        <f t="shared" ref="I9:I11" si="0">J9+K9+L9+M9+N9+O9</f>
        <v>0</v>
      </c>
      <c r="J9" s="182"/>
      <c r="K9" s="182"/>
      <c r="L9" s="182"/>
      <c r="M9" s="182"/>
      <c r="N9" s="182"/>
      <c r="O9" s="182"/>
      <c r="P9" s="182">
        <f t="shared" ref="P9:P11" si="1">ROUND(H9*I9,2)</f>
        <v>0</v>
      </c>
      <c r="Q9" s="182" t="s">
        <v>811</v>
      </c>
    </row>
    <row r="10" s="172" customFormat="1" customHeight="1" spans="1:17">
      <c r="A10" s="172" t="s">
        <v>812</v>
      </c>
      <c r="B10" s="178" t="s">
        <v>799</v>
      </c>
      <c r="C10" s="179" t="s">
        <v>813</v>
      </c>
      <c r="D10" s="179" t="s">
        <v>814</v>
      </c>
      <c r="E10" s="179" t="s">
        <v>815</v>
      </c>
      <c r="F10" s="179" t="s">
        <v>816</v>
      </c>
      <c r="G10" s="178" t="s">
        <v>817</v>
      </c>
      <c r="H10" s="180">
        <v>49.87</v>
      </c>
      <c r="I10" s="182">
        <f t="shared" ref="I10:I73" si="2">J10+K10+L10+M10+N10+O10</f>
        <v>0</v>
      </c>
      <c r="J10" s="182"/>
      <c r="K10" s="182"/>
      <c r="L10" s="182"/>
      <c r="M10" s="182"/>
      <c r="N10" s="182"/>
      <c r="O10" s="182"/>
      <c r="P10" s="182">
        <f t="shared" si="1"/>
        <v>0</v>
      </c>
      <c r="Q10" s="182"/>
    </row>
    <row r="11" s="172" customFormat="1" customHeight="1" spans="1:17">
      <c r="A11" s="172" t="s">
        <v>818</v>
      </c>
      <c r="B11" s="178" t="s">
        <v>819</v>
      </c>
      <c r="C11" s="179" t="s">
        <v>820</v>
      </c>
      <c r="D11" s="179" t="s">
        <v>821</v>
      </c>
      <c r="E11" s="179" t="s">
        <v>822</v>
      </c>
      <c r="F11" s="179" t="s">
        <v>823</v>
      </c>
      <c r="G11" s="178" t="s">
        <v>272</v>
      </c>
      <c r="H11" s="180">
        <v>102.64</v>
      </c>
      <c r="I11" s="182">
        <f t="shared" si="2"/>
        <v>0</v>
      </c>
      <c r="J11" s="182"/>
      <c r="K11" s="182"/>
      <c r="L11" s="182"/>
      <c r="M11" s="182"/>
      <c r="N11" s="182"/>
      <c r="O11" s="182"/>
      <c r="P11" s="182">
        <f t="shared" si="1"/>
        <v>0</v>
      </c>
      <c r="Q11" s="182"/>
    </row>
    <row r="12" s="172" customFormat="1" customHeight="1" spans="1:17">
      <c r="A12" s="172" t="s">
        <v>824</v>
      </c>
      <c r="B12" s="178"/>
      <c r="C12" s="179" t="s">
        <v>825</v>
      </c>
      <c r="D12" s="179" t="s">
        <v>801</v>
      </c>
      <c r="E12" s="179"/>
      <c r="F12" s="179"/>
      <c r="G12" s="178"/>
      <c r="H12" s="180"/>
      <c r="I12" s="182"/>
      <c r="J12" s="182"/>
      <c r="K12" s="182"/>
      <c r="L12" s="182"/>
      <c r="M12" s="182"/>
      <c r="N12" s="182"/>
      <c r="O12" s="182"/>
      <c r="P12" s="182"/>
      <c r="Q12" s="182"/>
    </row>
    <row r="13" s="172" customFormat="1" customHeight="1" spans="1:17">
      <c r="A13" s="172" t="s">
        <v>826</v>
      </c>
      <c r="B13" s="178"/>
      <c r="C13" s="179"/>
      <c r="D13" s="179" t="s">
        <v>827</v>
      </c>
      <c r="E13" s="179"/>
      <c r="F13" s="179"/>
      <c r="G13" s="178"/>
      <c r="H13" s="180"/>
      <c r="I13" s="182"/>
      <c r="J13" s="182"/>
      <c r="K13" s="182"/>
      <c r="L13" s="182"/>
      <c r="M13" s="182"/>
      <c r="N13" s="182"/>
      <c r="O13" s="182"/>
      <c r="P13" s="182"/>
      <c r="Q13" s="182"/>
    </row>
    <row r="14" s="172" customFormat="1" customHeight="1" spans="1:17">
      <c r="A14" s="172" t="s">
        <v>828</v>
      </c>
      <c r="B14" s="178">
        <v>4</v>
      </c>
      <c r="C14" s="251" t="s">
        <v>829</v>
      </c>
      <c r="D14" s="179" t="s">
        <v>830</v>
      </c>
      <c r="E14" s="179" t="s">
        <v>831</v>
      </c>
      <c r="F14" s="179" t="s">
        <v>832</v>
      </c>
      <c r="G14" s="178" t="s">
        <v>810</v>
      </c>
      <c r="H14" s="180">
        <v>87</v>
      </c>
      <c r="I14" s="182">
        <f t="shared" si="2"/>
        <v>0</v>
      </c>
      <c r="J14" s="182"/>
      <c r="K14" s="182"/>
      <c r="L14" s="182"/>
      <c r="M14" s="182"/>
      <c r="N14" s="182"/>
      <c r="O14" s="182"/>
      <c r="P14" s="182">
        <f t="shared" ref="P14:P39" si="3">ROUND(H14*I14,2)</f>
        <v>0</v>
      </c>
      <c r="Q14" s="182" t="s">
        <v>833</v>
      </c>
    </row>
    <row r="15" s="172" customFormat="1" customHeight="1" spans="1:17">
      <c r="A15" s="172" t="s">
        <v>834</v>
      </c>
      <c r="B15" s="178">
        <v>5</v>
      </c>
      <c r="C15" s="251" t="s">
        <v>835</v>
      </c>
      <c r="D15" s="179" t="s">
        <v>830</v>
      </c>
      <c r="E15" s="179" t="s">
        <v>836</v>
      </c>
      <c r="F15" s="179" t="s">
        <v>832</v>
      </c>
      <c r="G15" s="178" t="s">
        <v>810</v>
      </c>
      <c r="H15" s="180">
        <v>6</v>
      </c>
      <c r="I15" s="182">
        <f t="shared" si="2"/>
        <v>0</v>
      </c>
      <c r="J15" s="182"/>
      <c r="K15" s="182"/>
      <c r="L15" s="182"/>
      <c r="M15" s="182"/>
      <c r="N15" s="182"/>
      <c r="O15" s="182"/>
      <c r="P15" s="182">
        <f t="shared" si="3"/>
        <v>0</v>
      </c>
      <c r="Q15" s="182" t="s">
        <v>833</v>
      </c>
    </row>
    <row r="16" s="172" customFormat="1" customHeight="1" spans="1:17">
      <c r="A16" s="172" t="s">
        <v>837</v>
      </c>
      <c r="B16" s="178">
        <v>6</v>
      </c>
      <c r="C16" s="179" t="s">
        <v>838</v>
      </c>
      <c r="D16" s="179" t="s">
        <v>830</v>
      </c>
      <c r="E16" s="179" t="s">
        <v>839</v>
      </c>
      <c r="F16" s="179" t="s">
        <v>832</v>
      </c>
      <c r="G16" s="178" t="s">
        <v>810</v>
      </c>
      <c r="H16" s="180">
        <v>2</v>
      </c>
      <c r="I16" s="182">
        <f t="shared" si="2"/>
        <v>0</v>
      </c>
      <c r="J16" s="182"/>
      <c r="K16" s="182"/>
      <c r="L16" s="182"/>
      <c r="M16" s="182"/>
      <c r="N16" s="182"/>
      <c r="O16" s="182"/>
      <c r="P16" s="182">
        <f t="shared" si="3"/>
        <v>0</v>
      </c>
      <c r="Q16" s="182" t="s">
        <v>833</v>
      </c>
    </row>
    <row r="17" s="172" customFormat="1" customHeight="1" spans="1:17">
      <c r="A17" s="172" t="s">
        <v>840</v>
      </c>
      <c r="B17" s="178">
        <v>7</v>
      </c>
      <c r="C17" s="179" t="s">
        <v>841</v>
      </c>
      <c r="D17" s="179" t="s">
        <v>842</v>
      </c>
      <c r="E17" s="179" t="s">
        <v>843</v>
      </c>
      <c r="F17" s="179" t="s">
        <v>844</v>
      </c>
      <c r="G17" s="178" t="s">
        <v>157</v>
      </c>
      <c r="H17" s="180">
        <v>39.15</v>
      </c>
      <c r="I17" s="182">
        <f t="shared" si="2"/>
        <v>0</v>
      </c>
      <c r="J17" s="182"/>
      <c r="K17" s="182"/>
      <c r="L17" s="182"/>
      <c r="M17" s="182"/>
      <c r="N17" s="182"/>
      <c r="O17" s="182"/>
      <c r="P17" s="182">
        <f t="shared" si="3"/>
        <v>0</v>
      </c>
      <c r="Q17" s="182" t="s">
        <v>845</v>
      </c>
    </row>
    <row r="18" s="172" customFormat="1" customHeight="1" spans="1:17">
      <c r="A18" s="172" t="s">
        <v>846</v>
      </c>
      <c r="B18" s="178">
        <v>8</v>
      </c>
      <c r="C18" s="179" t="s">
        <v>847</v>
      </c>
      <c r="D18" s="179" t="s">
        <v>848</v>
      </c>
      <c r="E18" s="179" t="s">
        <v>849</v>
      </c>
      <c r="F18" s="179" t="s">
        <v>850</v>
      </c>
      <c r="G18" s="178" t="s">
        <v>157</v>
      </c>
      <c r="H18" s="180">
        <v>1702.63</v>
      </c>
      <c r="I18" s="182">
        <f t="shared" si="2"/>
        <v>0</v>
      </c>
      <c r="J18" s="182"/>
      <c r="K18" s="182"/>
      <c r="L18" s="182"/>
      <c r="M18" s="182"/>
      <c r="N18" s="182"/>
      <c r="O18" s="182"/>
      <c r="P18" s="182">
        <f t="shared" si="3"/>
        <v>0</v>
      </c>
      <c r="Q18" s="182" t="s">
        <v>851</v>
      </c>
    </row>
    <row r="19" s="172" customFormat="1" customHeight="1" spans="1:17">
      <c r="A19" s="172" t="s">
        <v>852</v>
      </c>
      <c r="B19" s="178">
        <v>9</v>
      </c>
      <c r="C19" s="179" t="s">
        <v>853</v>
      </c>
      <c r="D19" s="179" t="s">
        <v>854</v>
      </c>
      <c r="E19" s="179" t="s">
        <v>855</v>
      </c>
      <c r="F19" s="179" t="s">
        <v>850</v>
      </c>
      <c r="G19" s="178" t="s">
        <v>157</v>
      </c>
      <c r="H19" s="180">
        <v>614.57</v>
      </c>
      <c r="I19" s="182">
        <f t="shared" si="2"/>
        <v>0</v>
      </c>
      <c r="J19" s="182"/>
      <c r="K19" s="182"/>
      <c r="L19" s="182"/>
      <c r="M19" s="182"/>
      <c r="N19" s="182"/>
      <c r="O19" s="182"/>
      <c r="P19" s="182">
        <f t="shared" si="3"/>
        <v>0</v>
      </c>
      <c r="Q19" s="182" t="s">
        <v>851</v>
      </c>
    </row>
    <row r="20" s="172" customFormat="1" customHeight="1" spans="1:17">
      <c r="A20" s="172" t="s">
        <v>856</v>
      </c>
      <c r="B20" s="178">
        <v>10</v>
      </c>
      <c r="C20" s="179" t="s">
        <v>857</v>
      </c>
      <c r="D20" s="179" t="s">
        <v>858</v>
      </c>
      <c r="E20" s="179" t="s">
        <v>859</v>
      </c>
      <c r="F20" s="179" t="s">
        <v>850</v>
      </c>
      <c r="G20" s="178" t="s">
        <v>157</v>
      </c>
      <c r="H20" s="180">
        <v>1.75</v>
      </c>
      <c r="I20" s="182">
        <f t="shared" si="2"/>
        <v>0</v>
      </c>
      <c r="J20" s="182"/>
      <c r="K20" s="182"/>
      <c r="L20" s="182"/>
      <c r="M20" s="182"/>
      <c r="N20" s="182"/>
      <c r="O20" s="182"/>
      <c r="P20" s="182">
        <f t="shared" si="3"/>
        <v>0</v>
      </c>
      <c r="Q20" s="182" t="s">
        <v>851</v>
      </c>
    </row>
    <row r="21" s="172" customFormat="1" customHeight="1" spans="1:17">
      <c r="A21" s="172" t="s">
        <v>860</v>
      </c>
      <c r="B21" s="178">
        <v>11</v>
      </c>
      <c r="C21" s="179" t="s">
        <v>861</v>
      </c>
      <c r="D21" s="179" t="s">
        <v>862</v>
      </c>
      <c r="E21" s="179" t="s">
        <v>863</v>
      </c>
      <c r="F21" s="179" t="s">
        <v>864</v>
      </c>
      <c r="G21" s="178" t="s">
        <v>157</v>
      </c>
      <c r="H21" s="180">
        <v>254.79</v>
      </c>
      <c r="I21" s="182">
        <f t="shared" si="2"/>
        <v>0</v>
      </c>
      <c r="J21" s="182"/>
      <c r="K21" s="182"/>
      <c r="L21" s="182"/>
      <c r="M21" s="182"/>
      <c r="N21" s="182"/>
      <c r="O21" s="182"/>
      <c r="P21" s="182">
        <f t="shared" si="3"/>
        <v>0</v>
      </c>
      <c r="Q21" s="182" t="s">
        <v>865</v>
      </c>
    </row>
    <row r="22" s="172" customFormat="1" customHeight="1" spans="2:17">
      <c r="B22" s="178">
        <v>12</v>
      </c>
      <c r="C22" s="179" t="s">
        <v>866</v>
      </c>
      <c r="D22" s="179" t="s">
        <v>867</v>
      </c>
      <c r="E22" s="179" t="s">
        <v>868</v>
      </c>
      <c r="F22" s="179" t="s">
        <v>864</v>
      </c>
      <c r="G22" s="178" t="s">
        <v>157</v>
      </c>
      <c r="H22" s="180">
        <v>248.04</v>
      </c>
      <c r="I22" s="182">
        <f t="shared" si="2"/>
        <v>0</v>
      </c>
      <c r="J22" s="182"/>
      <c r="K22" s="182"/>
      <c r="L22" s="182"/>
      <c r="M22" s="182"/>
      <c r="N22" s="182"/>
      <c r="O22" s="182"/>
      <c r="P22" s="182">
        <f t="shared" si="3"/>
        <v>0</v>
      </c>
      <c r="Q22" s="182" t="s">
        <v>865</v>
      </c>
    </row>
    <row r="23" s="172" customFormat="1" customHeight="1" spans="1:17">
      <c r="A23" s="172" t="s">
        <v>869</v>
      </c>
      <c r="B23" s="178">
        <v>13</v>
      </c>
      <c r="C23" s="179" t="s">
        <v>870</v>
      </c>
      <c r="D23" s="179" t="s">
        <v>871</v>
      </c>
      <c r="E23" s="179" t="s">
        <v>872</v>
      </c>
      <c r="F23" s="179" t="s">
        <v>864</v>
      </c>
      <c r="G23" s="178" t="s">
        <v>157</v>
      </c>
      <c r="H23" s="180">
        <v>9603.84</v>
      </c>
      <c r="I23" s="182">
        <f t="shared" si="2"/>
        <v>0</v>
      </c>
      <c r="J23" s="182"/>
      <c r="K23" s="182"/>
      <c r="L23" s="182"/>
      <c r="M23" s="182"/>
      <c r="N23" s="182"/>
      <c r="O23" s="182"/>
      <c r="P23" s="182">
        <f t="shared" si="3"/>
        <v>0</v>
      </c>
      <c r="Q23" s="182" t="s">
        <v>873</v>
      </c>
    </row>
    <row r="24" s="172" customFormat="1" customHeight="1" spans="1:17">
      <c r="A24" s="172" t="s">
        <v>874</v>
      </c>
      <c r="B24" s="178">
        <v>14</v>
      </c>
      <c r="C24" s="179" t="s">
        <v>875</v>
      </c>
      <c r="D24" s="179" t="s">
        <v>876</v>
      </c>
      <c r="E24" s="179" t="s">
        <v>877</v>
      </c>
      <c r="F24" s="179" t="s">
        <v>864</v>
      </c>
      <c r="G24" s="178" t="s">
        <v>157</v>
      </c>
      <c r="H24" s="180">
        <v>2059.43</v>
      </c>
      <c r="I24" s="182">
        <f t="shared" si="2"/>
        <v>0</v>
      </c>
      <c r="J24" s="182"/>
      <c r="K24" s="182"/>
      <c r="L24" s="182"/>
      <c r="M24" s="182"/>
      <c r="N24" s="182"/>
      <c r="O24" s="182"/>
      <c r="P24" s="182">
        <f t="shared" si="3"/>
        <v>0</v>
      </c>
      <c r="Q24" s="182" t="s">
        <v>873</v>
      </c>
    </row>
    <row r="25" s="172" customFormat="1" customHeight="1" spans="1:17">
      <c r="A25" s="172" t="s">
        <v>878</v>
      </c>
      <c r="B25" s="178">
        <v>15</v>
      </c>
      <c r="C25" s="179" t="s">
        <v>879</v>
      </c>
      <c r="D25" s="179" t="s">
        <v>880</v>
      </c>
      <c r="E25" s="179" t="s">
        <v>881</v>
      </c>
      <c r="F25" s="179" t="s">
        <v>864</v>
      </c>
      <c r="G25" s="178" t="s">
        <v>157</v>
      </c>
      <c r="H25" s="180">
        <v>730.52</v>
      </c>
      <c r="I25" s="182">
        <f t="shared" si="2"/>
        <v>0</v>
      </c>
      <c r="J25" s="182"/>
      <c r="K25" s="182"/>
      <c r="L25" s="182"/>
      <c r="M25" s="182"/>
      <c r="N25" s="182"/>
      <c r="O25" s="182"/>
      <c r="P25" s="182">
        <f t="shared" si="3"/>
        <v>0</v>
      </c>
      <c r="Q25" s="182" t="s">
        <v>873</v>
      </c>
    </row>
    <row r="26" s="172" customFormat="1" customHeight="1" spans="1:17">
      <c r="A26" s="172" t="s">
        <v>882</v>
      </c>
      <c r="B26" s="178">
        <v>16</v>
      </c>
      <c r="C26" s="179" t="s">
        <v>883</v>
      </c>
      <c r="D26" s="179" t="s">
        <v>884</v>
      </c>
      <c r="E26" s="179" t="s">
        <v>885</v>
      </c>
      <c r="F26" s="179" t="s">
        <v>864</v>
      </c>
      <c r="G26" s="178" t="s">
        <v>157</v>
      </c>
      <c r="H26" s="180">
        <v>66.51</v>
      </c>
      <c r="I26" s="182">
        <f t="shared" si="2"/>
        <v>0</v>
      </c>
      <c r="J26" s="182"/>
      <c r="K26" s="182"/>
      <c r="L26" s="182"/>
      <c r="M26" s="182"/>
      <c r="N26" s="182"/>
      <c r="O26" s="182"/>
      <c r="P26" s="182">
        <f t="shared" si="3"/>
        <v>0</v>
      </c>
      <c r="Q26" s="182" t="s">
        <v>873</v>
      </c>
    </row>
    <row r="27" s="172" customFormat="1" customHeight="1" spans="1:17">
      <c r="A27" s="172" t="s">
        <v>886</v>
      </c>
      <c r="B27" s="178">
        <v>17</v>
      </c>
      <c r="C27" s="179" t="s">
        <v>887</v>
      </c>
      <c r="D27" s="179" t="s">
        <v>888</v>
      </c>
      <c r="E27" s="179" t="s">
        <v>889</v>
      </c>
      <c r="F27" s="179" t="s">
        <v>864</v>
      </c>
      <c r="G27" s="178" t="s">
        <v>157</v>
      </c>
      <c r="H27" s="180">
        <v>1957.35</v>
      </c>
      <c r="I27" s="182">
        <f t="shared" si="2"/>
        <v>0</v>
      </c>
      <c r="J27" s="182"/>
      <c r="K27" s="182"/>
      <c r="L27" s="182"/>
      <c r="M27" s="182"/>
      <c r="N27" s="182"/>
      <c r="O27" s="182"/>
      <c r="P27" s="182">
        <f t="shared" si="3"/>
        <v>0</v>
      </c>
      <c r="Q27" s="182" t="s">
        <v>873</v>
      </c>
    </row>
    <row r="28" s="172" customFormat="1" customHeight="1" spans="1:17">
      <c r="A28" s="172" t="s">
        <v>890</v>
      </c>
      <c r="B28" s="178">
        <v>18</v>
      </c>
      <c r="C28" s="179" t="s">
        <v>891</v>
      </c>
      <c r="D28" s="179" t="s">
        <v>892</v>
      </c>
      <c r="E28" s="179" t="s">
        <v>893</v>
      </c>
      <c r="F28" s="179" t="s">
        <v>894</v>
      </c>
      <c r="G28" s="178" t="s">
        <v>157</v>
      </c>
      <c r="H28" s="180">
        <v>530.74</v>
      </c>
      <c r="I28" s="182">
        <f t="shared" si="2"/>
        <v>0</v>
      </c>
      <c r="J28" s="182"/>
      <c r="K28" s="182"/>
      <c r="L28" s="182"/>
      <c r="M28" s="182"/>
      <c r="N28" s="182"/>
      <c r="O28" s="182"/>
      <c r="P28" s="182">
        <f t="shared" si="3"/>
        <v>0</v>
      </c>
      <c r="Q28" s="182" t="s">
        <v>895</v>
      </c>
    </row>
    <row r="29" s="172" customFormat="1" customHeight="1" spans="1:17">
      <c r="A29" s="172" t="s">
        <v>896</v>
      </c>
      <c r="B29" s="178">
        <v>19</v>
      </c>
      <c r="C29" s="179" t="s">
        <v>897</v>
      </c>
      <c r="D29" s="179" t="s">
        <v>898</v>
      </c>
      <c r="E29" s="179" t="s">
        <v>899</v>
      </c>
      <c r="F29" s="179" t="s">
        <v>894</v>
      </c>
      <c r="G29" s="178" t="s">
        <v>157</v>
      </c>
      <c r="H29" s="180">
        <v>172.48</v>
      </c>
      <c r="I29" s="182">
        <f t="shared" si="2"/>
        <v>0</v>
      </c>
      <c r="J29" s="182"/>
      <c r="K29" s="182"/>
      <c r="L29" s="182"/>
      <c r="M29" s="182"/>
      <c r="N29" s="182"/>
      <c r="O29" s="182"/>
      <c r="P29" s="182">
        <f t="shared" si="3"/>
        <v>0</v>
      </c>
      <c r="Q29" s="182" t="s">
        <v>895</v>
      </c>
    </row>
    <row r="30" s="172" customFormat="1" customHeight="1" spans="1:17">
      <c r="A30" s="172" t="s">
        <v>900</v>
      </c>
      <c r="B30" s="178">
        <v>20</v>
      </c>
      <c r="C30" s="179" t="s">
        <v>901</v>
      </c>
      <c r="D30" s="179" t="s">
        <v>902</v>
      </c>
      <c r="E30" s="179" t="s">
        <v>903</v>
      </c>
      <c r="F30" s="179" t="s">
        <v>904</v>
      </c>
      <c r="G30" s="178" t="s">
        <v>157</v>
      </c>
      <c r="H30" s="180">
        <v>5.85</v>
      </c>
      <c r="I30" s="182">
        <f t="shared" si="2"/>
        <v>0</v>
      </c>
      <c r="J30" s="182"/>
      <c r="K30" s="182"/>
      <c r="L30" s="182"/>
      <c r="M30" s="182"/>
      <c r="N30" s="182"/>
      <c r="O30" s="182"/>
      <c r="P30" s="182">
        <f t="shared" si="3"/>
        <v>0</v>
      </c>
      <c r="Q30" s="182" t="s">
        <v>905</v>
      </c>
    </row>
    <row r="31" s="172" customFormat="1" ht="96" customHeight="1" spans="1:17">
      <c r="A31" s="172" t="s">
        <v>906</v>
      </c>
      <c r="B31" s="178">
        <v>21</v>
      </c>
      <c r="C31" s="179" t="s">
        <v>907</v>
      </c>
      <c r="D31" s="179" t="s">
        <v>908</v>
      </c>
      <c r="E31" s="179" t="s">
        <v>909</v>
      </c>
      <c r="F31" s="179" t="s">
        <v>910</v>
      </c>
      <c r="G31" s="178" t="s">
        <v>157</v>
      </c>
      <c r="H31" s="180">
        <v>60.17</v>
      </c>
      <c r="I31" s="182">
        <f t="shared" si="2"/>
        <v>0</v>
      </c>
      <c r="J31" s="182"/>
      <c r="K31" s="182"/>
      <c r="L31" s="182"/>
      <c r="M31" s="182"/>
      <c r="N31" s="182"/>
      <c r="O31" s="182"/>
      <c r="P31" s="182">
        <f t="shared" si="3"/>
        <v>0</v>
      </c>
      <c r="Q31" s="182"/>
    </row>
    <row r="32" s="172" customFormat="1" customHeight="1" spans="1:17">
      <c r="A32" s="172" t="s">
        <v>911</v>
      </c>
      <c r="B32" s="178">
        <v>22</v>
      </c>
      <c r="C32" s="179" t="s">
        <v>912</v>
      </c>
      <c r="D32" s="179" t="s">
        <v>913</v>
      </c>
      <c r="E32" s="179" t="s">
        <v>914</v>
      </c>
      <c r="F32" s="179" t="s">
        <v>910</v>
      </c>
      <c r="G32" s="178" t="s">
        <v>157</v>
      </c>
      <c r="H32" s="180">
        <v>59.28</v>
      </c>
      <c r="I32" s="182">
        <f t="shared" si="2"/>
        <v>0</v>
      </c>
      <c r="J32" s="182"/>
      <c r="K32" s="182"/>
      <c r="L32" s="182"/>
      <c r="M32" s="182"/>
      <c r="N32" s="182"/>
      <c r="O32" s="182"/>
      <c r="P32" s="182">
        <f t="shared" si="3"/>
        <v>0</v>
      </c>
      <c r="Q32" s="182"/>
    </row>
    <row r="33" s="172" customFormat="1" customHeight="1" spans="1:17">
      <c r="A33" s="172" t="s">
        <v>915</v>
      </c>
      <c r="B33" s="178">
        <v>23</v>
      </c>
      <c r="C33" s="179" t="s">
        <v>916</v>
      </c>
      <c r="D33" s="179" t="s">
        <v>917</v>
      </c>
      <c r="E33" s="179" t="s">
        <v>918</v>
      </c>
      <c r="F33" s="179" t="s">
        <v>910</v>
      </c>
      <c r="G33" s="178" t="s">
        <v>157</v>
      </c>
      <c r="H33" s="180">
        <v>370.42</v>
      </c>
      <c r="I33" s="182">
        <f t="shared" si="2"/>
        <v>0</v>
      </c>
      <c r="J33" s="182"/>
      <c r="K33" s="182"/>
      <c r="L33" s="182"/>
      <c r="M33" s="182"/>
      <c r="N33" s="182"/>
      <c r="O33" s="182"/>
      <c r="P33" s="182">
        <f t="shared" si="3"/>
        <v>0</v>
      </c>
      <c r="Q33" s="182"/>
    </row>
    <row r="34" s="172" customFormat="1" customHeight="1" spans="2:17">
      <c r="B34" s="178">
        <v>24</v>
      </c>
      <c r="C34" s="179" t="s">
        <v>919</v>
      </c>
      <c r="D34" s="179" t="s">
        <v>920</v>
      </c>
      <c r="E34" s="179" t="s">
        <v>921</v>
      </c>
      <c r="F34" s="179" t="s">
        <v>910</v>
      </c>
      <c r="G34" s="178" t="s">
        <v>157</v>
      </c>
      <c r="H34" s="180">
        <v>9.8</v>
      </c>
      <c r="I34" s="182">
        <f t="shared" si="2"/>
        <v>0</v>
      </c>
      <c r="J34" s="182"/>
      <c r="K34" s="182"/>
      <c r="L34" s="182"/>
      <c r="M34" s="182"/>
      <c r="N34" s="182"/>
      <c r="O34" s="182"/>
      <c r="P34" s="182">
        <f t="shared" si="3"/>
        <v>0</v>
      </c>
      <c r="Q34" s="182"/>
    </row>
    <row r="35" s="172" customFormat="1" customHeight="1" spans="1:17">
      <c r="A35" s="172" t="s">
        <v>922</v>
      </c>
      <c r="B35" s="178">
        <v>25</v>
      </c>
      <c r="C35" s="179" t="s">
        <v>923</v>
      </c>
      <c r="D35" s="179" t="s">
        <v>924</v>
      </c>
      <c r="E35" s="179" t="s">
        <v>925</v>
      </c>
      <c r="F35" s="179" t="s">
        <v>926</v>
      </c>
      <c r="G35" s="178" t="s">
        <v>157</v>
      </c>
      <c r="H35" s="180">
        <v>15.88</v>
      </c>
      <c r="I35" s="182">
        <f t="shared" si="2"/>
        <v>0</v>
      </c>
      <c r="J35" s="182"/>
      <c r="K35" s="182"/>
      <c r="L35" s="182"/>
      <c r="M35" s="182"/>
      <c r="N35" s="182"/>
      <c r="O35" s="182"/>
      <c r="P35" s="182">
        <f t="shared" si="3"/>
        <v>0</v>
      </c>
      <c r="Q35" s="182" t="s">
        <v>905</v>
      </c>
    </row>
    <row r="36" s="172" customFormat="1" customHeight="1" spans="1:17">
      <c r="A36" s="172" t="s">
        <v>927</v>
      </c>
      <c r="B36" s="178">
        <v>26</v>
      </c>
      <c r="C36" s="179" t="s">
        <v>928</v>
      </c>
      <c r="D36" s="179" t="s">
        <v>929</v>
      </c>
      <c r="E36" s="179" t="s">
        <v>930</v>
      </c>
      <c r="F36" s="179" t="s">
        <v>926</v>
      </c>
      <c r="G36" s="178" t="s">
        <v>157</v>
      </c>
      <c r="H36" s="180">
        <v>13.3</v>
      </c>
      <c r="I36" s="182">
        <f t="shared" si="2"/>
        <v>0</v>
      </c>
      <c r="J36" s="182"/>
      <c r="K36" s="182"/>
      <c r="L36" s="182"/>
      <c r="M36" s="182"/>
      <c r="N36" s="182"/>
      <c r="O36" s="182"/>
      <c r="P36" s="182">
        <f t="shared" si="3"/>
        <v>0</v>
      </c>
      <c r="Q36" s="182"/>
    </row>
    <row r="37" s="172" customFormat="1" customHeight="1" spans="1:17">
      <c r="A37" s="172" t="s">
        <v>931</v>
      </c>
      <c r="B37" s="178">
        <v>27</v>
      </c>
      <c r="C37" s="179" t="s">
        <v>932</v>
      </c>
      <c r="D37" s="179" t="s">
        <v>933</v>
      </c>
      <c r="E37" s="179" t="s">
        <v>934</v>
      </c>
      <c r="F37" s="179" t="s">
        <v>926</v>
      </c>
      <c r="G37" s="178" t="s">
        <v>157</v>
      </c>
      <c r="H37" s="180">
        <v>3.07</v>
      </c>
      <c r="I37" s="182">
        <f t="shared" si="2"/>
        <v>0</v>
      </c>
      <c r="J37" s="182"/>
      <c r="K37" s="182"/>
      <c r="L37" s="182"/>
      <c r="M37" s="182"/>
      <c r="N37" s="182"/>
      <c r="O37" s="182"/>
      <c r="P37" s="182">
        <f t="shared" si="3"/>
        <v>0</v>
      </c>
      <c r="Q37" s="182"/>
    </row>
    <row r="38" s="172" customFormat="1" customHeight="1" spans="2:17">
      <c r="B38" s="178">
        <v>28</v>
      </c>
      <c r="C38" s="251" t="s">
        <v>935</v>
      </c>
      <c r="D38" s="179" t="s">
        <v>936</v>
      </c>
      <c r="E38" s="179" t="s">
        <v>937</v>
      </c>
      <c r="F38" s="179" t="s">
        <v>926</v>
      </c>
      <c r="G38" s="178" t="s">
        <v>157</v>
      </c>
      <c r="H38" s="180">
        <v>15.35</v>
      </c>
      <c r="I38" s="182">
        <f t="shared" si="2"/>
        <v>0</v>
      </c>
      <c r="J38" s="182"/>
      <c r="K38" s="182"/>
      <c r="L38" s="182"/>
      <c r="M38" s="182"/>
      <c r="N38" s="182"/>
      <c r="O38" s="182"/>
      <c r="P38" s="182">
        <f t="shared" si="3"/>
        <v>0</v>
      </c>
      <c r="Q38" s="182"/>
    </row>
    <row r="39" s="172" customFormat="1" customHeight="1" spans="2:17">
      <c r="B39" s="178">
        <v>29</v>
      </c>
      <c r="C39" s="251" t="s">
        <v>938</v>
      </c>
      <c r="D39" s="179" t="s">
        <v>939</v>
      </c>
      <c r="E39" s="179" t="s">
        <v>940</v>
      </c>
      <c r="F39" s="179" t="s">
        <v>926</v>
      </c>
      <c r="G39" s="178" t="s">
        <v>157</v>
      </c>
      <c r="H39" s="180">
        <v>0.51</v>
      </c>
      <c r="I39" s="182">
        <f t="shared" si="2"/>
        <v>0</v>
      </c>
      <c r="J39" s="182"/>
      <c r="K39" s="182"/>
      <c r="L39" s="182"/>
      <c r="M39" s="182"/>
      <c r="N39" s="182"/>
      <c r="O39" s="182"/>
      <c r="P39" s="182">
        <f t="shared" si="3"/>
        <v>0</v>
      </c>
      <c r="Q39" s="182"/>
    </row>
    <row r="40" s="172" customFormat="1" customHeight="1" spans="1:17">
      <c r="A40" s="172" t="s">
        <v>941</v>
      </c>
      <c r="B40" s="178"/>
      <c r="C40" s="179"/>
      <c r="D40" s="179" t="s">
        <v>942</v>
      </c>
      <c r="E40" s="179"/>
      <c r="F40" s="179"/>
      <c r="G40" s="178"/>
      <c r="H40" s="180"/>
      <c r="I40" s="182"/>
      <c r="J40" s="182"/>
      <c r="K40" s="182"/>
      <c r="L40" s="182"/>
      <c r="M40" s="182"/>
      <c r="N40" s="182"/>
      <c r="O40" s="182"/>
      <c r="P40" s="182"/>
      <c r="Q40" s="182"/>
    </row>
    <row r="41" s="172" customFormat="1" customHeight="1" spans="1:17">
      <c r="A41" s="172" t="s">
        <v>943</v>
      </c>
      <c r="B41" s="178">
        <v>30</v>
      </c>
      <c r="C41" s="179" t="s">
        <v>944</v>
      </c>
      <c r="D41" s="179" t="s">
        <v>945</v>
      </c>
      <c r="E41" s="179" t="s">
        <v>946</v>
      </c>
      <c r="F41" s="179" t="s">
        <v>850</v>
      </c>
      <c r="G41" s="178" t="s">
        <v>157</v>
      </c>
      <c r="H41" s="180">
        <v>3548.06</v>
      </c>
      <c r="I41" s="182">
        <f t="shared" si="2"/>
        <v>0</v>
      </c>
      <c r="J41" s="182"/>
      <c r="K41" s="182"/>
      <c r="L41" s="182"/>
      <c r="M41" s="182"/>
      <c r="N41" s="182"/>
      <c r="O41" s="182"/>
      <c r="P41" s="182">
        <f t="shared" ref="P41:P65" si="4">ROUND(H41*I41,2)</f>
        <v>0</v>
      </c>
      <c r="Q41" s="182" t="s">
        <v>947</v>
      </c>
    </row>
    <row r="42" s="172" customFormat="1" customHeight="1" spans="1:17">
      <c r="A42" s="172" t="s">
        <v>948</v>
      </c>
      <c r="B42" s="178">
        <v>31</v>
      </c>
      <c r="C42" s="179" t="s">
        <v>891</v>
      </c>
      <c r="D42" s="179" t="s">
        <v>892</v>
      </c>
      <c r="E42" s="179" t="s">
        <v>893</v>
      </c>
      <c r="F42" s="179" t="s">
        <v>894</v>
      </c>
      <c r="G42" s="178" t="s">
        <v>157</v>
      </c>
      <c r="H42" s="180">
        <v>38482.2</v>
      </c>
      <c r="I42" s="182">
        <f t="shared" si="2"/>
        <v>0</v>
      </c>
      <c r="J42" s="182"/>
      <c r="K42" s="182"/>
      <c r="L42" s="182"/>
      <c r="M42" s="182"/>
      <c r="N42" s="182"/>
      <c r="O42" s="182"/>
      <c r="P42" s="182">
        <f t="shared" si="4"/>
        <v>0</v>
      </c>
      <c r="Q42" s="182" t="s">
        <v>895</v>
      </c>
    </row>
    <row r="43" s="172" customFormat="1" customHeight="1" spans="1:17">
      <c r="A43" s="172" t="s">
        <v>949</v>
      </c>
      <c r="B43" s="178">
        <v>32</v>
      </c>
      <c r="C43" s="179" t="s">
        <v>897</v>
      </c>
      <c r="D43" s="179" t="s">
        <v>898</v>
      </c>
      <c r="E43" s="179" t="s">
        <v>899</v>
      </c>
      <c r="F43" s="179" t="s">
        <v>894</v>
      </c>
      <c r="G43" s="178" t="s">
        <v>157</v>
      </c>
      <c r="H43" s="180">
        <v>325.41</v>
      </c>
      <c r="I43" s="182">
        <f t="shared" si="2"/>
        <v>0</v>
      </c>
      <c r="J43" s="182"/>
      <c r="K43" s="182"/>
      <c r="L43" s="182"/>
      <c r="M43" s="182"/>
      <c r="N43" s="182"/>
      <c r="O43" s="182"/>
      <c r="P43" s="182">
        <f t="shared" si="4"/>
        <v>0</v>
      </c>
      <c r="Q43" s="182" t="s">
        <v>895</v>
      </c>
    </row>
    <row r="44" s="172" customFormat="1" customHeight="1" spans="1:17">
      <c r="A44" s="172" t="s">
        <v>950</v>
      </c>
      <c r="B44" s="178">
        <v>33</v>
      </c>
      <c r="C44" s="179" t="s">
        <v>951</v>
      </c>
      <c r="D44" s="179" t="s">
        <v>952</v>
      </c>
      <c r="E44" s="179" t="s">
        <v>953</v>
      </c>
      <c r="F44" s="179" t="s">
        <v>904</v>
      </c>
      <c r="G44" s="178" t="s">
        <v>157</v>
      </c>
      <c r="H44" s="180">
        <v>10.67</v>
      </c>
      <c r="I44" s="182">
        <f t="shared" si="2"/>
        <v>0</v>
      </c>
      <c r="J44" s="182"/>
      <c r="K44" s="182"/>
      <c r="L44" s="182"/>
      <c r="M44" s="182"/>
      <c r="N44" s="182"/>
      <c r="O44" s="182"/>
      <c r="P44" s="182">
        <f t="shared" si="4"/>
        <v>0</v>
      </c>
      <c r="Q44" s="182" t="s">
        <v>905</v>
      </c>
    </row>
    <row r="45" s="172" customFormat="1" customHeight="1" spans="1:17">
      <c r="A45" s="172" t="s">
        <v>954</v>
      </c>
      <c r="B45" s="178">
        <v>34</v>
      </c>
      <c r="C45" s="179" t="s">
        <v>955</v>
      </c>
      <c r="D45" s="179" t="s">
        <v>956</v>
      </c>
      <c r="E45" s="179" t="s">
        <v>957</v>
      </c>
      <c r="F45" s="179" t="s">
        <v>910</v>
      </c>
      <c r="G45" s="178" t="s">
        <v>157</v>
      </c>
      <c r="H45" s="180">
        <v>3394.84</v>
      </c>
      <c r="I45" s="182">
        <f t="shared" si="2"/>
        <v>0</v>
      </c>
      <c r="J45" s="182"/>
      <c r="K45" s="182"/>
      <c r="L45" s="182"/>
      <c r="M45" s="182"/>
      <c r="N45" s="182"/>
      <c r="O45" s="182"/>
      <c r="P45" s="182">
        <f t="shared" si="4"/>
        <v>0</v>
      </c>
      <c r="Q45" s="182"/>
    </row>
    <row r="46" s="172" customFormat="1" customHeight="1" spans="1:17">
      <c r="A46" s="172" t="s">
        <v>958</v>
      </c>
      <c r="B46" s="178">
        <v>35</v>
      </c>
      <c r="C46" s="179" t="s">
        <v>959</v>
      </c>
      <c r="D46" s="179" t="s">
        <v>908</v>
      </c>
      <c r="E46" s="179" t="s">
        <v>909</v>
      </c>
      <c r="F46" s="179" t="s">
        <v>910</v>
      </c>
      <c r="G46" s="178" t="s">
        <v>157</v>
      </c>
      <c r="H46" s="180">
        <v>59.46</v>
      </c>
      <c r="I46" s="182">
        <f t="shared" si="2"/>
        <v>0</v>
      </c>
      <c r="J46" s="182"/>
      <c r="K46" s="182"/>
      <c r="L46" s="182"/>
      <c r="M46" s="182"/>
      <c r="N46" s="182"/>
      <c r="O46" s="182"/>
      <c r="P46" s="182">
        <f t="shared" si="4"/>
        <v>0</v>
      </c>
      <c r="Q46" s="182"/>
    </row>
    <row r="47" s="172" customFormat="1" customHeight="1" spans="1:17">
      <c r="A47" s="172" t="s">
        <v>960</v>
      </c>
      <c r="B47" s="178">
        <v>36</v>
      </c>
      <c r="C47" s="179" t="s">
        <v>961</v>
      </c>
      <c r="D47" s="179" t="s">
        <v>962</v>
      </c>
      <c r="E47" s="179" t="s">
        <v>963</v>
      </c>
      <c r="F47" s="179" t="s">
        <v>910</v>
      </c>
      <c r="G47" s="178" t="s">
        <v>157</v>
      </c>
      <c r="H47" s="180">
        <v>233.82</v>
      </c>
      <c r="I47" s="182">
        <f t="shared" si="2"/>
        <v>0</v>
      </c>
      <c r="J47" s="182"/>
      <c r="K47" s="182"/>
      <c r="L47" s="182"/>
      <c r="M47" s="182"/>
      <c r="N47" s="182"/>
      <c r="O47" s="182"/>
      <c r="P47" s="182">
        <f t="shared" si="4"/>
        <v>0</v>
      </c>
      <c r="Q47" s="182"/>
    </row>
    <row r="48" s="172" customFormat="1" customHeight="1" spans="1:17">
      <c r="A48" s="172" t="s">
        <v>964</v>
      </c>
      <c r="B48" s="178">
        <v>37</v>
      </c>
      <c r="C48" s="179" t="s">
        <v>965</v>
      </c>
      <c r="D48" s="179" t="s">
        <v>966</v>
      </c>
      <c r="E48" s="179" t="s">
        <v>967</v>
      </c>
      <c r="F48" s="179" t="s">
        <v>926</v>
      </c>
      <c r="G48" s="178" t="s">
        <v>157</v>
      </c>
      <c r="H48" s="180">
        <v>1564.62</v>
      </c>
      <c r="I48" s="182">
        <f t="shared" si="2"/>
        <v>0</v>
      </c>
      <c r="J48" s="182"/>
      <c r="K48" s="182"/>
      <c r="L48" s="182"/>
      <c r="M48" s="182"/>
      <c r="N48" s="182"/>
      <c r="O48" s="182"/>
      <c r="P48" s="182">
        <f t="shared" si="4"/>
        <v>0</v>
      </c>
      <c r="Q48" s="182" t="s">
        <v>905</v>
      </c>
    </row>
    <row r="49" s="172" customFormat="1" customHeight="1" spans="1:17">
      <c r="A49" s="172" t="s">
        <v>968</v>
      </c>
      <c r="B49" s="178">
        <v>38</v>
      </c>
      <c r="C49" s="179" t="s">
        <v>969</v>
      </c>
      <c r="D49" s="179" t="s">
        <v>970</v>
      </c>
      <c r="E49" s="179" t="s">
        <v>971</v>
      </c>
      <c r="F49" s="179" t="s">
        <v>926</v>
      </c>
      <c r="G49" s="178" t="s">
        <v>157</v>
      </c>
      <c r="H49" s="180">
        <v>380.58</v>
      </c>
      <c r="I49" s="182">
        <f t="shared" si="2"/>
        <v>0</v>
      </c>
      <c r="J49" s="182"/>
      <c r="K49" s="182"/>
      <c r="L49" s="182"/>
      <c r="M49" s="182"/>
      <c r="N49" s="182"/>
      <c r="O49" s="182"/>
      <c r="P49" s="182">
        <f t="shared" si="4"/>
        <v>0</v>
      </c>
      <c r="Q49" s="182"/>
    </row>
    <row r="50" s="172" customFormat="1" customHeight="1" spans="1:17">
      <c r="A50" s="172" t="s">
        <v>972</v>
      </c>
      <c r="B50" s="178">
        <v>39</v>
      </c>
      <c r="C50" s="179" t="s">
        <v>973</v>
      </c>
      <c r="D50" s="179" t="s">
        <v>974</v>
      </c>
      <c r="E50" s="179" t="s">
        <v>975</v>
      </c>
      <c r="F50" s="179" t="s">
        <v>926</v>
      </c>
      <c r="G50" s="178" t="s">
        <v>157</v>
      </c>
      <c r="H50" s="180">
        <v>38.23</v>
      </c>
      <c r="I50" s="182">
        <f t="shared" si="2"/>
        <v>0</v>
      </c>
      <c r="J50" s="182"/>
      <c r="K50" s="182"/>
      <c r="L50" s="182"/>
      <c r="M50" s="182"/>
      <c r="N50" s="182"/>
      <c r="O50" s="182"/>
      <c r="P50" s="182">
        <f t="shared" si="4"/>
        <v>0</v>
      </c>
      <c r="Q50" s="182"/>
    </row>
    <row r="51" s="172" customFormat="1" customHeight="1" spans="1:17">
      <c r="A51" s="172" t="s">
        <v>976</v>
      </c>
      <c r="B51" s="178">
        <v>40</v>
      </c>
      <c r="C51" s="179" t="s">
        <v>977</v>
      </c>
      <c r="D51" s="179" t="s">
        <v>978</v>
      </c>
      <c r="E51" s="179" t="s">
        <v>979</v>
      </c>
      <c r="F51" s="179" t="s">
        <v>980</v>
      </c>
      <c r="G51" s="178" t="s">
        <v>565</v>
      </c>
      <c r="H51" s="180">
        <v>92</v>
      </c>
      <c r="I51" s="182">
        <f t="shared" si="2"/>
        <v>0</v>
      </c>
      <c r="J51" s="182"/>
      <c r="K51" s="182"/>
      <c r="L51" s="182"/>
      <c r="M51" s="182"/>
      <c r="N51" s="182"/>
      <c r="O51" s="182"/>
      <c r="P51" s="182">
        <f t="shared" si="4"/>
        <v>0</v>
      </c>
      <c r="Q51" s="182" t="s">
        <v>981</v>
      </c>
    </row>
    <row r="52" s="172" customFormat="1" customHeight="1" spans="1:17">
      <c r="A52" s="172" t="s">
        <v>982</v>
      </c>
      <c r="B52" s="178">
        <v>41</v>
      </c>
      <c r="C52" s="179" t="s">
        <v>983</v>
      </c>
      <c r="D52" s="179" t="s">
        <v>984</v>
      </c>
      <c r="E52" s="179" t="s">
        <v>985</v>
      </c>
      <c r="F52" s="179" t="s">
        <v>980</v>
      </c>
      <c r="G52" s="178" t="s">
        <v>565</v>
      </c>
      <c r="H52" s="180">
        <v>11</v>
      </c>
      <c r="I52" s="182">
        <f t="shared" si="2"/>
        <v>0</v>
      </c>
      <c r="J52" s="182"/>
      <c r="K52" s="182"/>
      <c r="L52" s="182"/>
      <c r="M52" s="182"/>
      <c r="N52" s="182"/>
      <c r="O52" s="182"/>
      <c r="P52" s="182">
        <f t="shared" si="4"/>
        <v>0</v>
      </c>
      <c r="Q52" s="182" t="s">
        <v>986</v>
      </c>
    </row>
    <row r="53" s="172" customFormat="1" customHeight="1" spans="1:17">
      <c r="A53" s="172" t="s">
        <v>987</v>
      </c>
      <c r="B53" s="178">
        <v>42</v>
      </c>
      <c r="C53" s="179" t="s">
        <v>988</v>
      </c>
      <c r="D53" s="179" t="s">
        <v>989</v>
      </c>
      <c r="E53" s="179" t="s">
        <v>990</v>
      </c>
      <c r="F53" s="179" t="s">
        <v>980</v>
      </c>
      <c r="G53" s="178" t="s">
        <v>565</v>
      </c>
      <c r="H53" s="180">
        <v>140</v>
      </c>
      <c r="I53" s="182">
        <f t="shared" si="2"/>
        <v>0</v>
      </c>
      <c r="J53" s="182"/>
      <c r="K53" s="182"/>
      <c r="L53" s="182"/>
      <c r="M53" s="182"/>
      <c r="N53" s="182"/>
      <c r="O53" s="182"/>
      <c r="P53" s="182">
        <f t="shared" si="4"/>
        <v>0</v>
      </c>
      <c r="Q53" s="182" t="s">
        <v>991</v>
      </c>
    </row>
    <row r="54" s="172" customFormat="1" customHeight="1" spans="1:17">
      <c r="A54" s="172" t="s">
        <v>992</v>
      </c>
      <c r="B54" s="178">
        <v>43</v>
      </c>
      <c r="C54" s="179" t="s">
        <v>993</v>
      </c>
      <c r="D54" s="179" t="s">
        <v>994</v>
      </c>
      <c r="E54" s="179" t="s">
        <v>995</v>
      </c>
      <c r="F54" s="179" t="s">
        <v>980</v>
      </c>
      <c r="G54" s="178" t="s">
        <v>565</v>
      </c>
      <c r="H54" s="180">
        <v>6</v>
      </c>
      <c r="I54" s="182">
        <f t="shared" si="2"/>
        <v>0</v>
      </c>
      <c r="J54" s="182"/>
      <c r="K54" s="182"/>
      <c r="L54" s="182"/>
      <c r="M54" s="182"/>
      <c r="N54" s="182"/>
      <c r="O54" s="182"/>
      <c r="P54" s="182">
        <f t="shared" si="4"/>
        <v>0</v>
      </c>
      <c r="Q54" s="182" t="s">
        <v>996</v>
      </c>
    </row>
    <row r="55" s="172" customFormat="1" customHeight="1" spans="1:17">
      <c r="A55" s="172" t="s">
        <v>997</v>
      </c>
      <c r="B55" s="178">
        <v>44</v>
      </c>
      <c r="C55" s="179" t="s">
        <v>998</v>
      </c>
      <c r="D55" s="179" t="s">
        <v>999</v>
      </c>
      <c r="E55" s="179" t="s">
        <v>1000</v>
      </c>
      <c r="F55" s="179" t="s">
        <v>980</v>
      </c>
      <c r="G55" s="178" t="s">
        <v>565</v>
      </c>
      <c r="H55" s="180">
        <v>39</v>
      </c>
      <c r="I55" s="182">
        <f t="shared" si="2"/>
        <v>0</v>
      </c>
      <c r="J55" s="182"/>
      <c r="K55" s="182"/>
      <c r="L55" s="182"/>
      <c r="M55" s="182"/>
      <c r="N55" s="182"/>
      <c r="O55" s="182"/>
      <c r="P55" s="182">
        <f t="shared" si="4"/>
        <v>0</v>
      </c>
      <c r="Q55" s="182" t="s">
        <v>1001</v>
      </c>
    </row>
    <row r="56" s="172" customFormat="1" customHeight="1" spans="1:17">
      <c r="A56" s="172" t="s">
        <v>1002</v>
      </c>
      <c r="B56" s="178">
        <v>45</v>
      </c>
      <c r="C56" s="179" t="s">
        <v>1003</v>
      </c>
      <c r="D56" s="179" t="s">
        <v>1004</v>
      </c>
      <c r="E56" s="179" t="s">
        <v>1005</v>
      </c>
      <c r="F56" s="179" t="s">
        <v>980</v>
      </c>
      <c r="G56" s="178" t="s">
        <v>565</v>
      </c>
      <c r="H56" s="180">
        <v>2</v>
      </c>
      <c r="I56" s="182">
        <f t="shared" si="2"/>
        <v>0</v>
      </c>
      <c r="J56" s="182"/>
      <c r="K56" s="182"/>
      <c r="L56" s="182"/>
      <c r="M56" s="182"/>
      <c r="N56" s="182"/>
      <c r="O56" s="182"/>
      <c r="P56" s="182">
        <f t="shared" si="4"/>
        <v>0</v>
      </c>
      <c r="Q56" s="182" t="s">
        <v>1006</v>
      </c>
    </row>
    <row r="57" s="172" customFormat="1" customHeight="1" spans="1:17">
      <c r="A57" s="172" t="s">
        <v>1007</v>
      </c>
      <c r="B57" s="178">
        <v>46</v>
      </c>
      <c r="C57" s="179" t="s">
        <v>1008</v>
      </c>
      <c r="D57" s="179" t="s">
        <v>1009</v>
      </c>
      <c r="E57" s="179" t="s">
        <v>1010</v>
      </c>
      <c r="F57" s="179" t="s">
        <v>980</v>
      </c>
      <c r="G57" s="178" t="s">
        <v>565</v>
      </c>
      <c r="H57" s="180">
        <v>1040</v>
      </c>
      <c r="I57" s="182">
        <f t="shared" si="2"/>
        <v>0</v>
      </c>
      <c r="J57" s="182"/>
      <c r="K57" s="182"/>
      <c r="L57" s="182"/>
      <c r="M57" s="182"/>
      <c r="N57" s="182"/>
      <c r="O57" s="182"/>
      <c r="P57" s="182">
        <f t="shared" si="4"/>
        <v>0</v>
      </c>
      <c r="Q57" s="182" t="s">
        <v>1011</v>
      </c>
    </row>
    <row r="58" s="172" customFormat="1" customHeight="1" spans="2:17">
      <c r="B58" s="178">
        <v>47</v>
      </c>
      <c r="C58" s="179" t="s">
        <v>1012</v>
      </c>
      <c r="D58" s="179" t="s">
        <v>1013</v>
      </c>
      <c r="E58" s="179" t="s">
        <v>1014</v>
      </c>
      <c r="F58" s="179" t="s">
        <v>980</v>
      </c>
      <c r="G58" s="178" t="s">
        <v>565</v>
      </c>
      <c r="H58" s="180">
        <v>4</v>
      </c>
      <c r="I58" s="182">
        <f t="shared" si="2"/>
        <v>0</v>
      </c>
      <c r="J58" s="182"/>
      <c r="K58" s="182"/>
      <c r="L58" s="182"/>
      <c r="M58" s="182"/>
      <c r="N58" s="182"/>
      <c r="O58" s="182"/>
      <c r="P58" s="182">
        <f t="shared" si="4"/>
        <v>0</v>
      </c>
      <c r="Q58" s="182" t="s">
        <v>1015</v>
      </c>
    </row>
    <row r="59" s="172" customFormat="1" customHeight="1" spans="1:17">
      <c r="A59" s="172" t="s">
        <v>1016</v>
      </c>
      <c r="B59" s="178">
        <v>48</v>
      </c>
      <c r="C59" s="179" t="s">
        <v>1017</v>
      </c>
      <c r="D59" s="179" t="s">
        <v>1018</v>
      </c>
      <c r="E59" s="179" t="s">
        <v>1019</v>
      </c>
      <c r="F59" s="179" t="s">
        <v>1020</v>
      </c>
      <c r="G59" s="178" t="s">
        <v>196</v>
      </c>
      <c r="H59" s="180">
        <v>48</v>
      </c>
      <c r="I59" s="182">
        <f t="shared" si="2"/>
        <v>0</v>
      </c>
      <c r="J59" s="182"/>
      <c r="K59" s="182"/>
      <c r="L59" s="182"/>
      <c r="M59" s="182"/>
      <c r="N59" s="182"/>
      <c r="O59" s="182"/>
      <c r="P59" s="182">
        <f t="shared" si="4"/>
        <v>0</v>
      </c>
      <c r="Q59" s="182" t="s">
        <v>1021</v>
      </c>
    </row>
    <row r="60" s="172" customFormat="1" customHeight="1" spans="1:17">
      <c r="A60" s="172" t="s">
        <v>1022</v>
      </c>
      <c r="B60" s="178">
        <v>49</v>
      </c>
      <c r="C60" s="179" t="s">
        <v>1023</v>
      </c>
      <c r="D60" s="179" t="s">
        <v>1024</v>
      </c>
      <c r="E60" s="179" t="s">
        <v>1025</v>
      </c>
      <c r="F60" s="179" t="s">
        <v>1020</v>
      </c>
      <c r="G60" s="178" t="s">
        <v>196</v>
      </c>
      <c r="H60" s="180">
        <v>43</v>
      </c>
      <c r="I60" s="182">
        <f t="shared" si="2"/>
        <v>0</v>
      </c>
      <c r="J60" s="182"/>
      <c r="K60" s="182"/>
      <c r="L60" s="182"/>
      <c r="M60" s="182"/>
      <c r="N60" s="182"/>
      <c r="O60" s="182"/>
      <c r="P60" s="182">
        <f t="shared" si="4"/>
        <v>0</v>
      </c>
      <c r="Q60" s="182" t="s">
        <v>1026</v>
      </c>
    </row>
    <row r="61" s="172" customFormat="1" customHeight="1" spans="1:17">
      <c r="A61" s="172" t="s">
        <v>1027</v>
      </c>
      <c r="B61" s="178">
        <v>50</v>
      </c>
      <c r="C61" s="179" t="s">
        <v>1028</v>
      </c>
      <c r="D61" s="179" t="s">
        <v>1029</v>
      </c>
      <c r="E61" s="179" t="s">
        <v>1030</v>
      </c>
      <c r="F61" s="179" t="s">
        <v>1020</v>
      </c>
      <c r="G61" s="178" t="s">
        <v>196</v>
      </c>
      <c r="H61" s="180">
        <v>1</v>
      </c>
      <c r="I61" s="182">
        <f t="shared" si="2"/>
        <v>0</v>
      </c>
      <c r="J61" s="182"/>
      <c r="K61" s="182"/>
      <c r="L61" s="182"/>
      <c r="M61" s="182"/>
      <c r="N61" s="182"/>
      <c r="O61" s="182"/>
      <c r="P61" s="182">
        <f t="shared" si="4"/>
        <v>0</v>
      </c>
      <c r="Q61" s="182" t="s">
        <v>1031</v>
      </c>
    </row>
    <row r="62" s="172" customFormat="1" customHeight="1" spans="1:17">
      <c r="A62" s="172" t="s">
        <v>1032</v>
      </c>
      <c r="B62" s="178">
        <v>51</v>
      </c>
      <c r="C62" s="179" t="s">
        <v>1033</v>
      </c>
      <c r="D62" s="179" t="s">
        <v>1034</v>
      </c>
      <c r="E62" s="179" t="s">
        <v>1035</v>
      </c>
      <c r="F62" s="179" t="s">
        <v>1020</v>
      </c>
      <c r="G62" s="178" t="s">
        <v>196</v>
      </c>
      <c r="H62" s="180">
        <v>1</v>
      </c>
      <c r="I62" s="182">
        <f t="shared" si="2"/>
        <v>0</v>
      </c>
      <c r="J62" s="182"/>
      <c r="K62" s="182"/>
      <c r="L62" s="182"/>
      <c r="M62" s="182"/>
      <c r="N62" s="182"/>
      <c r="O62" s="182"/>
      <c r="P62" s="182">
        <f t="shared" si="4"/>
        <v>0</v>
      </c>
      <c r="Q62" s="182" t="s">
        <v>1036</v>
      </c>
    </row>
    <row r="63" s="172" customFormat="1" customHeight="1" spans="1:17">
      <c r="A63" s="172" t="s">
        <v>1037</v>
      </c>
      <c r="B63" s="178">
        <v>52</v>
      </c>
      <c r="C63" s="179" t="s">
        <v>1038</v>
      </c>
      <c r="D63" s="179" t="s">
        <v>1039</v>
      </c>
      <c r="E63" s="179" t="s">
        <v>1040</v>
      </c>
      <c r="F63" s="179" t="s">
        <v>1041</v>
      </c>
      <c r="G63" s="178" t="s">
        <v>196</v>
      </c>
      <c r="H63" s="180">
        <v>39</v>
      </c>
      <c r="I63" s="182">
        <f t="shared" si="2"/>
        <v>0</v>
      </c>
      <c r="J63" s="182"/>
      <c r="K63" s="182"/>
      <c r="L63" s="182"/>
      <c r="M63" s="182"/>
      <c r="N63" s="182"/>
      <c r="O63" s="182"/>
      <c r="P63" s="182">
        <f t="shared" si="4"/>
        <v>0</v>
      </c>
      <c r="Q63" s="182" t="s">
        <v>1042</v>
      </c>
    </row>
    <row r="64" s="172" customFormat="1" customHeight="1" spans="1:17">
      <c r="A64" s="172" t="s">
        <v>1043</v>
      </c>
      <c r="B64" s="178">
        <v>53</v>
      </c>
      <c r="C64" s="179" t="s">
        <v>1044</v>
      </c>
      <c r="D64" s="179" t="s">
        <v>1045</v>
      </c>
      <c r="E64" s="179" t="s">
        <v>1046</v>
      </c>
      <c r="F64" s="179" t="s">
        <v>1041</v>
      </c>
      <c r="G64" s="178" t="s">
        <v>196</v>
      </c>
      <c r="H64" s="180">
        <v>35</v>
      </c>
      <c r="I64" s="182">
        <f t="shared" si="2"/>
        <v>0</v>
      </c>
      <c r="J64" s="182"/>
      <c r="K64" s="182"/>
      <c r="L64" s="182"/>
      <c r="M64" s="182"/>
      <c r="N64" s="182"/>
      <c r="O64" s="182"/>
      <c r="P64" s="182">
        <f t="shared" si="4"/>
        <v>0</v>
      </c>
      <c r="Q64" s="182" t="s">
        <v>1047</v>
      </c>
    </row>
    <row r="65" s="172" customFormat="1" customHeight="1" spans="1:17">
      <c r="A65" s="172" t="s">
        <v>1048</v>
      </c>
      <c r="B65" s="178">
        <v>54</v>
      </c>
      <c r="C65" s="179" t="s">
        <v>1049</v>
      </c>
      <c r="D65" s="179" t="s">
        <v>1050</v>
      </c>
      <c r="E65" s="179" t="s">
        <v>1051</v>
      </c>
      <c r="F65" s="179" t="s">
        <v>1041</v>
      </c>
      <c r="G65" s="178" t="s">
        <v>196</v>
      </c>
      <c r="H65" s="180">
        <v>10</v>
      </c>
      <c r="I65" s="182">
        <f t="shared" si="2"/>
        <v>0</v>
      </c>
      <c r="J65" s="182"/>
      <c r="K65" s="182"/>
      <c r="L65" s="182"/>
      <c r="M65" s="182"/>
      <c r="N65" s="182"/>
      <c r="O65" s="182"/>
      <c r="P65" s="182">
        <f t="shared" si="4"/>
        <v>0</v>
      </c>
      <c r="Q65" s="182" t="s">
        <v>1052</v>
      </c>
    </row>
    <row r="66" s="172" customFormat="1" customHeight="1" spans="1:17">
      <c r="A66" s="172" t="s">
        <v>1053</v>
      </c>
      <c r="B66" s="178"/>
      <c r="C66" s="179" t="s">
        <v>1054</v>
      </c>
      <c r="D66" s="179" t="s">
        <v>1055</v>
      </c>
      <c r="E66" s="179"/>
      <c r="F66" s="179"/>
      <c r="G66" s="178"/>
      <c r="H66" s="180"/>
      <c r="I66" s="182"/>
      <c r="J66" s="182"/>
      <c r="K66" s="182"/>
      <c r="L66" s="182"/>
      <c r="M66" s="182"/>
      <c r="N66" s="182"/>
      <c r="O66" s="182"/>
      <c r="P66" s="182"/>
      <c r="Q66" s="182"/>
    </row>
    <row r="67" s="172" customFormat="1" customHeight="1" spans="1:17">
      <c r="A67" s="172" t="s">
        <v>1056</v>
      </c>
      <c r="B67" s="178">
        <v>55</v>
      </c>
      <c r="C67" s="179" t="s">
        <v>1057</v>
      </c>
      <c r="D67" s="179" t="s">
        <v>1058</v>
      </c>
      <c r="E67" s="179" t="s">
        <v>1059</v>
      </c>
      <c r="F67" s="179" t="s">
        <v>1060</v>
      </c>
      <c r="G67" s="178" t="s">
        <v>817</v>
      </c>
      <c r="H67" s="180">
        <v>27525.56</v>
      </c>
      <c r="I67" s="182">
        <f t="shared" si="2"/>
        <v>0</v>
      </c>
      <c r="J67" s="182"/>
      <c r="K67" s="182"/>
      <c r="L67" s="182"/>
      <c r="M67" s="182"/>
      <c r="N67" s="182"/>
      <c r="O67" s="182"/>
      <c r="P67" s="182">
        <f t="shared" ref="P67:P85" si="5">ROUND(H67*I67,2)</f>
        <v>0</v>
      </c>
      <c r="Q67" s="182"/>
    </row>
    <row r="68" s="172" customFormat="1" customHeight="1" spans="1:17">
      <c r="A68" s="172" t="s">
        <v>1061</v>
      </c>
      <c r="B68" s="178"/>
      <c r="C68" s="179" t="s">
        <v>110</v>
      </c>
      <c r="D68" s="179" t="s">
        <v>1062</v>
      </c>
      <c r="E68" s="179"/>
      <c r="F68" s="179"/>
      <c r="G68" s="178"/>
      <c r="H68" s="180"/>
      <c r="I68" s="182"/>
      <c r="J68" s="182"/>
      <c r="K68" s="182"/>
      <c r="L68" s="182"/>
      <c r="M68" s="182"/>
      <c r="N68" s="182"/>
      <c r="O68" s="182"/>
      <c r="P68" s="182"/>
      <c r="Q68" s="182"/>
    </row>
    <row r="69" s="172" customFormat="1" customHeight="1" spans="1:17">
      <c r="A69" s="172" t="s">
        <v>1063</v>
      </c>
      <c r="B69" s="178"/>
      <c r="C69" s="179" t="s">
        <v>1064</v>
      </c>
      <c r="D69" s="179" t="s">
        <v>1065</v>
      </c>
      <c r="E69" s="179"/>
      <c r="F69" s="179"/>
      <c r="G69" s="178"/>
      <c r="H69" s="180"/>
      <c r="I69" s="182"/>
      <c r="J69" s="182"/>
      <c r="K69" s="182"/>
      <c r="L69" s="182"/>
      <c r="M69" s="182"/>
      <c r="N69" s="182"/>
      <c r="O69" s="182"/>
      <c r="P69" s="182"/>
      <c r="Q69" s="182"/>
    </row>
    <row r="70" s="172" customFormat="1" customHeight="1" spans="1:17">
      <c r="A70" s="172" t="s">
        <v>1066</v>
      </c>
      <c r="B70" s="178">
        <v>56</v>
      </c>
      <c r="C70" s="179" t="s">
        <v>1067</v>
      </c>
      <c r="D70" s="179" t="s">
        <v>1068</v>
      </c>
      <c r="E70" s="179" t="s">
        <v>1069</v>
      </c>
      <c r="F70" s="179" t="s">
        <v>1070</v>
      </c>
      <c r="G70" s="178" t="s">
        <v>157</v>
      </c>
      <c r="H70" s="180">
        <v>640.72</v>
      </c>
      <c r="I70" s="182">
        <f t="shared" si="2"/>
        <v>0</v>
      </c>
      <c r="J70" s="182"/>
      <c r="K70" s="182"/>
      <c r="L70" s="182"/>
      <c r="M70" s="182"/>
      <c r="N70" s="182"/>
      <c r="O70" s="182"/>
      <c r="P70" s="182">
        <f t="shared" si="5"/>
        <v>0</v>
      </c>
      <c r="Q70" s="182"/>
    </row>
    <row r="71" s="172" customFormat="1" customHeight="1" spans="2:17">
      <c r="B71" s="178">
        <v>57</v>
      </c>
      <c r="C71" s="179" t="s">
        <v>1071</v>
      </c>
      <c r="D71" s="179" t="s">
        <v>1072</v>
      </c>
      <c r="E71" s="179" t="s">
        <v>1073</v>
      </c>
      <c r="F71" s="179" t="s">
        <v>1070</v>
      </c>
      <c r="G71" s="178" t="s">
        <v>157</v>
      </c>
      <c r="H71" s="180">
        <v>11.94</v>
      </c>
      <c r="I71" s="182">
        <f t="shared" si="2"/>
        <v>0</v>
      </c>
      <c r="J71" s="182"/>
      <c r="K71" s="182"/>
      <c r="L71" s="182"/>
      <c r="M71" s="182"/>
      <c r="N71" s="182"/>
      <c r="O71" s="182"/>
      <c r="P71" s="182">
        <f t="shared" si="5"/>
        <v>0</v>
      </c>
      <c r="Q71" s="182"/>
    </row>
    <row r="72" s="172" customFormat="1" customHeight="1" spans="1:17">
      <c r="A72" s="172" t="s">
        <v>1074</v>
      </c>
      <c r="B72" s="178">
        <v>58</v>
      </c>
      <c r="C72" s="179" t="s">
        <v>1075</v>
      </c>
      <c r="D72" s="179" t="s">
        <v>1076</v>
      </c>
      <c r="E72" s="179" t="s">
        <v>1077</v>
      </c>
      <c r="F72" s="179" t="s">
        <v>1070</v>
      </c>
      <c r="G72" s="178" t="s">
        <v>157</v>
      </c>
      <c r="H72" s="180">
        <v>5.61</v>
      </c>
      <c r="I72" s="182">
        <f t="shared" si="2"/>
        <v>0</v>
      </c>
      <c r="J72" s="182"/>
      <c r="K72" s="182"/>
      <c r="L72" s="182"/>
      <c r="M72" s="182"/>
      <c r="N72" s="182"/>
      <c r="O72" s="182"/>
      <c r="P72" s="182">
        <f t="shared" si="5"/>
        <v>0</v>
      </c>
      <c r="Q72" s="182"/>
    </row>
    <row r="73" s="172" customFormat="1" customHeight="1" spans="1:17">
      <c r="A73" s="172" t="s">
        <v>1078</v>
      </c>
      <c r="B73" s="178">
        <v>59</v>
      </c>
      <c r="C73" s="179" t="s">
        <v>1079</v>
      </c>
      <c r="D73" s="179" t="s">
        <v>1080</v>
      </c>
      <c r="E73" s="179" t="s">
        <v>1081</v>
      </c>
      <c r="F73" s="179" t="s">
        <v>1070</v>
      </c>
      <c r="G73" s="178" t="s">
        <v>157</v>
      </c>
      <c r="H73" s="180">
        <v>112.38</v>
      </c>
      <c r="I73" s="182">
        <f t="shared" si="2"/>
        <v>0</v>
      </c>
      <c r="J73" s="182"/>
      <c r="K73" s="182"/>
      <c r="L73" s="182"/>
      <c r="M73" s="182"/>
      <c r="N73" s="182"/>
      <c r="O73" s="182"/>
      <c r="P73" s="182">
        <f t="shared" si="5"/>
        <v>0</v>
      </c>
      <c r="Q73" s="182"/>
    </row>
    <row r="74" s="172" customFormat="1" customHeight="1" spans="1:17">
      <c r="A74" s="172" t="s">
        <v>1082</v>
      </c>
      <c r="B74" s="178">
        <v>60</v>
      </c>
      <c r="C74" s="179" t="s">
        <v>1083</v>
      </c>
      <c r="D74" s="179" t="s">
        <v>1084</v>
      </c>
      <c r="E74" s="179" t="s">
        <v>1085</v>
      </c>
      <c r="F74" s="179" t="s">
        <v>1070</v>
      </c>
      <c r="G74" s="178" t="s">
        <v>157</v>
      </c>
      <c r="H74" s="180">
        <v>96.26</v>
      </c>
      <c r="I74" s="182">
        <f t="shared" ref="I74:I137" si="6">J74+K74+L74+M74+N74+O74</f>
        <v>0</v>
      </c>
      <c r="J74" s="182"/>
      <c r="K74" s="182"/>
      <c r="L74" s="182"/>
      <c r="M74" s="182"/>
      <c r="N74" s="182"/>
      <c r="O74" s="182"/>
      <c r="P74" s="182">
        <f t="shared" si="5"/>
        <v>0</v>
      </c>
      <c r="Q74" s="182"/>
    </row>
    <row r="75" s="172" customFormat="1" customHeight="1" spans="1:17">
      <c r="A75" s="172" t="s">
        <v>1086</v>
      </c>
      <c r="B75" s="178">
        <v>61</v>
      </c>
      <c r="C75" s="179" t="s">
        <v>1087</v>
      </c>
      <c r="D75" s="179" t="s">
        <v>1088</v>
      </c>
      <c r="E75" s="179" t="s">
        <v>1089</v>
      </c>
      <c r="F75" s="179" t="s">
        <v>1070</v>
      </c>
      <c r="G75" s="178" t="s">
        <v>157</v>
      </c>
      <c r="H75" s="180">
        <v>8.72</v>
      </c>
      <c r="I75" s="182">
        <f t="shared" si="6"/>
        <v>0</v>
      </c>
      <c r="J75" s="182"/>
      <c r="K75" s="182"/>
      <c r="L75" s="182"/>
      <c r="M75" s="182"/>
      <c r="N75" s="182"/>
      <c r="O75" s="182"/>
      <c r="P75" s="182">
        <f t="shared" si="5"/>
        <v>0</v>
      </c>
      <c r="Q75" s="182"/>
    </row>
    <row r="76" s="172" customFormat="1" customHeight="1" spans="2:17">
      <c r="B76" s="178">
        <v>62</v>
      </c>
      <c r="C76" s="179" t="s">
        <v>1090</v>
      </c>
      <c r="D76" s="179" t="s">
        <v>1091</v>
      </c>
      <c r="E76" s="179" t="s">
        <v>1092</v>
      </c>
      <c r="F76" s="179" t="s">
        <v>1070</v>
      </c>
      <c r="G76" s="178" t="s">
        <v>157</v>
      </c>
      <c r="H76" s="180">
        <v>6.05</v>
      </c>
      <c r="I76" s="182">
        <f t="shared" si="6"/>
        <v>0</v>
      </c>
      <c r="J76" s="182"/>
      <c r="K76" s="182"/>
      <c r="L76" s="182"/>
      <c r="M76" s="182"/>
      <c r="N76" s="182"/>
      <c r="O76" s="182"/>
      <c r="P76" s="182">
        <f t="shared" si="5"/>
        <v>0</v>
      </c>
      <c r="Q76" s="182"/>
    </row>
    <row r="77" s="172" customFormat="1" customHeight="1" spans="2:17">
      <c r="B77" s="178">
        <v>63</v>
      </c>
      <c r="C77" s="179" t="s">
        <v>1093</v>
      </c>
      <c r="D77" s="179" t="s">
        <v>1094</v>
      </c>
      <c r="E77" s="179" t="s">
        <v>1095</v>
      </c>
      <c r="F77" s="179" t="s">
        <v>1070</v>
      </c>
      <c r="G77" s="178" t="s">
        <v>157</v>
      </c>
      <c r="H77" s="180">
        <v>221.14</v>
      </c>
      <c r="I77" s="182">
        <f t="shared" si="6"/>
        <v>0</v>
      </c>
      <c r="J77" s="182"/>
      <c r="K77" s="182"/>
      <c r="L77" s="182"/>
      <c r="M77" s="182"/>
      <c r="N77" s="182"/>
      <c r="O77" s="182"/>
      <c r="P77" s="182">
        <f t="shared" si="5"/>
        <v>0</v>
      </c>
      <c r="Q77" s="182"/>
    </row>
    <row r="78" s="172" customFormat="1" customHeight="1" spans="2:17">
      <c r="B78" s="178">
        <v>64</v>
      </c>
      <c r="C78" s="251" t="s">
        <v>1096</v>
      </c>
      <c r="D78" s="179" t="s">
        <v>1097</v>
      </c>
      <c r="E78" s="179" t="s">
        <v>1098</v>
      </c>
      <c r="F78" s="179" t="s">
        <v>1099</v>
      </c>
      <c r="G78" s="178" t="s">
        <v>157</v>
      </c>
      <c r="H78" s="180">
        <v>7</v>
      </c>
      <c r="I78" s="182">
        <f t="shared" si="6"/>
        <v>0</v>
      </c>
      <c r="J78" s="182"/>
      <c r="K78" s="182"/>
      <c r="L78" s="182"/>
      <c r="M78" s="182"/>
      <c r="N78" s="182"/>
      <c r="O78" s="182"/>
      <c r="P78" s="182">
        <f t="shared" si="5"/>
        <v>0</v>
      </c>
      <c r="Q78" s="182"/>
    </row>
    <row r="79" s="172" customFormat="1" customHeight="1" spans="2:17">
      <c r="B79" s="178">
        <v>65</v>
      </c>
      <c r="C79" s="251" t="s">
        <v>1100</v>
      </c>
      <c r="D79" s="179" t="s">
        <v>1101</v>
      </c>
      <c r="E79" s="179" t="s">
        <v>1102</v>
      </c>
      <c r="F79" s="179" t="s">
        <v>1103</v>
      </c>
      <c r="G79" s="178" t="s">
        <v>196</v>
      </c>
      <c r="H79" s="180">
        <v>2</v>
      </c>
      <c r="I79" s="182">
        <f t="shared" si="6"/>
        <v>0</v>
      </c>
      <c r="J79" s="182"/>
      <c r="K79" s="182"/>
      <c r="L79" s="182"/>
      <c r="M79" s="182"/>
      <c r="N79" s="182"/>
      <c r="O79" s="182"/>
      <c r="P79" s="182">
        <f t="shared" si="5"/>
        <v>0</v>
      </c>
      <c r="Q79" s="182"/>
    </row>
    <row r="80" s="172" customFormat="1" customHeight="1" spans="2:17">
      <c r="B80" s="178">
        <v>66</v>
      </c>
      <c r="C80" s="251" t="s">
        <v>1104</v>
      </c>
      <c r="D80" s="179" t="s">
        <v>1105</v>
      </c>
      <c r="E80" s="179" t="s">
        <v>1106</v>
      </c>
      <c r="F80" s="179" t="s">
        <v>1103</v>
      </c>
      <c r="G80" s="178" t="s">
        <v>196</v>
      </c>
      <c r="H80" s="180">
        <v>1</v>
      </c>
      <c r="I80" s="182">
        <f t="shared" si="6"/>
        <v>0</v>
      </c>
      <c r="J80" s="182"/>
      <c r="K80" s="182"/>
      <c r="L80" s="182"/>
      <c r="M80" s="182"/>
      <c r="N80" s="182"/>
      <c r="O80" s="182"/>
      <c r="P80" s="182">
        <f t="shared" si="5"/>
        <v>0</v>
      </c>
      <c r="Q80" s="182"/>
    </row>
    <row r="81" s="172" customFormat="1" customHeight="1" spans="2:17">
      <c r="B81" s="178">
        <v>67</v>
      </c>
      <c r="C81" s="251" t="s">
        <v>1107</v>
      </c>
      <c r="D81" s="179" t="s">
        <v>1108</v>
      </c>
      <c r="E81" s="179" t="s">
        <v>1109</v>
      </c>
      <c r="F81" s="179" t="s">
        <v>1103</v>
      </c>
      <c r="G81" s="178" t="s">
        <v>196</v>
      </c>
      <c r="H81" s="180">
        <v>1</v>
      </c>
      <c r="I81" s="182">
        <f t="shared" si="6"/>
        <v>0</v>
      </c>
      <c r="J81" s="182"/>
      <c r="K81" s="182"/>
      <c r="L81" s="182"/>
      <c r="M81" s="182"/>
      <c r="N81" s="182"/>
      <c r="O81" s="182"/>
      <c r="P81" s="182">
        <f t="shared" si="5"/>
        <v>0</v>
      </c>
      <c r="Q81" s="182"/>
    </row>
    <row r="82" s="172" customFormat="1" customHeight="1" spans="2:17">
      <c r="B82" s="178">
        <v>68</v>
      </c>
      <c r="C82" s="251" t="s">
        <v>1110</v>
      </c>
      <c r="D82" s="179" t="s">
        <v>1111</v>
      </c>
      <c r="E82" s="179" t="s">
        <v>1112</v>
      </c>
      <c r="F82" s="179" t="s">
        <v>1103</v>
      </c>
      <c r="G82" s="178" t="s">
        <v>196</v>
      </c>
      <c r="H82" s="180">
        <v>13</v>
      </c>
      <c r="I82" s="182">
        <f t="shared" si="6"/>
        <v>0</v>
      </c>
      <c r="J82" s="182"/>
      <c r="K82" s="182"/>
      <c r="L82" s="182"/>
      <c r="M82" s="182"/>
      <c r="N82" s="182"/>
      <c r="O82" s="182"/>
      <c r="P82" s="182">
        <f t="shared" si="5"/>
        <v>0</v>
      </c>
      <c r="Q82" s="182"/>
    </row>
    <row r="83" s="172" customFormat="1" customHeight="1" spans="2:17">
      <c r="B83" s="178">
        <v>69</v>
      </c>
      <c r="C83" s="251" t="s">
        <v>1113</v>
      </c>
      <c r="D83" s="179" t="s">
        <v>1114</v>
      </c>
      <c r="E83" s="179" t="s">
        <v>1115</v>
      </c>
      <c r="F83" s="179" t="s">
        <v>1103</v>
      </c>
      <c r="G83" s="178" t="s">
        <v>196</v>
      </c>
      <c r="H83" s="180">
        <v>1</v>
      </c>
      <c r="I83" s="182">
        <f t="shared" si="6"/>
        <v>0</v>
      </c>
      <c r="J83" s="182"/>
      <c r="K83" s="182"/>
      <c r="L83" s="182"/>
      <c r="M83" s="182"/>
      <c r="N83" s="182"/>
      <c r="O83" s="182"/>
      <c r="P83" s="182">
        <f t="shared" si="5"/>
        <v>0</v>
      </c>
      <c r="Q83" s="182"/>
    </row>
    <row r="84" s="172" customFormat="1" customHeight="1" spans="2:17">
      <c r="B84" s="178">
        <v>70</v>
      </c>
      <c r="C84" s="251" t="s">
        <v>1116</v>
      </c>
      <c r="D84" s="179" t="s">
        <v>1117</v>
      </c>
      <c r="E84" s="179" t="s">
        <v>1118</v>
      </c>
      <c r="F84" s="179" t="s">
        <v>1099</v>
      </c>
      <c r="G84" s="178" t="s">
        <v>196</v>
      </c>
      <c r="H84" s="180">
        <v>13</v>
      </c>
      <c r="I84" s="182">
        <f t="shared" si="6"/>
        <v>0</v>
      </c>
      <c r="J84" s="182"/>
      <c r="K84" s="182"/>
      <c r="L84" s="182"/>
      <c r="M84" s="182"/>
      <c r="N84" s="182"/>
      <c r="O84" s="182"/>
      <c r="P84" s="182">
        <f t="shared" si="5"/>
        <v>0</v>
      </c>
      <c r="Q84" s="182"/>
    </row>
    <row r="85" s="172" customFormat="1" customHeight="1" spans="2:17">
      <c r="B85" s="178">
        <v>71</v>
      </c>
      <c r="C85" s="251" t="s">
        <v>1119</v>
      </c>
      <c r="D85" s="179" t="s">
        <v>1120</v>
      </c>
      <c r="E85" s="179" t="s">
        <v>1121</v>
      </c>
      <c r="F85" s="179" t="s">
        <v>1099</v>
      </c>
      <c r="G85" s="178" t="s">
        <v>196</v>
      </c>
      <c r="H85" s="180">
        <v>1</v>
      </c>
      <c r="I85" s="182">
        <f t="shared" si="6"/>
        <v>0</v>
      </c>
      <c r="J85" s="182"/>
      <c r="K85" s="182"/>
      <c r="L85" s="182"/>
      <c r="M85" s="182"/>
      <c r="N85" s="182"/>
      <c r="O85" s="182"/>
      <c r="P85" s="182">
        <f t="shared" si="5"/>
        <v>0</v>
      </c>
      <c r="Q85" s="182"/>
    </row>
    <row r="86" s="172" customFormat="1" customHeight="1" spans="1:17">
      <c r="A86" s="172" t="s">
        <v>1122</v>
      </c>
      <c r="B86" s="178"/>
      <c r="C86" s="179" t="s">
        <v>1123</v>
      </c>
      <c r="D86" s="179" t="s">
        <v>1124</v>
      </c>
      <c r="E86" s="179"/>
      <c r="F86" s="179"/>
      <c r="G86" s="178"/>
      <c r="H86" s="180"/>
      <c r="I86" s="182"/>
      <c r="J86" s="182"/>
      <c r="K86" s="182"/>
      <c r="L86" s="182"/>
      <c r="M86" s="182"/>
      <c r="N86" s="182"/>
      <c r="O86" s="182"/>
      <c r="P86" s="182"/>
      <c r="Q86" s="182"/>
    </row>
    <row r="87" s="172" customFormat="1" customHeight="1" spans="1:17">
      <c r="A87" s="172" t="s">
        <v>1125</v>
      </c>
      <c r="B87" s="178">
        <v>72</v>
      </c>
      <c r="C87" s="179" t="s">
        <v>1126</v>
      </c>
      <c r="D87" s="179" t="s">
        <v>1127</v>
      </c>
      <c r="E87" s="179" t="s">
        <v>1128</v>
      </c>
      <c r="F87" s="179" t="s">
        <v>1070</v>
      </c>
      <c r="G87" s="178" t="s">
        <v>157</v>
      </c>
      <c r="H87" s="180">
        <v>172.4</v>
      </c>
      <c r="I87" s="182">
        <f t="shared" si="6"/>
        <v>0</v>
      </c>
      <c r="J87" s="182"/>
      <c r="K87" s="182"/>
      <c r="L87" s="182"/>
      <c r="M87" s="182"/>
      <c r="N87" s="182"/>
      <c r="O87" s="182"/>
      <c r="P87" s="182">
        <f t="shared" ref="P87:P111" si="7">ROUND(H87*I87,2)</f>
        <v>0</v>
      </c>
      <c r="Q87" s="182" t="s">
        <v>1129</v>
      </c>
    </row>
    <row r="88" s="172" customFormat="1" customHeight="1" spans="1:17">
      <c r="A88" s="172" t="s">
        <v>1130</v>
      </c>
      <c r="B88" s="178">
        <v>73</v>
      </c>
      <c r="C88" s="179" t="s">
        <v>1131</v>
      </c>
      <c r="D88" s="179" t="s">
        <v>1132</v>
      </c>
      <c r="E88" s="179" t="s">
        <v>1133</v>
      </c>
      <c r="F88" s="179" t="s">
        <v>1070</v>
      </c>
      <c r="G88" s="178" t="s">
        <v>157</v>
      </c>
      <c r="H88" s="180">
        <v>217.72</v>
      </c>
      <c r="I88" s="182">
        <f t="shared" si="6"/>
        <v>0</v>
      </c>
      <c r="J88" s="182"/>
      <c r="K88" s="182"/>
      <c r="L88" s="182"/>
      <c r="M88" s="182"/>
      <c r="N88" s="182"/>
      <c r="O88" s="182"/>
      <c r="P88" s="182">
        <f t="shared" si="7"/>
        <v>0</v>
      </c>
      <c r="Q88" s="182" t="s">
        <v>1129</v>
      </c>
    </row>
    <row r="89" s="172" customFormat="1" customHeight="1" spans="1:17">
      <c r="A89" s="172" t="s">
        <v>1134</v>
      </c>
      <c r="B89" s="178">
        <v>74</v>
      </c>
      <c r="C89" s="179" t="s">
        <v>1135</v>
      </c>
      <c r="D89" s="179" t="s">
        <v>1136</v>
      </c>
      <c r="E89" s="179" t="s">
        <v>1137</v>
      </c>
      <c r="F89" s="179" t="s">
        <v>1070</v>
      </c>
      <c r="G89" s="178" t="s">
        <v>157</v>
      </c>
      <c r="H89" s="180">
        <v>34.62</v>
      </c>
      <c r="I89" s="182">
        <f t="shared" si="6"/>
        <v>0</v>
      </c>
      <c r="J89" s="182"/>
      <c r="K89" s="182"/>
      <c r="L89" s="182"/>
      <c r="M89" s="182"/>
      <c r="N89" s="182"/>
      <c r="O89" s="182"/>
      <c r="P89" s="182">
        <f t="shared" si="7"/>
        <v>0</v>
      </c>
      <c r="Q89" s="182"/>
    </row>
    <row r="90" s="172" customFormat="1" customHeight="1" spans="1:17">
      <c r="A90" s="172" t="s">
        <v>1138</v>
      </c>
      <c r="B90" s="178">
        <v>75</v>
      </c>
      <c r="C90" s="179" t="s">
        <v>1139</v>
      </c>
      <c r="D90" s="179" t="s">
        <v>1140</v>
      </c>
      <c r="E90" s="179" t="s">
        <v>1141</v>
      </c>
      <c r="F90" s="179" t="s">
        <v>1070</v>
      </c>
      <c r="G90" s="178" t="s">
        <v>157</v>
      </c>
      <c r="H90" s="180">
        <v>53.67</v>
      </c>
      <c r="I90" s="182">
        <f t="shared" si="6"/>
        <v>0</v>
      </c>
      <c r="J90" s="182"/>
      <c r="K90" s="182"/>
      <c r="L90" s="182"/>
      <c r="M90" s="182"/>
      <c r="N90" s="182"/>
      <c r="O90" s="182"/>
      <c r="P90" s="182">
        <f t="shared" si="7"/>
        <v>0</v>
      </c>
      <c r="Q90" s="182"/>
    </row>
    <row r="91" s="172" customFormat="1" customHeight="1" spans="1:17">
      <c r="A91" s="172" t="s">
        <v>1142</v>
      </c>
      <c r="B91" s="178">
        <v>76</v>
      </c>
      <c r="C91" s="179" t="s">
        <v>1143</v>
      </c>
      <c r="D91" s="179" t="s">
        <v>1144</v>
      </c>
      <c r="E91" s="179" t="s">
        <v>1145</v>
      </c>
      <c r="F91" s="179" t="s">
        <v>1070</v>
      </c>
      <c r="G91" s="178" t="s">
        <v>157</v>
      </c>
      <c r="H91" s="180">
        <v>337.62</v>
      </c>
      <c r="I91" s="182">
        <f t="shared" si="6"/>
        <v>0</v>
      </c>
      <c r="J91" s="182"/>
      <c r="K91" s="182"/>
      <c r="L91" s="182"/>
      <c r="M91" s="182"/>
      <c r="N91" s="182"/>
      <c r="O91" s="182"/>
      <c r="P91" s="182">
        <f t="shared" si="7"/>
        <v>0</v>
      </c>
      <c r="Q91" s="182"/>
    </row>
    <row r="92" s="172" customFormat="1" customHeight="1" spans="1:17">
      <c r="A92" s="172" t="s">
        <v>1146</v>
      </c>
      <c r="B92" s="178">
        <v>77</v>
      </c>
      <c r="C92" s="179" t="s">
        <v>779</v>
      </c>
      <c r="D92" s="179" t="s">
        <v>1147</v>
      </c>
      <c r="E92" s="179" t="s">
        <v>1148</v>
      </c>
      <c r="F92" s="179" t="s">
        <v>1070</v>
      </c>
      <c r="G92" s="178" t="s">
        <v>157</v>
      </c>
      <c r="H92" s="180">
        <v>364.8</v>
      </c>
      <c r="I92" s="182">
        <f t="shared" si="6"/>
        <v>0</v>
      </c>
      <c r="J92" s="182"/>
      <c r="K92" s="182"/>
      <c r="L92" s="182"/>
      <c r="M92" s="182"/>
      <c r="N92" s="182"/>
      <c r="O92" s="182"/>
      <c r="P92" s="182">
        <f t="shared" si="7"/>
        <v>0</v>
      </c>
      <c r="Q92" s="182"/>
    </row>
    <row r="93" s="172" customFormat="1" customHeight="1" spans="1:17">
      <c r="A93" s="172" t="s">
        <v>1149</v>
      </c>
      <c r="B93" s="178">
        <v>78</v>
      </c>
      <c r="C93" s="179" t="s">
        <v>1150</v>
      </c>
      <c r="D93" s="179" t="s">
        <v>1151</v>
      </c>
      <c r="E93" s="179" t="s">
        <v>1152</v>
      </c>
      <c r="F93" s="179" t="s">
        <v>1070</v>
      </c>
      <c r="G93" s="178" t="s">
        <v>157</v>
      </c>
      <c r="H93" s="180">
        <v>67.91</v>
      </c>
      <c r="I93" s="182">
        <f t="shared" si="6"/>
        <v>0</v>
      </c>
      <c r="J93" s="182"/>
      <c r="K93" s="182"/>
      <c r="L93" s="182"/>
      <c r="M93" s="182"/>
      <c r="N93" s="182"/>
      <c r="O93" s="182"/>
      <c r="P93" s="182">
        <f t="shared" si="7"/>
        <v>0</v>
      </c>
      <c r="Q93" s="182"/>
    </row>
    <row r="94" s="172" customFormat="1" customHeight="1" spans="1:17">
      <c r="A94" s="172" t="s">
        <v>1153</v>
      </c>
      <c r="B94" s="178">
        <v>79</v>
      </c>
      <c r="C94" s="179" t="s">
        <v>1154</v>
      </c>
      <c r="D94" s="179" t="s">
        <v>1155</v>
      </c>
      <c r="E94" s="179" t="s">
        <v>1156</v>
      </c>
      <c r="F94" s="179" t="s">
        <v>1070</v>
      </c>
      <c r="G94" s="178" t="s">
        <v>157</v>
      </c>
      <c r="H94" s="180">
        <v>53.58</v>
      </c>
      <c r="I94" s="182">
        <f t="shared" si="6"/>
        <v>0</v>
      </c>
      <c r="J94" s="182"/>
      <c r="K94" s="182"/>
      <c r="L94" s="182"/>
      <c r="M94" s="182"/>
      <c r="N94" s="182"/>
      <c r="O94" s="182"/>
      <c r="P94" s="182">
        <f t="shared" si="7"/>
        <v>0</v>
      </c>
      <c r="Q94" s="182"/>
    </row>
    <row r="95" s="172" customFormat="1" customHeight="1" spans="1:17">
      <c r="A95" s="172" t="s">
        <v>1157</v>
      </c>
      <c r="B95" s="178">
        <v>80</v>
      </c>
      <c r="C95" s="179" t="s">
        <v>1158</v>
      </c>
      <c r="D95" s="179" t="s">
        <v>1159</v>
      </c>
      <c r="E95" s="179" t="s">
        <v>1160</v>
      </c>
      <c r="F95" s="179" t="s">
        <v>1070</v>
      </c>
      <c r="G95" s="178" t="s">
        <v>157</v>
      </c>
      <c r="H95" s="180">
        <v>127.92</v>
      </c>
      <c r="I95" s="182">
        <f t="shared" si="6"/>
        <v>0</v>
      </c>
      <c r="J95" s="182"/>
      <c r="K95" s="182"/>
      <c r="L95" s="182"/>
      <c r="M95" s="182"/>
      <c r="N95" s="182"/>
      <c r="O95" s="182"/>
      <c r="P95" s="182">
        <f t="shared" si="7"/>
        <v>0</v>
      </c>
      <c r="Q95" s="182"/>
    </row>
    <row r="96" s="172" customFormat="1" customHeight="1" spans="1:17">
      <c r="A96" s="172" t="s">
        <v>1161</v>
      </c>
      <c r="B96" s="178">
        <v>81</v>
      </c>
      <c r="C96" s="179" t="s">
        <v>1162</v>
      </c>
      <c r="D96" s="179" t="s">
        <v>1163</v>
      </c>
      <c r="E96" s="179" t="s">
        <v>1164</v>
      </c>
      <c r="F96" s="179" t="s">
        <v>1099</v>
      </c>
      <c r="G96" s="178" t="s">
        <v>196</v>
      </c>
      <c r="H96" s="180">
        <v>6</v>
      </c>
      <c r="I96" s="182">
        <f t="shared" si="6"/>
        <v>0</v>
      </c>
      <c r="J96" s="182"/>
      <c r="K96" s="182"/>
      <c r="L96" s="182"/>
      <c r="M96" s="182"/>
      <c r="N96" s="182"/>
      <c r="O96" s="182"/>
      <c r="P96" s="182">
        <f t="shared" si="7"/>
        <v>0</v>
      </c>
      <c r="Q96" s="182"/>
    </row>
    <row r="97" s="172" customFormat="1" customHeight="1" spans="1:17">
      <c r="A97" s="172" t="s">
        <v>1165</v>
      </c>
      <c r="B97" s="178">
        <v>82</v>
      </c>
      <c r="C97" s="179" t="s">
        <v>1166</v>
      </c>
      <c r="D97" s="179" t="s">
        <v>1097</v>
      </c>
      <c r="E97" s="179" t="s">
        <v>1098</v>
      </c>
      <c r="F97" s="179" t="s">
        <v>1099</v>
      </c>
      <c r="G97" s="178" t="s">
        <v>196</v>
      </c>
      <c r="H97" s="180">
        <v>9</v>
      </c>
      <c r="I97" s="182">
        <f t="shared" si="6"/>
        <v>0</v>
      </c>
      <c r="J97" s="182"/>
      <c r="K97" s="182"/>
      <c r="L97" s="182"/>
      <c r="M97" s="182"/>
      <c r="N97" s="182"/>
      <c r="O97" s="182"/>
      <c r="P97" s="182">
        <f t="shared" si="7"/>
        <v>0</v>
      </c>
      <c r="Q97" s="182"/>
    </row>
    <row r="98" s="172" customFormat="1" customHeight="1" spans="1:17">
      <c r="A98" s="172" t="s">
        <v>1167</v>
      </c>
      <c r="B98" s="178">
        <v>83</v>
      </c>
      <c r="C98" s="179" t="s">
        <v>1168</v>
      </c>
      <c r="D98" s="179" t="s">
        <v>1169</v>
      </c>
      <c r="E98" s="179" t="s">
        <v>1170</v>
      </c>
      <c r="F98" s="179" t="s">
        <v>1099</v>
      </c>
      <c r="G98" s="178" t="s">
        <v>196</v>
      </c>
      <c r="H98" s="180">
        <v>65</v>
      </c>
      <c r="I98" s="182">
        <f t="shared" si="6"/>
        <v>0</v>
      </c>
      <c r="J98" s="182"/>
      <c r="K98" s="182"/>
      <c r="L98" s="182"/>
      <c r="M98" s="182"/>
      <c r="N98" s="182"/>
      <c r="O98" s="182"/>
      <c r="P98" s="182">
        <f t="shared" si="7"/>
        <v>0</v>
      </c>
      <c r="Q98" s="182"/>
    </row>
    <row r="99" s="172" customFormat="1" customHeight="1" spans="2:17">
      <c r="B99" s="178">
        <v>84</v>
      </c>
      <c r="C99" s="251" t="s">
        <v>1171</v>
      </c>
      <c r="D99" s="179" t="s">
        <v>1172</v>
      </c>
      <c r="E99" s="179" t="s">
        <v>1173</v>
      </c>
      <c r="F99" s="179" t="s">
        <v>1099</v>
      </c>
      <c r="G99" s="178" t="s">
        <v>196</v>
      </c>
      <c r="H99" s="180">
        <v>26</v>
      </c>
      <c r="I99" s="182">
        <f t="shared" si="6"/>
        <v>0</v>
      </c>
      <c r="J99" s="182"/>
      <c r="K99" s="182"/>
      <c r="L99" s="182"/>
      <c r="M99" s="182"/>
      <c r="N99" s="182"/>
      <c r="O99" s="182"/>
      <c r="P99" s="182">
        <f t="shared" si="7"/>
        <v>0</v>
      </c>
      <c r="Q99" s="182"/>
    </row>
    <row r="100" s="172" customFormat="1" customHeight="1" spans="1:17">
      <c r="A100" s="172" t="s">
        <v>1174</v>
      </c>
      <c r="B100" s="178">
        <v>85</v>
      </c>
      <c r="C100" s="179" t="s">
        <v>1175</v>
      </c>
      <c r="D100" s="179" t="s">
        <v>1176</v>
      </c>
      <c r="E100" s="179" t="s">
        <v>1177</v>
      </c>
      <c r="F100" s="179" t="s">
        <v>1103</v>
      </c>
      <c r="G100" s="178" t="s">
        <v>196</v>
      </c>
      <c r="H100" s="180">
        <v>6</v>
      </c>
      <c r="I100" s="182">
        <f t="shared" si="6"/>
        <v>0</v>
      </c>
      <c r="J100" s="182"/>
      <c r="K100" s="182"/>
      <c r="L100" s="182"/>
      <c r="M100" s="182"/>
      <c r="N100" s="182"/>
      <c r="O100" s="182"/>
      <c r="P100" s="182">
        <f t="shared" si="7"/>
        <v>0</v>
      </c>
      <c r="Q100" s="182"/>
    </row>
    <row r="101" s="172" customFormat="1" customHeight="1" spans="1:17">
      <c r="A101" s="172" t="s">
        <v>1178</v>
      </c>
      <c r="B101" s="178">
        <v>86</v>
      </c>
      <c r="C101" s="179" t="s">
        <v>1179</v>
      </c>
      <c r="D101" s="179" t="s">
        <v>1180</v>
      </c>
      <c r="E101" s="179" t="s">
        <v>1181</v>
      </c>
      <c r="F101" s="179" t="s">
        <v>1103</v>
      </c>
      <c r="G101" s="178" t="s">
        <v>196</v>
      </c>
      <c r="H101" s="180">
        <v>3</v>
      </c>
      <c r="I101" s="182">
        <f t="shared" si="6"/>
        <v>0</v>
      </c>
      <c r="J101" s="182"/>
      <c r="K101" s="182"/>
      <c r="L101" s="182"/>
      <c r="M101" s="182"/>
      <c r="N101" s="182"/>
      <c r="O101" s="182"/>
      <c r="P101" s="182">
        <f t="shared" si="7"/>
        <v>0</v>
      </c>
      <c r="Q101" s="182"/>
    </row>
    <row r="102" s="172" customFormat="1" customHeight="1" spans="1:17">
      <c r="A102" s="172" t="s">
        <v>1182</v>
      </c>
      <c r="B102" s="178">
        <v>87</v>
      </c>
      <c r="C102" s="179" t="s">
        <v>1183</v>
      </c>
      <c r="D102" s="179" t="s">
        <v>1184</v>
      </c>
      <c r="E102" s="179" t="s">
        <v>1185</v>
      </c>
      <c r="F102" s="179" t="s">
        <v>1103</v>
      </c>
      <c r="G102" s="178" t="s">
        <v>196</v>
      </c>
      <c r="H102" s="180">
        <v>50</v>
      </c>
      <c r="I102" s="182">
        <f t="shared" si="6"/>
        <v>0</v>
      </c>
      <c r="J102" s="182"/>
      <c r="K102" s="182"/>
      <c r="L102" s="182"/>
      <c r="M102" s="182"/>
      <c r="N102" s="182"/>
      <c r="O102" s="182"/>
      <c r="P102" s="182">
        <f t="shared" si="7"/>
        <v>0</v>
      </c>
      <c r="Q102" s="182"/>
    </row>
    <row r="103" s="172" customFormat="1" customHeight="1" spans="1:17">
      <c r="A103" s="172" t="s">
        <v>1186</v>
      </c>
      <c r="B103" s="178">
        <v>88</v>
      </c>
      <c r="C103" s="179" t="s">
        <v>1187</v>
      </c>
      <c r="D103" s="179" t="s">
        <v>1188</v>
      </c>
      <c r="E103" s="179" t="s">
        <v>1189</v>
      </c>
      <c r="F103" s="179" t="s">
        <v>1103</v>
      </c>
      <c r="G103" s="178" t="s">
        <v>196</v>
      </c>
      <c r="H103" s="180">
        <v>6</v>
      </c>
      <c r="I103" s="182">
        <f t="shared" si="6"/>
        <v>0</v>
      </c>
      <c r="J103" s="182"/>
      <c r="K103" s="182"/>
      <c r="L103" s="182"/>
      <c r="M103" s="182"/>
      <c r="N103" s="182"/>
      <c r="O103" s="182"/>
      <c r="P103" s="182">
        <f t="shared" si="7"/>
        <v>0</v>
      </c>
      <c r="Q103" s="182"/>
    </row>
    <row r="104" s="172" customFormat="1" customHeight="1" spans="1:17">
      <c r="A104" s="172" t="s">
        <v>1190</v>
      </c>
      <c r="B104" s="178">
        <v>89</v>
      </c>
      <c r="C104" s="179" t="s">
        <v>1191</v>
      </c>
      <c r="D104" s="179" t="s">
        <v>1192</v>
      </c>
      <c r="E104" s="179" t="s">
        <v>1193</v>
      </c>
      <c r="F104" s="179" t="s">
        <v>1103</v>
      </c>
      <c r="G104" s="178" t="s">
        <v>196</v>
      </c>
      <c r="H104" s="180">
        <v>3</v>
      </c>
      <c r="I104" s="182">
        <f t="shared" si="6"/>
        <v>0</v>
      </c>
      <c r="J104" s="182"/>
      <c r="K104" s="182"/>
      <c r="L104" s="182"/>
      <c r="M104" s="182"/>
      <c r="N104" s="182"/>
      <c r="O104" s="182"/>
      <c r="P104" s="182">
        <f t="shared" si="7"/>
        <v>0</v>
      </c>
      <c r="Q104" s="182"/>
    </row>
    <row r="105" s="172" customFormat="1" customHeight="1" spans="1:17">
      <c r="A105" s="172" t="s">
        <v>1194</v>
      </c>
      <c r="B105" s="178">
        <v>90</v>
      </c>
      <c r="C105" s="179" t="s">
        <v>1195</v>
      </c>
      <c r="D105" s="179" t="s">
        <v>1196</v>
      </c>
      <c r="E105" s="179" t="s">
        <v>1197</v>
      </c>
      <c r="F105" s="179" t="s">
        <v>1103</v>
      </c>
      <c r="G105" s="178" t="s">
        <v>196</v>
      </c>
      <c r="H105" s="180">
        <v>50</v>
      </c>
      <c r="I105" s="182">
        <f t="shared" si="6"/>
        <v>0</v>
      </c>
      <c r="J105" s="182"/>
      <c r="K105" s="182"/>
      <c r="L105" s="182"/>
      <c r="M105" s="182"/>
      <c r="N105" s="182"/>
      <c r="O105" s="182"/>
      <c r="P105" s="182">
        <f t="shared" si="7"/>
        <v>0</v>
      </c>
      <c r="Q105" s="182"/>
    </row>
    <row r="106" s="172" customFormat="1" customHeight="1" spans="2:17">
      <c r="B106" s="178">
        <v>91</v>
      </c>
      <c r="C106" s="251" t="s">
        <v>1198</v>
      </c>
      <c r="D106" s="179" t="s">
        <v>1199</v>
      </c>
      <c r="E106" s="179" t="s">
        <v>1200</v>
      </c>
      <c r="F106" s="179" t="s">
        <v>1099</v>
      </c>
      <c r="G106" s="178" t="s">
        <v>196</v>
      </c>
      <c r="H106" s="180">
        <v>31</v>
      </c>
      <c r="I106" s="182">
        <f t="shared" si="6"/>
        <v>0</v>
      </c>
      <c r="J106" s="182"/>
      <c r="K106" s="182"/>
      <c r="L106" s="182"/>
      <c r="M106" s="182"/>
      <c r="N106" s="182"/>
      <c r="O106" s="182"/>
      <c r="P106" s="182">
        <f t="shared" si="7"/>
        <v>0</v>
      </c>
      <c r="Q106" s="182" t="s">
        <v>1201</v>
      </c>
    </row>
    <row r="107" s="172" customFormat="1" customHeight="1" spans="2:17">
      <c r="B107" s="178">
        <v>92</v>
      </c>
      <c r="C107" s="251" t="s">
        <v>1202</v>
      </c>
      <c r="D107" s="179" t="s">
        <v>1203</v>
      </c>
      <c r="E107" s="179" t="s">
        <v>1204</v>
      </c>
      <c r="F107" s="179" t="s">
        <v>1099</v>
      </c>
      <c r="G107" s="178" t="s">
        <v>196</v>
      </c>
      <c r="H107" s="180">
        <v>5</v>
      </c>
      <c r="I107" s="182">
        <f t="shared" si="6"/>
        <v>0</v>
      </c>
      <c r="J107" s="182"/>
      <c r="K107" s="182"/>
      <c r="L107" s="182"/>
      <c r="M107" s="182"/>
      <c r="N107" s="182"/>
      <c r="O107" s="182"/>
      <c r="P107" s="182">
        <f t="shared" si="7"/>
        <v>0</v>
      </c>
      <c r="Q107" s="182" t="s">
        <v>1205</v>
      </c>
    </row>
    <row r="108" s="172" customFormat="1" customHeight="1" spans="2:17">
      <c r="B108" s="178">
        <v>93</v>
      </c>
      <c r="C108" s="251" t="s">
        <v>1206</v>
      </c>
      <c r="D108" s="179" t="s">
        <v>1207</v>
      </c>
      <c r="E108" s="179" t="s">
        <v>1208</v>
      </c>
      <c r="F108" s="179" t="s">
        <v>1099</v>
      </c>
      <c r="G108" s="178" t="s">
        <v>196</v>
      </c>
      <c r="H108" s="180">
        <v>2</v>
      </c>
      <c r="I108" s="182">
        <f t="shared" si="6"/>
        <v>0</v>
      </c>
      <c r="J108" s="182"/>
      <c r="K108" s="182"/>
      <c r="L108" s="182"/>
      <c r="M108" s="182"/>
      <c r="N108" s="182"/>
      <c r="O108" s="182"/>
      <c r="P108" s="182">
        <f t="shared" si="7"/>
        <v>0</v>
      </c>
      <c r="Q108" s="182"/>
    </row>
    <row r="109" s="172" customFormat="1" customHeight="1" spans="1:17">
      <c r="A109" s="172" t="s">
        <v>1209</v>
      </c>
      <c r="B109" s="178">
        <v>94</v>
      </c>
      <c r="C109" s="179" t="s">
        <v>1210</v>
      </c>
      <c r="D109" s="179" t="s">
        <v>1211</v>
      </c>
      <c r="E109" s="179" t="s">
        <v>1212</v>
      </c>
      <c r="F109" s="179" t="s">
        <v>1099</v>
      </c>
      <c r="G109" s="178" t="s">
        <v>196</v>
      </c>
      <c r="H109" s="180">
        <v>12</v>
      </c>
      <c r="I109" s="182">
        <f t="shared" si="6"/>
        <v>0</v>
      </c>
      <c r="J109" s="182"/>
      <c r="K109" s="182"/>
      <c r="L109" s="182"/>
      <c r="M109" s="182"/>
      <c r="N109" s="182"/>
      <c r="O109" s="182"/>
      <c r="P109" s="182">
        <f t="shared" si="7"/>
        <v>0</v>
      </c>
      <c r="Q109" s="182"/>
    </row>
    <row r="110" s="172" customFormat="1" customHeight="1" spans="1:17">
      <c r="A110" s="172" t="s">
        <v>1213</v>
      </c>
      <c r="B110" s="178">
        <v>95</v>
      </c>
      <c r="C110" s="179" t="s">
        <v>1214</v>
      </c>
      <c r="D110" s="179" t="s">
        <v>1215</v>
      </c>
      <c r="E110" s="179" t="s">
        <v>1216</v>
      </c>
      <c r="F110" s="179" t="s">
        <v>1099</v>
      </c>
      <c r="G110" s="178" t="s">
        <v>196</v>
      </c>
      <c r="H110" s="180">
        <v>20</v>
      </c>
      <c r="I110" s="182">
        <f t="shared" si="6"/>
        <v>0</v>
      </c>
      <c r="J110" s="182"/>
      <c r="K110" s="182"/>
      <c r="L110" s="182"/>
      <c r="M110" s="182"/>
      <c r="N110" s="182"/>
      <c r="O110" s="182"/>
      <c r="P110" s="182">
        <f t="shared" si="7"/>
        <v>0</v>
      </c>
      <c r="Q110" s="182" t="s">
        <v>1217</v>
      </c>
    </row>
    <row r="111" s="172" customFormat="1" customHeight="1" spans="1:17">
      <c r="A111" s="172" t="s">
        <v>1218</v>
      </c>
      <c r="B111" s="178">
        <v>96</v>
      </c>
      <c r="C111" s="179" t="s">
        <v>1219</v>
      </c>
      <c r="D111" s="179" t="s">
        <v>1220</v>
      </c>
      <c r="E111" s="179" t="s">
        <v>1221</v>
      </c>
      <c r="F111" s="179" t="s">
        <v>1103</v>
      </c>
      <c r="G111" s="178" t="s">
        <v>565</v>
      </c>
      <c r="H111" s="180">
        <v>29</v>
      </c>
      <c r="I111" s="182">
        <f t="shared" si="6"/>
        <v>0</v>
      </c>
      <c r="J111" s="182"/>
      <c r="K111" s="182"/>
      <c r="L111" s="182"/>
      <c r="M111" s="182"/>
      <c r="N111" s="182"/>
      <c r="O111" s="182"/>
      <c r="P111" s="182">
        <f t="shared" si="7"/>
        <v>0</v>
      </c>
      <c r="Q111" s="182" t="s">
        <v>1222</v>
      </c>
    </row>
    <row r="112" s="172" customFormat="1" customHeight="1" spans="1:17">
      <c r="A112" s="172" t="s">
        <v>1223</v>
      </c>
      <c r="B112" s="178"/>
      <c r="C112" s="179" t="s">
        <v>135</v>
      </c>
      <c r="D112" s="179" t="s">
        <v>1224</v>
      </c>
      <c r="E112" s="179"/>
      <c r="F112" s="179"/>
      <c r="G112" s="178"/>
      <c r="H112" s="180"/>
      <c r="I112" s="182"/>
      <c r="J112" s="182"/>
      <c r="K112" s="182"/>
      <c r="L112" s="182"/>
      <c r="M112" s="182"/>
      <c r="N112" s="182"/>
      <c r="O112" s="182"/>
      <c r="P112" s="182"/>
      <c r="Q112" s="182"/>
    </row>
    <row r="113" s="172" customFormat="1" customHeight="1" spans="1:17">
      <c r="A113" s="172" t="s">
        <v>1225</v>
      </c>
      <c r="B113" s="178"/>
      <c r="C113" s="179" t="s">
        <v>1226</v>
      </c>
      <c r="D113" s="179" t="s">
        <v>1224</v>
      </c>
      <c r="E113" s="179"/>
      <c r="F113" s="179"/>
      <c r="G113" s="178"/>
      <c r="H113" s="180"/>
      <c r="I113" s="182"/>
      <c r="J113" s="182"/>
      <c r="K113" s="182"/>
      <c r="L113" s="182"/>
      <c r="M113" s="182"/>
      <c r="N113" s="182"/>
      <c r="O113" s="182"/>
      <c r="P113" s="182"/>
      <c r="Q113" s="182"/>
    </row>
    <row r="114" s="172" customFormat="1" customHeight="1" spans="1:17">
      <c r="A114" s="172" t="s">
        <v>1227</v>
      </c>
      <c r="B114" s="178"/>
      <c r="C114" s="179"/>
      <c r="D114" s="179" t="s">
        <v>1228</v>
      </c>
      <c r="E114" s="179"/>
      <c r="F114" s="179"/>
      <c r="G114" s="178"/>
      <c r="H114" s="180"/>
      <c r="I114" s="182"/>
      <c r="J114" s="182"/>
      <c r="K114" s="182"/>
      <c r="L114" s="182"/>
      <c r="M114" s="182"/>
      <c r="N114" s="182"/>
      <c r="O114" s="182"/>
      <c r="P114" s="182"/>
      <c r="Q114" s="182"/>
    </row>
    <row r="115" s="172" customFormat="1" customHeight="1" spans="1:17">
      <c r="A115" s="172" t="s">
        <v>1229</v>
      </c>
      <c r="B115" s="178">
        <v>97</v>
      </c>
      <c r="C115" s="251" t="s">
        <v>1230</v>
      </c>
      <c r="D115" s="179" t="s">
        <v>1231</v>
      </c>
      <c r="E115" s="179" t="s">
        <v>1232</v>
      </c>
      <c r="F115" s="179" t="s">
        <v>1233</v>
      </c>
      <c r="G115" s="178" t="s">
        <v>817</v>
      </c>
      <c r="H115" s="180">
        <v>15.21</v>
      </c>
      <c r="I115" s="182">
        <f t="shared" si="6"/>
        <v>0</v>
      </c>
      <c r="J115" s="182"/>
      <c r="K115" s="182"/>
      <c r="L115" s="182"/>
      <c r="M115" s="182"/>
      <c r="N115" s="182"/>
      <c r="O115" s="182"/>
      <c r="P115" s="182">
        <f t="shared" ref="P115:P120" si="8">ROUND(H115*I115,2)</f>
        <v>0</v>
      </c>
      <c r="Q115" s="182"/>
    </row>
    <row r="116" s="172" customFormat="1" customHeight="1" spans="1:17">
      <c r="A116" s="172" t="s">
        <v>1234</v>
      </c>
      <c r="B116" s="178">
        <v>98</v>
      </c>
      <c r="C116" s="179" t="s">
        <v>1235</v>
      </c>
      <c r="D116" s="179" t="s">
        <v>1236</v>
      </c>
      <c r="E116" s="179" t="s">
        <v>1237</v>
      </c>
      <c r="F116" s="179" t="s">
        <v>1238</v>
      </c>
      <c r="G116" s="178" t="s">
        <v>817</v>
      </c>
      <c r="H116" s="180">
        <v>0.12</v>
      </c>
      <c r="I116" s="182">
        <f t="shared" si="6"/>
        <v>0</v>
      </c>
      <c r="J116" s="182"/>
      <c r="K116" s="182"/>
      <c r="L116" s="182"/>
      <c r="M116" s="182"/>
      <c r="N116" s="182"/>
      <c r="O116" s="182"/>
      <c r="P116" s="182">
        <f t="shared" si="8"/>
        <v>0</v>
      </c>
      <c r="Q116" s="182"/>
    </row>
    <row r="117" s="172" customFormat="1" customHeight="1" spans="1:17">
      <c r="A117" s="172" t="s">
        <v>1239</v>
      </c>
      <c r="B117" s="178">
        <v>99</v>
      </c>
      <c r="C117" s="179" t="s">
        <v>1240</v>
      </c>
      <c r="D117" s="179" t="s">
        <v>1241</v>
      </c>
      <c r="E117" s="179" t="s">
        <v>1242</v>
      </c>
      <c r="F117" s="179" t="s">
        <v>1238</v>
      </c>
      <c r="G117" s="178" t="s">
        <v>817</v>
      </c>
      <c r="H117" s="180">
        <v>0.04</v>
      </c>
      <c r="I117" s="182">
        <f t="shared" si="6"/>
        <v>0</v>
      </c>
      <c r="J117" s="182"/>
      <c r="K117" s="182"/>
      <c r="L117" s="182"/>
      <c r="M117" s="182"/>
      <c r="N117" s="182"/>
      <c r="O117" s="182"/>
      <c r="P117" s="182">
        <f t="shared" si="8"/>
        <v>0</v>
      </c>
      <c r="Q117" s="182"/>
    </row>
    <row r="118" s="172" customFormat="1" customHeight="1" spans="1:17">
      <c r="A118" s="172" t="s">
        <v>1243</v>
      </c>
      <c r="B118" s="178">
        <v>100</v>
      </c>
      <c r="C118" s="179" t="s">
        <v>1244</v>
      </c>
      <c r="D118" s="179" t="s">
        <v>1245</v>
      </c>
      <c r="E118" s="179" t="s">
        <v>1246</v>
      </c>
      <c r="F118" s="179" t="s">
        <v>1247</v>
      </c>
      <c r="G118" s="178" t="s">
        <v>817</v>
      </c>
      <c r="H118" s="180">
        <v>0.35</v>
      </c>
      <c r="I118" s="182">
        <f t="shared" si="6"/>
        <v>0</v>
      </c>
      <c r="J118" s="182"/>
      <c r="K118" s="182"/>
      <c r="L118" s="182"/>
      <c r="M118" s="182"/>
      <c r="N118" s="182"/>
      <c r="O118" s="182"/>
      <c r="P118" s="182">
        <f t="shared" si="8"/>
        <v>0</v>
      </c>
      <c r="Q118" s="182"/>
    </row>
    <row r="119" s="172" customFormat="1" customHeight="1" spans="1:17">
      <c r="A119" s="172" t="s">
        <v>1248</v>
      </c>
      <c r="B119" s="178">
        <v>101</v>
      </c>
      <c r="C119" s="179" t="s">
        <v>1249</v>
      </c>
      <c r="D119" s="179" t="s">
        <v>1250</v>
      </c>
      <c r="E119" s="179" t="s">
        <v>1251</v>
      </c>
      <c r="F119" s="179" t="s">
        <v>1252</v>
      </c>
      <c r="G119" s="178" t="s">
        <v>810</v>
      </c>
      <c r="H119" s="180">
        <v>1</v>
      </c>
      <c r="I119" s="182">
        <f t="shared" si="6"/>
        <v>0</v>
      </c>
      <c r="J119" s="182"/>
      <c r="K119" s="182"/>
      <c r="L119" s="182"/>
      <c r="M119" s="182"/>
      <c r="N119" s="182"/>
      <c r="O119" s="182"/>
      <c r="P119" s="182">
        <f t="shared" si="8"/>
        <v>0</v>
      </c>
      <c r="Q119" s="182"/>
    </row>
    <row r="120" s="172" customFormat="1" customHeight="1" spans="2:17">
      <c r="B120" s="178">
        <v>102</v>
      </c>
      <c r="C120" s="251" t="s">
        <v>1253</v>
      </c>
      <c r="D120" s="179" t="s">
        <v>1254</v>
      </c>
      <c r="E120" s="179" t="s">
        <v>1255</v>
      </c>
      <c r="F120" s="179" t="s">
        <v>1256</v>
      </c>
      <c r="G120" s="178" t="s">
        <v>810</v>
      </c>
      <c r="H120" s="180">
        <v>1</v>
      </c>
      <c r="I120" s="182">
        <f t="shared" si="6"/>
        <v>0</v>
      </c>
      <c r="J120" s="182"/>
      <c r="K120" s="182"/>
      <c r="L120" s="182"/>
      <c r="M120" s="182"/>
      <c r="N120" s="182"/>
      <c r="O120" s="182"/>
      <c r="P120" s="182">
        <f t="shared" si="8"/>
        <v>0</v>
      </c>
      <c r="Q120" s="182"/>
    </row>
    <row r="121" s="172" customFormat="1" customHeight="1" spans="1:17">
      <c r="A121" s="172" t="s">
        <v>1257</v>
      </c>
      <c r="B121" s="178"/>
      <c r="C121" s="179" t="s">
        <v>158</v>
      </c>
      <c r="D121" s="179" t="s">
        <v>1258</v>
      </c>
      <c r="E121" s="179"/>
      <c r="F121" s="179"/>
      <c r="G121" s="178"/>
      <c r="H121" s="180"/>
      <c r="I121" s="182"/>
      <c r="J121" s="182"/>
      <c r="K121" s="182"/>
      <c r="L121" s="182"/>
      <c r="M121" s="182"/>
      <c r="N121" s="182"/>
      <c r="O121" s="182"/>
      <c r="P121" s="182"/>
      <c r="Q121" s="182"/>
    </row>
    <row r="122" s="172" customFormat="1" customHeight="1" spans="1:17">
      <c r="A122" s="172" t="s">
        <v>1259</v>
      </c>
      <c r="B122" s="178"/>
      <c r="C122" s="179" t="s">
        <v>160</v>
      </c>
      <c r="D122" s="179" t="s">
        <v>1258</v>
      </c>
      <c r="E122" s="179"/>
      <c r="F122" s="179"/>
      <c r="G122" s="178"/>
      <c r="H122" s="180"/>
      <c r="I122" s="182"/>
      <c r="J122" s="182"/>
      <c r="K122" s="182"/>
      <c r="L122" s="182"/>
      <c r="M122" s="182"/>
      <c r="N122" s="182"/>
      <c r="O122" s="182"/>
      <c r="P122" s="182"/>
      <c r="Q122" s="182"/>
    </row>
    <row r="123" s="172" customFormat="1" customHeight="1" spans="1:17">
      <c r="A123" s="172" t="s">
        <v>1260</v>
      </c>
      <c r="B123" s="178"/>
      <c r="C123" s="179"/>
      <c r="D123" s="179" t="s">
        <v>1261</v>
      </c>
      <c r="E123" s="179"/>
      <c r="F123" s="179"/>
      <c r="G123" s="178"/>
      <c r="H123" s="180"/>
      <c r="I123" s="182"/>
      <c r="J123" s="182"/>
      <c r="K123" s="182"/>
      <c r="L123" s="182"/>
      <c r="M123" s="182"/>
      <c r="N123" s="182"/>
      <c r="O123" s="182"/>
      <c r="P123" s="182"/>
      <c r="Q123" s="182"/>
    </row>
    <row r="124" s="172" customFormat="1" customHeight="1" spans="1:17">
      <c r="A124" s="172" t="s">
        <v>1262</v>
      </c>
      <c r="B124" s="178">
        <v>103</v>
      </c>
      <c r="C124" s="179" t="s">
        <v>1263</v>
      </c>
      <c r="D124" s="179" t="s">
        <v>956</v>
      </c>
      <c r="E124" s="179" t="s">
        <v>957</v>
      </c>
      <c r="F124" s="179" t="s">
        <v>910</v>
      </c>
      <c r="G124" s="178" t="s">
        <v>157</v>
      </c>
      <c r="H124" s="180">
        <v>879.57</v>
      </c>
      <c r="I124" s="182">
        <f t="shared" si="6"/>
        <v>0</v>
      </c>
      <c r="J124" s="182"/>
      <c r="K124" s="182"/>
      <c r="L124" s="182"/>
      <c r="M124" s="182"/>
      <c r="N124" s="182"/>
      <c r="O124" s="182"/>
      <c r="P124" s="182">
        <f t="shared" ref="P124:P130" si="9">ROUND(H124*I124,2)</f>
        <v>0</v>
      </c>
      <c r="Q124" s="182"/>
    </row>
    <row r="125" s="172" customFormat="1" customHeight="1" spans="1:17">
      <c r="A125" s="172" t="s">
        <v>1264</v>
      </c>
      <c r="B125" s="178">
        <v>104</v>
      </c>
      <c r="C125" s="179" t="s">
        <v>1265</v>
      </c>
      <c r="D125" s="179" t="s">
        <v>908</v>
      </c>
      <c r="E125" s="179" t="s">
        <v>909</v>
      </c>
      <c r="F125" s="179" t="s">
        <v>910</v>
      </c>
      <c r="G125" s="178" t="s">
        <v>157</v>
      </c>
      <c r="H125" s="180">
        <v>12.43</v>
      </c>
      <c r="I125" s="182">
        <f t="shared" si="6"/>
        <v>0</v>
      </c>
      <c r="J125" s="182"/>
      <c r="K125" s="182"/>
      <c r="L125" s="182"/>
      <c r="M125" s="182"/>
      <c r="N125" s="182"/>
      <c r="O125" s="182"/>
      <c r="P125" s="182">
        <f t="shared" si="9"/>
        <v>0</v>
      </c>
      <c r="Q125" s="182"/>
    </row>
    <row r="126" s="172" customFormat="1" customHeight="1" spans="1:17">
      <c r="A126" s="172" t="s">
        <v>1266</v>
      </c>
      <c r="B126" s="178">
        <v>105</v>
      </c>
      <c r="C126" s="179" t="s">
        <v>1267</v>
      </c>
      <c r="D126" s="179" t="s">
        <v>970</v>
      </c>
      <c r="E126" s="179" t="s">
        <v>971</v>
      </c>
      <c r="F126" s="179" t="s">
        <v>926</v>
      </c>
      <c r="G126" s="178" t="s">
        <v>157</v>
      </c>
      <c r="H126" s="180">
        <v>14437.78</v>
      </c>
      <c r="I126" s="182">
        <f t="shared" si="6"/>
        <v>0</v>
      </c>
      <c r="J126" s="182"/>
      <c r="K126" s="182"/>
      <c r="L126" s="182"/>
      <c r="M126" s="182"/>
      <c r="N126" s="182"/>
      <c r="O126" s="182"/>
      <c r="P126" s="182">
        <f t="shared" si="9"/>
        <v>0</v>
      </c>
      <c r="Q126" s="182"/>
    </row>
    <row r="127" s="172" customFormat="1" customHeight="1" spans="1:17">
      <c r="A127" s="172" t="s">
        <v>1268</v>
      </c>
      <c r="B127" s="178">
        <v>106</v>
      </c>
      <c r="C127" s="179" t="s">
        <v>1269</v>
      </c>
      <c r="D127" s="179" t="s">
        <v>929</v>
      </c>
      <c r="E127" s="179" t="s">
        <v>930</v>
      </c>
      <c r="F127" s="179" t="s">
        <v>926</v>
      </c>
      <c r="G127" s="178" t="s">
        <v>157</v>
      </c>
      <c r="H127" s="180">
        <v>8.26</v>
      </c>
      <c r="I127" s="182">
        <f t="shared" si="6"/>
        <v>0</v>
      </c>
      <c r="J127" s="182"/>
      <c r="K127" s="182"/>
      <c r="L127" s="182"/>
      <c r="M127" s="182"/>
      <c r="N127" s="182"/>
      <c r="O127" s="182"/>
      <c r="P127" s="182">
        <f t="shared" si="9"/>
        <v>0</v>
      </c>
      <c r="Q127" s="182"/>
    </row>
    <row r="128" s="172" customFormat="1" customHeight="1" spans="1:17">
      <c r="A128" s="172" t="s">
        <v>1270</v>
      </c>
      <c r="B128" s="178">
        <v>107</v>
      </c>
      <c r="C128" s="179" t="s">
        <v>1271</v>
      </c>
      <c r="D128" s="179" t="s">
        <v>945</v>
      </c>
      <c r="E128" s="179" t="s">
        <v>946</v>
      </c>
      <c r="F128" s="179" t="s">
        <v>850</v>
      </c>
      <c r="G128" s="178" t="s">
        <v>157</v>
      </c>
      <c r="H128" s="180">
        <v>1669.59</v>
      </c>
      <c r="I128" s="182">
        <f t="shared" si="6"/>
        <v>0</v>
      </c>
      <c r="J128" s="182"/>
      <c r="K128" s="182"/>
      <c r="L128" s="182"/>
      <c r="M128" s="182"/>
      <c r="N128" s="182"/>
      <c r="O128" s="182"/>
      <c r="P128" s="182">
        <f t="shared" si="9"/>
        <v>0</v>
      </c>
      <c r="Q128" s="182" t="s">
        <v>851</v>
      </c>
    </row>
    <row r="129" s="172" customFormat="1" customHeight="1" spans="1:17">
      <c r="A129" s="172" t="s">
        <v>1272</v>
      </c>
      <c r="B129" s="178">
        <v>108</v>
      </c>
      <c r="C129" s="179" t="s">
        <v>847</v>
      </c>
      <c r="D129" s="179" t="s">
        <v>848</v>
      </c>
      <c r="E129" s="179" t="s">
        <v>849</v>
      </c>
      <c r="F129" s="179" t="s">
        <v>850</v>
      </c>
      <c r="G129" s="178" t="s">
        <v>157</v>
      </c>
      <c r="H129" s="180">
        <v>426.4</v>
      </c>
      <c r="I129" s="182">
        <f t="shared" si="6"/>
        <v>0</v>
      </c>
      <c r="J129" s="182"/>
      <c r="K129" s="182"/>
      <c r="L129" s="182"/>
      <c r="M129" s="182"/>
      <c r="N129" s="182"/>
      <c r="O129" s="182"/>
      <c r="P129" s="182">
        <f t="shared" si="9"/>
        <v>0</v>
      </c>
      <c r="Q129" s="182" t="s">
        <v>851</v>
      </c>
    </row>
    <row r="130" s="172" customFormat="1" customHeight="1" spans="1:17">
      <c r="A130" s="172" t="s">
        <v>1273</v>
      </c>
      <c r="B130" s="178">
        <v>109</v>
      </c>
      <c r="C130" s="179" t="s">
        <v>853</v>
      </c>
      <c r="D130" s="179" t="s">
        <v>854</v>
      </c>
      <c r="E130" s="179" t="s">
        <v>855</v>
      </c>
      <c r="F130" s="179" t="s">
        <v>850</v>
      </c>
      <c r="G130" s="178" t="s">
        <v>157</v>
      </c>
      <c r="H130" s="180">
        <v>26.79</v>
      </c>
      <c r="I130" s="182">
        <f t="shared" si="6"/>
        <v>0</v>
      </c>
      <c r="J130" s="182"/>
      <c r="K130" s="182"/>
      <c r="L130" s="182"/>
      <c r="M130" s="182"/>
      <c r="N130" s="182"/>
      <c r="O130" s="182"/>
      <c r="P130" s="182">
        <f t="shared" si="9"/>
        <v>0</v>
      </c>
      <c r="Q130" s="182" t="s">
        <v>851</v>
      </c>
    </row>
    <row r="131" s="172" customFormat="1" customHeight="1" spans="1:17">
      <c r="A131" s="172" t="s">
        <v>1274</v>
      </c>
      <c r="B131" s="178"/>
      <c r="C131" s="179"/>
      <c r="D131" s="179" t="s">
        <v>1275</v>
      </c>
      <c r="E131" s="179"/>
      <c r="F131" s="179"/>
      <c r="G131" s="178"/>
      <c r="H131" s="180"/>
      <c r="I131" s="182"/>
      <c r="J131" s="182"/>
      <c r="K131" s="182"/>
      <c r="L131" s="182"/>
      <c r="M131" s="182"/>
      <c r="N131" s="182"/>
      <c r="O131" s="182"/>
      <c r="P131" s="182"/>
      <c r="Q131" s="182"/>
    </row>
    <row r="132" s="172" customFormat="1" customHeight="1" spans="1:17">
      <c r="A132" s="172" t="s">
        <v>1276</v>
      </c>
      <c r="B132" s="178">
        <v>110</v>
      </c>
      <c r="C132" s="179" t="s">
        <v>1277</v>
      </c>
      <c r="D132" s="179" t="s">
        <v>956</v>
      </c>
      <c r="E132" s="179" t="s">
        <v>957</v>
      </c>
      <c r="F132" s="179" t="s">
        <v>910</v>
      </c>
      <c r="G132" s="178" t="s">
        <v>157</v>
      </c>
      <c r="H132" s="180">
        <v>805.6</v>
      </c>
      <c r="I132" s="182">
        <f t="shared" si="6"/>
        <v>0</v>
      </c>
      <c r="J132" s="182"/>
      <c r="K132" s="182"/>
      <c r="L132" s="182"/>
      <c r="M132" s="182"/>
      <c r="N132" s="182"/>
      <c r="O132" s="182"/>
      <c r="P132" s="182">
        <f t="shared" ref="P132:P142" si="10">ROUND(H132*I132,2)</f>
        <v>0</v>
      </c>
      <c r="Q132" s="182"/>
    </row>
    <row r="133" s="172" customFormat="1" customHeight="1" spans="1:17">
      <c r="A133" s="172" t="s">
        <v>1278</v>
      </c>
      <c r="B133" s="178">
        <v>111</v>
      </c>
      <c r="C133" s="179" t="s">
        <v>1279</v>
      </c>
      <c r="D133" s="179" t="s">
        <v>970</v>
      </c>
      <c r="E133" s="179" t="s">
        <v>971</v>
      </c>
      <c r="F133" s="179" t="s">
        <v>926</v>
      </c>
      <c r="G133" s="178" t="s">
        <v>157</v>
      </c>
      <c r="H133" s="180">
        <v>4210.95</v>
      </c>
      <c r="I133" s="182">
        <f t="shared" si="6"/>
        <v>0</v>
      </c>
      <c r="J133" s="182"/>
      <c r="K133" s="182"/>
      <c r="L133" s="182"/>
      <c r="M133" s="182"/>
      <c r="N133" s="182"/>
      <c r="O133" s="182"/>
      <c r="P133" s="182">
        <f t="shared" si="10"/>
        <v>0</v>
      </c>
      <c r="Q133" s="182"/>
    </row>
    <row r="134" s="172" customFormat="1" customHeight="1" spans="1:17">
      <c r="A134" s="172" t="s">
        <v>1280</v>
      </c>
      <c r="B134" s="178"/>
      <c r="C134" s="179"/>
      <c r="D134" s="179" t="s">
        <v>1281</v>
      </c>
      <c r="E134" s="179"/>
      <c r="F134" s="179"/>
      <c r="G134" s="178"/>
      <c r="H134" s="180"/>
      <c r="I134" s="182"/>
      <c r="J134" s="182"/>
      <c r="K134" s="182"/>
      <c r="L134" s="182"/>
      <c r="M134" s="182"/>
      <c r="N134" s="182"/>
      <c r="O134" s="182"/>
      <c r="P134" s="182"/>
      <c r="Q134" s="182"/>
    </row>
    <row r="135" s="172" customFormat="1" customHeight="1" spans="1:17">
      <c r="A135" s="172" t="s">
        <v>1282</v>
      </c>
      <c r="B135" s="178">
        <v>112</v>
      </c>
      <c r="C135" s="179" t="s">
        <v>1283</v>
      </c>
      <c r="D135" s="179" t="s">
        <v>956</v>
      </c>
      <c r="E135" s="179" t="s">
        <v>957</v>
      </c>
      <c r="F135" s="179" t="s">
        <v>910</v>
      </c>
      <c r="G135" s="178" t="s">
        <v>157</v>
      </c>
      <c r="H135" s="180">
        <v>154.96</v>
      </c>
      <c r="I135" s="182">
        <f t="shared" si="6"/>
        <v>0</v>
      </c>
      <c r="J135" s="182"/>
      <c r="K135" s="182"/>
      <c r="L135" s="182"/>
      <c r="M135" s="182"/>
      <c r="N135" s="182"/>
      <c r="O135" s="182"/>
      <c r="P135" s="182">
        <f t="shared" si="10"/>
        <v>0</v>
      </c>
      <c r="Q135" s="182"/>
    </row>
    <row r="136" s="172" customFormat="1" customHeight="1" spans="1:17">
      <c r="A136" s="172" t="s">
        <v>1284</v>
      </c>
      <c r="B136" s="178">
        <v>113</v>
      </c>
      <c r="C136" s="179" t="s">
        <v>1285</v>
      </c>
      <c r="D136" s="179" t="s">
        <v>908</v>
      </c>
      <c r="E136" s="179" t="s">
        <v>909</v>
      </c>
      <c r="F136" s="179" t="s">
        <v>910</v>
      </c>
      <c r="G136" s="178" t="s">
        <v>157</v>
      </c>
      <c r="H136" s="180">
        <v>14.24</v>
      </c>
      <c r="I136" s="182">
        <f t="shared" si="6"/>
        <v>0</v>
      </c>
      <c r="J136" s="182"/>
      <c r="K136" s="182"/>
      <c r="L136" s="182"/>
      <c r="M136" s="182"/>
      <c r="N136" s="182"/>
      <c r="O136" s="182"/>
      <c r="P136" s="182">
        <f t="shared" si="10"/>
        <v>0</v>
      </c>
      <c r="Q136" s="182"/>
    </row>
    <row r="137" s="172" customFormat="1" customHeight="1" spans="2:17">
      <c r="B137" s="178">
        <v>114</v>
      </c>
      <c r="C137" s="179" t="s">
        <v>1286</v>
      </c>
      <c r="D137" s="179" t="s">
        <v>1287</v>
      </c>
      <c r="E137" s="179" t="s">
        <v>1288</v>
      </c>
      <c r="F137" s="179" t="s">
        <v>904</v>
      </c>
      <c r="G137" s="178" t="s">
        <v>157</v>
      </c>
      <c r="H137" s="180">
        <v>10.55</v>
      </c>
      <c r="I137" s="182">
        <f t="shared" si="6"/>
        <v>0</v>
      </c>
      <c r="J137" s="182"/>
      <c r="K137" s="182"/>
      <c r="L137" s="182"/>
      <c r="M137" s="182"/>
      <c r="N137" s="182"/>
      <c r="O137" s="182"/>
      <c r="P137" s="182">
        <f t="shared" si="10"/>
        <v>0</v>
      </c>
      <c r="Q137" s="182" t="s">
        <v>905</v>
      </c>
    </row>
    <row r="138" s="172" customFormat="1" customHeight="1" spans="1:17">
      <c r="A138" s="172" t="s">
        <v>1289</v>
      </c>
      <c r="B138" s="178">
        <v>115</v>
      </c>
      <c r="C138" s="251" t="s">
        <v>1290</v>
      </c>
      <c r="D138" s="179" t="s">
        <v>970</v>
      </c>
      <c r="E138" s="179" t="s">
        <v>971</v>
      </c>
      <c r="F138" s="179" t="s">
        <v>926</v>
      </c>
      <c r="G138" s="178" t="s">
        <v>157</v>
      </c>
      <c r="H138" s="180">
        <v>114.63</v>
      </c>
      <c r="I138" s="182">
        <f t="shared" ref="I138:I201" si="11">J138+K138+L138+M138+N138+O138</f>
        <v>0</v>
      </c>
      <c r="J138" s="182"/>
      <c r="K138" s="182"/>
      <c r="L138" s="182"/>
      <c r="M138" s="182"/>
      <c r="N138" s="182"/>
      <c r="O138" s="182"/>
      <c r="P138" s="182">
        <f t="shared" si="10"/>
        <v>0</v>
      </c>
      <c r="Q138" s="182"/>
    </row>
    <row r="139" s="172" customFormat="1" customHeight="1" spans="1:17">
      <c r="A139" s="172" t="s">
        <v>1291</v>
      </c>
      <c r="B139" s="178">
        <v>116</v>
      </c>
      <c r="C139" s="251" t="s">
        <v>1292</v>
      </c>
      <c r="D139" s="179" t="s">
        <v>929</v>
      </c>
      <c r="E139" s="179" t="s">
        <v>930</v>
      </c>
      <c r="F139" s="179" t="s">
        <v>926</v>
      </c>
      <c r="G139" s="178" t="s">
        <v>157</v>
      </c>
      <c r="H139" s="180">
        <v>10.1</v>
      </c>
      <c r="I139" s="182">
        <f t="shared" si="11"/>
        <v>0</v>
      </c>
      <c r="J139" s="182"/>
      <c r="K139" s="182"/>
      <c r="L139" s="182"/>
      <c r="M139" s="182"/>
      <c r="N139" s="182"/>
      <c r="O139" s="182"/>
      <c r="P139" s="182">
        <f t="shared" si="10"/>
        <v>0</v>
      </c>
      <c r="Q139" s="182"/>
    </row>
    <row r="140" s="172" customFormat="1" customHeight="1" spans="2:17">
      <c r="B140" s="178">
        <v>117</v>
      </c>
      <c r="C140" s="179" t="s">
        <v>1293</v>
      </c>
      <c r="D140" s="179" t="s">
        <v>1294</v>
      </c>
      <c r="E140" s="179" t="s">
        <v>1295</v>
      </c>
      <c r="F140" s="179" t="s">
        <v>926</v>
      </c>
      <c r="G140" s="178" t="s">
        <v>157</v>
      </c>
      <c r="H140" s="180">
        <v>5.11</v>
      </c>
      <c r="I140" s="182">
        <f t="shared" si="11"/>
        <v>0</v>
      </c>
      <c r="J140" s="182"/>
      <c r="K140" s="182"/>
      <c r="L140" s="182"/>
      <c r="M140" s="182"/>
      <c r="N140" s="182"/>
      <c r="O140" s="182"/>
      <c r="P140" s="182">
        <f t="shared" si="10"/>
        <v>0</v>
      </c>
      <c r="Q140" s="182" t="s">
        <v>905</v>
      </c>
    </row>
    <row r="141" s="172" customFormat="1" customHeight="1" spans="1:17">
      <c r="A141" s="172" t="s">
        <v>1296</v>
      </c>
      <c r="B141" s="178">
        <v>118</v>
      </c>
      <c r="C141" s="179" t="s">
        <v>847</v>
      </c>
      <c r="D141" s="179" t="s">
        <v>848</v>
      </c>
      <c r="E141" s="179" t="s">
        <v>849</v>
      </c>
      <c r="F141" s="179" t="s">
        <v>850</v>
      </c>
      <c r="G141" s="178" t="s">
        <v>157</v>
      </c>
      <c r="H141" s="180">
        <v>87.19</v>
      </c>
      <c r="I141" s="182">
        <f t="shared" si="11"/>
        <v>0</v>
      </c>
      <c r="J141" s="182"/>
      <c r="K141" s="182"/>
      <c r="L141" s="182"/>
      <c r="M141" s="182"/>
      <c r="N141" s="182"/>
      <c r="O141" s="182"/>
      <c r="P141" s="182">
        <f t="shared" si="10"/>
        <v>0</v>
      </c>
      <c r="Q141" s="182" t="s">
        <v>851</v>
      </c>
    </row>
    <row r="142" s="172" customFormat="1" customHeight="1" spans="1:17">
      <c r="A142" s="172" t="s">
        <v>1297</v>
      </c>
      <c r="B142" s="178">
        <v>119</v>
      </c>
      <c r="C142" s="179" t="s">
        <v>853</v>
      </c>
      <c r="D142" s="179" t="s">
        <v>854</v>
      </c>
      <c r="E142" s="179" t="s">
        <v>855</v>
      </c>
      <c r="F142" s="179" t="s">
        <v>850</v>
      </c>
      <c r="G142" s="178" t="s">
        <v>157</v>
      </c>
      <c r="H142" s="180">
        <v>324.6</v>
      </c>
      <c r="I142" s="182">
        <f t="shared" si="11"/>
        <v>0</v>
      </c>
      <c r="J142" s="182"/>
      <c r="K142" s="182"/>
      <c r="L142" s="182"/>
      <c r="M142" s="182"/>
      <c r="N142" s="182"/>
      <c r="O142" s="182"/>
      <c r="P142" s="182">
        <f t="shared" si="10"/>
        <v>0</v>
      </c>
      <c r="Q142" s="182" t="s">
        <v>851</v>
      </c>
    </row>
    <row r="143" s="172" customFormat="1" customHeight="1" spans="1:17">
      <c r="A143" s="172" t="s">
        <v>1298</v>
      </c>
      <c r="B143" s="178"/>
      <c r="C143" s="179"/>
      <c r="D143" s="179" t="s">
        <v>1299</v>
      </c>
      <c r="E143" s="179"/>
      <c r="F143" s="179"/>
      <c r="G143" s="178"/>
      <c r="H143" s="180"/>
      <c r="I143" s="182"/>
      <c r="J143" s="182"/>
      <c r="K143" s="182"/>
      <c r="L143" s="182"/>
      <c r="M143" s="182"/>
      <c r="N143" s="182"/>
      <c r="O143" s="182"/>
      <c r="P143" s="182"/>
      <c r="Q143" s="182"/>
    </row>
    <row r="144" s="172" customFormat="1" customHeight="1" spans="1:17">
      <c r="A144" s="172" t="s">
        <v>1300</v>
      </c>
      <c r="B144" s="178"/>
      <c r="C144" s="179"/>
      <c r="D144" s="179" t="s">
        <v>1301</v>
      </c>
      <c r="E144" s="179"/>
      <c r="F144" s="179"/>
      <c r="G144" s="178"/>
      <c r="H144" s="180"/>
      <c r="I144" s="182"/>
      <c r="J144" s="182"/>
      <c r="K144" s="182"/>
      <c r="L144" s="182"/>
      <c r="M144" s="182"/>
      <c r="N144" s="182"/>
      <c r="O144" s="182"/>
      <c r="P144" s="182"/>
      <c r="Q144" s="182"/>
    </row>
    <row r="145" s="172" customFormat="1" customHeight="1" spans="1:17">
      <c r="A145" s="172" t="s">
        <v>1302</v>
      </c>
      <c r="B145" s="178">
        <v>120</v>
      </c>
      <c r="C145" s="179" t="s">
        <v>1303</v>
      </c>
      <c r="D145" s="179" t="s">
        <v>1304</v>
      </c>
      <c r="E145" s="179" t="s">
        <v>1305</v>
      </c>
      <c r="F145" s="179" t="s">
        <v>1306</v>
      </c>
      <c r="G145" s="178" t="s">
        <v>196</v>
      </c>
      <c r="H145" s="180">
        <v>6</v>
      </c>
      <c r="I145" s="182">
        <f t="shared" si="11"/>
        <v>0</v>
      </c>
      <c r="J145" s="182"/>
      <c r="K145" s="182"/>
      <c r="L145" s="182"/>
      <c r="M145" s="182"/>
      <c r="N145" s="182"/>
      <c r="O145" s="182"/>
      <c r="P145" s="182">
        <f t="shared" ref="P145:P160" si="12">ROUND(H145*I145,2)</f>
        <v>0</v>
      </c>
      <c r="Q145" s="182"/>
    </row>
    <row r="146" s="172" customFormat="1" customHeight="1" spans="1:17">
      <c r="A146" s="172" t="s">
        <v>1307</v>
      </c>
      <c r="B146" s="178">
        <v>121</v>
      </c>
      <c r="C146" s="179" t="s">
        <v>1308</v>
      </c>
      <c r="D146" s="179" t="s">
        <v>1309</v>
      </c>
      <c r="E146" s="179" t="s">
        <v>1310</v>
      </c>
      <c r="F146" s="179" t="s">
        <v>1306</v>
      </c>
      <c r="G146" s="178" t="s">
        <v>196</v>
      </c>
      <c r="H146" s="180">
        <v>7</v>
      </c>
      <c r="I146" s="182">
        <f t="shared" si="11"/>
        <v>0</v>
      </c>
      <c r="J146" s="182"/>
      <c r="K146" s="182"/>
      <c r="L146" s="182"/>
      <c r="M146" s="182"/>
      <c r="N146" s="182"/>
      <c r="O146" s="182"/>
      <c r="P146" s="182">
        <f t="shared" si="12"/>
        <v>0</v>
      </c>
      <c r="Q146" s="182"/>
    </row>
    <row r="147" s="172" customFormat="1" customHeight="1" spans="1:17">
      <c r="A147" s="172" t="s">
        <v>1311</v>
      </c>
      <c r="B147" s="178">
        <v>122</v>
      </c>
      <c r="C147" s="179" t="s">
        <v>1312</v>
      </c>
      <c r="D147" s="179" t="s">
        <v>1313</v>
      </c>
      <c r="E147" s="179" t="s">
        <v>1314</v>
      </c>
      <c r="F147" s="179" t="s">
        <v>1306</v>
      </c>
      <c r="G147" s="178" t="s">
        <v>196</v>
      </c>
      <c r="H147" s="180">
        <v>23</v>
      </c>
      <c r="I147" s="182">
        <f t="shared" si="11"/>
        <v>0</v>
      </c>
      <c r="J147" s="182"/>
      <c r="K147" s="182"/>
      <c r="L147" s="182"/>
      <c r="M147" s="182"/>
      <c r="N147" s="182"/>
      <c r="O147" s="182"/>
      <c r="P147" s="182">
        <f t="shared" si="12"/>
        <v>0</v>
      </c>
      <c r="Q147" s="182"/>
    </row>
    <row r="148" s="172" customFormat="1" customHeight="1" spans="1:17">
      <c r="A148" s="172" t="s">
        <v>1315</v>
      </c>
      <c r="B148" s="178">
        <v>123</v>
      </c>
      <c r="C148" s="179" t="s">
        <v>1316</v>
      </c>
      <c r="D148" s="179" t="s">
        <v>1317</v>
      </c>
      <c r="E148" s="179" t="s">
        <v>1318</v>
      </c>
      <c r="F148" s="179" t="s">
        <v>1306</v>
      </c>
      <c r="G148" s="178" t="s">
        <v>196</v>
      </c>
      <c r="H148" s="180">
        <v>3</v>
      </c>
      <c r="I148" s="182">
        <f t="shared" si="11"/>
        <v>0</v>
      </c>
      <c r="J148" s="182"/>
      <c r="K148" s="182"/>
      <c r="L148" s="182"/>
      <c r="M148" s="182"/>
      <c r="N148" s="182"/>
      <c r="O148" s="182"/>
      <c r="P148" s="182">
        <f t="shared" si="12"/>
        <v>0</v>
      </c>
      <c r="Q148" s="182"/>
    </row>
    <row r="149" s="172" customFormat="1" customHeight="1" spans="2:17">
      <c r="B149" s="178">
        <v>124</v>
      </c>
      <c r="C149" s="179" t="s">
        <v>1319</v>
      </c>
      <c r="D149" s="179" t="s">
        <v>1320</v>
      </c>
      <c r="E149" s="179" t="s">
        <v>1321</v>
      </c>
      <c r="F149" s="179" t="s">
        <v>1306</v>
      </c>
      <c r="G149" s="178" t="s">
        <v>196</v>
      </c>
      <c r="H149" s="180">
        <v>2</v>
      </c>
      <c r="I149" s="182">
        <f t="shared" si="11"/>
        <v>0</v>
      </c>
      <c r="J149" s="182"/>
      <c r="K149" s="182"/>
      <c r="L149" s="182"/>
      <c r="M149" s="182"/>
      <c r="N149" s="182"/>
      <c r="O149" s="182"/>
      <c r="P149" s="182">
        <f t="shared" si="12"/>
        <v>0</v>
      </c>
      <c r="Q149" s="182"/>
    </row>
    <row r="150" s="172" customFormat="1" customHeight="1" spans="2:17">
      <c r="B150" s="178">
        <v>125</v>
      </c>
      <c r="C150" s="179" t="s">
        <v>1322</v>
      </c>
      <c r="D150" s="179" t="s">
        <v>1323</v>
      </c>
      <c r="E150" s="179" t="s">
        <v>1310</v>
      </c>
      <c r="F150" s="179" t="s">
        <v>1306</v>
      </c>
      <c r="G150" s="178" t="s">
        <v>196</v>
      </c>
      <c r="H150" s="180">
        <v>1</v>
      </c>
      <c r="I150" s="182">
        <f t="shared" si="11"/>
        <v>0</v>
      </c>
      <c r="J150" s="182"/>
      <c r="K150" s="182"/>
      <c r="L150" s="182"/>
      <c r="M150" s="182"/>
      <c r="N150" s="182"/>
      <c r="O150" s="182"/>
      <c r="P150" s="182">
        <f t="shared" si="12"/>
        <v>0</v>
      </c>
      <c r="Q150" s="182"/>
    </row>
    <row r="151" s="172" customFormat="1" customHeight="1" spans="1:17">
      <c r="A151" s="172" t="s">
        <v>1324</v>
      </c>
      <c r="B151" s="178">
        <v>126</v>
      </c>
      <c r="C151" s="179" t="s">
        <v>1325</v>
      </c>
      <c r="D151" s="179" t="s">
        <v>1326</v>
      </c>
      <c r="E151" s="179" t="s">
        <v>1321</v>
      </c>
      <c r="F151" s="179" t="s">
        <v>1306</v>
      </c>
      <c r="G151" s="178" t="s">
        <v>196</v>
      </c>
      <c r="H151" s="180">
        <v>1</v>
      </c>
      <c r="I151" s="182">
        <f t="shared" si="11"/>
        <v>0</v>
      </c>
      <c r="J151" s="182"/>
      <c r="K151" s="182"/>
      <c r="L151" s="182"/>
      <c r="M151" s="182"/>
      <c r="N151" s="182"/>
      <c r="O151" s="182"/>
      <c r="P151" s="182">
        <f t="shared" si="12"/>
        <v>0</v>
      </c>
      <c r="Q151" s="182"/>
    </row>
    <row r="152" s="172" customFormat="1" customHeight="1" spans="1:17">
      <c r="A152" s="172" t="s">
        <v>1327</v>
      </c>
      <c r="B152" s="178">
        <v>127</v>
      </c>
      <c r="C152" s="179" t="s">
        <v>1328</v>
      </c>
      <c r="D152" s="179" t="s">
        <v>1329</v>
      </c>
      <c r="E152" s="179" t="s">
        <v>1330</v>
      </c>
      <c r="F152" s="179" t="s">
        <v>1306</v>
      </c>
      <c r="G152" s="178" t="s">
        <v>196</v>
      </c>
      <c r="H152" s="180">
        <v>1</v>
      </c>
      <c r="I152" s="182">
        <f t="shared" si="11"/>
        <v>0</v>
      </c>
      <c r="J152" s="182"/>
      <c r="K152" s="182"/>
      <c r="L152" s="182"/>
      <c r="M152" s="182"/>
      <c r="N152" s="182"/>
      <c r="O152" s="182"/>
      <c r="P152" s="182">
        <f t="shared" si="12"/>
        <v>0</v>
      </c>
      <c r="Q152" s="182"/>
    </row>
    <row r="153" s="172" customFormat="1" customHeight="1" spans="1:17">
      <c r="A153" s="172" t="s">
        <v>1331</v>
      </c>
      <c r="B153" s="178">
        <v>128</v>
      </c>
      <c r="C153" s="179" t="s">
        <v>779</v>
      </c>
      <c r="D153" s="179" t="s">
        <v>1332</v>
      </c>
      <c r="E153" s="179" t="s">
        <v>1333</v>
      </c>
      <c r="F153" s="179" t="s">
        <v>1306</v>
      </c>
      <c r="G153" s="178" t="s">
        <v>196</v>
      </c>
      <c r="H153" s="180">
        <v>1</v>
      </c>
      <c r="I153" s="182">
        <f t="shared" si="11"/>
        <v>0</v>
      </c>
      <c r="J153" s="182"/>
      <c r="K153" s="182"/>
      <c r="L153" s="182"/>
      <c r="M153" s="182"/>
      <c r="N153" s="182"/>
      <c r="O153" s="182"/>
      <c r="P153" s="182">
        <f t="shared" si="12"/>
        <v>0</v>
      </c>
      <c r="Q153" s="182"/>
    </row>
    <row r="154" s="172" customFormat="1" customHeight="1" spans="1:17">
      <c r="A154" s="172" t="s">
        <v>1334</v>
      </c>
      <c r="B154" s="178">
        <v>129</v>
      </c>
      <c r="C154" s="179" t="s">
        <v>1335</v>
      </c>
      <c r="D154" s="179" t="s">
        <v>1336</v>
      </c>
      <c r="E154" s="179" t="s">
        <v>1310</v>
      </c>
      <c r="F154" s="179" t="s">
        <v>1306</v>
      </c>
      <c r="G154" s="178" t="s">
        <v>196</v>
      </c>
      <c r="H154" s="180">
        <v>12</v>
      </c>
      <c r="I154" s="182">
        <f t="shared" si="11"/>
        <v>0</v>
      </c>
      <c r="J154" s="182"/>
      <c r="K154" s="182"/>
      <c r="L154" s="182"/>
      <c r="M154" s="182"/>
      <c r="N154" s="182"/>
      <c r="O154" s="182"/>
      <c r="P154" s="182">
        <f t="shared" si="12"/>
        <v>0</v>
      </c>
      <c r="Q154" s="182"/>
    </row>
    <row r="155" s="172" customFormat="1" customHeight="1" spans="1:17">
      <c r="A155" s="172" t="s">
        <v>1337</v>
      </c>
      <c r="B155" s="178">
        <v>130</v>
      </c>
      <c r="C155" s="179" t="s">
        <v>1338</v>
      </c>
      <c r="D155" s="179" t="s">
        <v>1339</v>
      </c>
      <c r="E155" s="179" t="s">
        <v>1314</v>
      </c>
      <c r="F155" s="179" t="s">
        <v>1306</v>
      </c>
      <c r="G155" s="178" t="s">
        <v>196</v>
      </c>
      <c r="H155" s="180">
        <v>9</v>
      </c>
      <c r="I155" s="182">
        <f t="shared" si="11"/>
        <v>0</v>
      </c>
      <c r="J155" s="182"/>
      <c r="K155" s="182"/>
      <c r="L155" s="182"/>
      <c r="M155" s="182"/>
      <c r="N155" s="182"/>
      <c r="O155" s="182"/>
      <c r="P155" s="182">
        <f t="shared" si="12"/>
        <v>0</v>
      </c>
      <c r="Q155" s="182"/>
    </row>
    <row r="156" s="172" customFormat="1" customHeight="1" spans="2:17">
      <c r="B156" s="178">
        <v>131</v>
      </c>
      <c r="C156" s="179" t="s">
        <v>1340</v>
      </c>
      <c r="D156" s="179" t="s">
        <v>1341</v>
      </c>
      <c r="E156" s="179" t="s">
        <v>1318</v>
      </c>
      <c r="F156" s="179" t="s">
        <v>1306</v>
      </c>
      <c r="G156" s="178" t="s">
        <v>196</v>
      </c>
      <c r="H156" s="180">
        <v>7</v>
      </c>
      <c r="I156" s="182">
        <f t="shared" si="11"/>
        <v>0</v>
      </c>
      <c r="J156" s="182"/>
      <c r="K156" s="182"/>
      <c r="L156" s="182"/>
      <c r="M156" s="182"/>
      <c r="N156" s="182"/>
      <c r="O156" s="182"/>
      <c r="P156" s="182">
        <f t="shared" si="12"/>
        <v>0</v>
      </c>
      <c r="Q156" s="182"/>
    </row>
    <row r="157" s="172" customFormat="1" customHeight="1" spans="2:17">
      <c r="B157" s="178">
        <v>132</v>
      </c>
      <c r="C157" s="179" t="s">
        <v>1342</v>
      </c>
      <c r="D157" s="179" t="s">
        <v>1343</v>
      </c>
      <c r="E157" s="179" t="s">
        <v>1305</v>
      </c>
      <c r="F157" s="179" t="s">
        <v>1306</v>
      </c>
      <c r="G157" s="178" t="s">
        <v>196</v>
      </c>
      <c r="H157" s="180">
        <v>10</v>
      </c>
      <c r="I157" s="182">
        <f t="shared" si="11"/>
        <v>0</v>
      </c>
      <c r="J157" s="182"/>
      <c r="K157" s="182"/>
      <c r="L157" s="182"/>
      <c r="M157" s="182"/>
      <c r="N157" s="182"/>
      <c r="O157" s="182"/>
      <c r="P157" s="182">
        <f t="shared" si="12"/>
        <v>0</v>
      </c>
      <c r="Q157" s="182"/>
    </row>
    <row r="158" s="172" customFormat="1" customHeight="1" spans="2:17">
      <c r="B158" s="178">
        <v>133</v>
      </c>
      <c r="C158" s="179" t="s">
        <v>1344</v>
      </c>
      <c r="D158" s="179" t="s">
        <v>1345</v>
      </c>
      <c r="E158" s="179" t="s">
        <v>1346</v>
      </c>
      <c r="F158" s="179" t="s">
        <v>1306</v>
      </c>
      <c r="G158" s="178" t="s">
        <v>196</v>
      </c>
      <c r="H158" s="180">
        <v>5</v>
      </c>
      <c r="I158" s="182">
        <f t="shared" si="11"/>
        <v>0</v>
      </c>
      <c r="J158" s="182"/>
      <c r="K158" s="182"/>
      <c r="L158" s="182"/>
      <c r="M158" s="182"/>
      <c r="N158" s="182"/>
      <c r="O158" s="182"/>
      <c r="P158" s="182">
        <f t="shared" si="12"/>
        <v>0</v>
      </c>
      <c r="Q158" s="182"/>
    </row>
    <row r="159" s="172" customFormat="1" customHeight="1" spans="2:17">
      <c r="B159" s="178">
        <v>134</v>
      </c>
      <c r="C159" s="179" t="s">
        <v>1347</v>
      </c>
      <c r="D159" s="179" t="s">
        <v>1348</v>
      </c>
      <c r="E159" s="179" t="s">
        <v>1330</v>
      </c>
      <c r="F159" s="179" t="s">
        <v>1306</v>
      </c>
      <c r="G159" s="178" t="s">
        <v>196</v>
      </c>
      <c r="H159" s="180">
        <v>6</v>
      </c>
      <c r="I159" s="182">
        <f t="shared" si="11"/>
        <v>0</v>
      </c>
      <c r="J159" s="182"/>
      <c r="K159" s="182"/>
      <c r="L159" s="182"/>
      <c r="M159" s="182"/>
      <c r="N159" s="182"/>
      <c r="O159" s="182"/>
      <c r="P159" s="182">
        <f t="shared" si="12"/>
        <v>0</v>
      </c>
      <c r="Q159" s="182"/>
    </row>
    <row r="160" s="172" customFormat="1" customHeight="1" spans="2:17">
      <c r="B160" s="178">
        <v>135</v>
      </c>
      <c r="C160" s="179" t="s">
        <v>1349</v>
      </c>
      <c r="D160" s="179" t="s">
        <v>1350</v>
      </c>
      <c r="E160" s="179" t="s">
        <v>1351</v>
      </c>
      <c r="F160" s="179" t="s">
        <v>1306</v>
      </c>
      <c r="G160" s="178" t="s">
        <v>196</v>
      </c>
      <c r="H160" s="180">
        <v>4</v>
      </c>
      <c r="I160" s="182">
        <f t="shared" si="11"/>
        <v>0</v>
      </c>
      <c r="J160" s="182"/>
      <c r="K160" s="182"/>
      <c r="L160" s="182"/>
      <c r="M160" s="182"/>
      <c r="N160" s="182"/>
      <c r="O160" s="182"/>
      <c r="P160" s="182">
        <f t="shared" si="12"/>
        <v>0</v>
      </c>
      <c r="Q160" s="182"/>
    </row>
    <row r="161" s="172" customFormat="1" customHeight="1" spans="1:17">
      <c r="A161" s="172" t="s">
        <v>819</v>
      </c>
      <c r="B161" s="178"/>
      <c r="C161" s="179" t="s">
        <v>1352</v>
      </c>
      <c r="D161" s="179" t="s">
        <v>12</v>
      </c>
      <c r="E161" s="179"/>
      <c r="F161" s="179"/>
      <c r="G161" s="178"/>
      <c r="H161" s="180"/>
      <c r="I161" s="182"/>
      <c r="J161" s="182"/>
      <c r="K161" s="182"/>
      <c r="L161" s="182"/>
      <c r="M161" s="182"/>
      <c r="N161" s="182"/>
      <c r="O161" s="182"/>
      <c r="P161" s="182"/>
      <c r="Q161" s="182"/>
    </row>
    <row r="162" s="172" customFormat="1" customHeight="1" spans="1:17">
      <c r="A162" s="172" t="s">
        <v>1353</v>
      </c>
      <c r="B162" s="178"/>
      <c r="C162" s="179" t="s">
        <v>258</v>
      </c>
      <c r="D162" s="179" t="s">
        <v>1354</v>
      </c>
      <c r="E162" s="179"/>
      <c r="F162" s="179"/>
      <c r="G162" s="178"/>
      <c r="H162" s="180"/>
      <c r="I162" s="182"/>
      <c r="J162" s="182"/>
      <c r="K162" s="182"/>
      <c r="L162" s="182"/>
      <c r="M162" s="182"/>
      <c r="N162" s="182"/>
      <c r="O162" s="182"/>
      <c r="P162" s="182"/>
      <c r="Q162" s="182"/>
    </row>
    <row r="163" s="172" customFormat="1" customHeight="1" spans="1:17">
      <c r="A163" s="172" t="s">
        <v>1355</v>
      </c>
      <c r="B163" s="178"/>
      <c r="C163" s="179" t="s">
        <v>1356</v>
      </c>
      <c r="D163" s="179" t="s">
        <v>1354</v>
      </c>
      <c r="E163" s="179"/>
      <c r="F163" s="179"/>
      <c r="G163" s="178"/>
      <c r="H163" s="180"/>
      <c r="I163" s="182"/>
      <c r="J163" s="182"/>
      <c r="K163" s="182"/>
      <c r="L163" s="182"/>
      <c r="M163" s="182"/>
      <c r="N163" s="182"/>
      <c r="O163" s="182"/>
      <c r="P163" s="182"/>
      <c r="Q163" s="182"/>
    </row>
    <row r="164" s="172" customFormat="1" customHeight="1" spans="1:17">
      <c r="A164" s="172" t="s">
        <v>1357</v>
      </c>
      <c r="B164" s="178"/>
      <c r="C164" s="179"/>
      <c r="D164" s="179" t="s">
        <v>827</v>
      </c>
      <c r="E164" s="179"/>
      <c r="F164" s="179"/>
      <c r="G164" s="178"/>
      <c r="H164" s="180"/>
      <c r="I164" s="182"/>
      <c r="J164" s="182"/>
      <c r="K164" s="182"/>
      <c r="L164" s="182"/>
      <c r="M164" s="182"/>
      <c r="N164" s="182"/>
      <c r="O164" s="182"/>
      <c r="P164" s="182"/>
      <c r="Q164" s="182"/>
    </row>
    <row r="165" s="172" customFormat="1" customHeight="1" spans="1:17">
      <c r="A165" s="172" t="s">
        <v>1358</v>
      </c>
      <c r="B165" s="178">
        <v>136</v>
      </c>
      <c r="C165" s="251" t="s">
        <v>1359</v>
      </c>
      <c r="D165" s="179" t="s">
        <v>830</v>
      </c>
      <c r="E165" s="179" t="s">
        <v>1360</v>
      </c>
      <c r="F165" s="179" t="s">
        <v>832</v>
      </c>
      <c r="G165" s="178" t="s">
        <v>810</v>
      </c>
      <c r="H165" s="180">
        <v>890</v>
      </c>
      <c r="I165" s="182">
        <f t="shared" si="11"/>
        <v>0</v>
      </c>
      <c r="J165" s="182"/>
      <c r="K165" s="182"/>
      <c r="L165" s="182"/>
      <c r="M165" s="182"/>
      <c r="N165" s="182"/>
      <c r="O165" s="182"/>
      <c r="P165" s="182">
        <f t="shared" ref="P165:P183" si="13">ROUND(H165*I165,2)</f>
        <v>0</v>
      </c>
      <c r="Q165" s="182" t="s">
        <v>833</v>
      </c>
    </row>
    <row r="166" s="172" customFormat="1" customHeight="1" spans="1:17">
      <c r="A166" s="172" t="s">
        <v>1361</v>
      </c>
      <c r="B166" s="178">
        <v>137</v>
      </c>
      <c r="C166" s="179" t="s">
        <v>1362</v>
      </c>
      <c r="D166" s="179" t="s">
        <v>830</v>
      </c>
      <c r="E166" s="179" t="s">
        <v>831</v>
      </c>
      <c r="F166" s="179" t="s">
        <v>832</v>
      </c>
      <c r="G166" s="178" t="s">
        <v>810</v>
      </c>
      <c r="H166" s="180">
        <v>71</v>
      </c>
      <c r="I166" s="182">
        <f t="shared" si="11"/>
        <v>0</v>
      </c>
      <c r="J166" s="182"/>
      <c r="K166" s="182"/>
      <c r="L166" s="182"/>
      <c r="M166" s="182"/>
      <c r="N166" s="182"/>
      <c r="O166" s="182"/>
      <c r="P166" s="182">
        <f t="shared" si="13"/>
        <v>0</v>
      </c>
      <c r="Q166" s="182" t="s">
        <v>833</v>
      </c>
    </row>
    <row r="167" s="172" customFormat="1" customHeight="1" spans="1:17">
      <c r="A167" s="172" t="s">
        <v>1363</v>
      </c>
      <c r="B167" s="178">
        <v>138</v>
      </c>
      <c r="C167" s="251" t="s">
        <v>1364</v>
      </c>
      <c r="D167" s="179" t="s">
        <v>1365</v>
      </c>
      <c r="E167" s="179" t="s">
        <v>1366</v>
      </c>
      <c r="F167" s="179" t="s">
        <v>1367</v>
      </c>
      <c r="G167" s="178" t="s">
        <v>810</v>
      </c>
      <c r="H167" s="180">
        <v>13</v>
      </c>
      <c r="I167" s="182">
        <f t="shared" si="11"/>
        <v>0</v>
      </c>
      <c r="J167" s="182"/>
      <c r="K167" s="182"/>
      <c r="L167" s="182"/>
      <c r="M167" s="182"/>
      <c r="N167" s="182"/>
      <c r="O167" s="182"/>
      <c r="P167" s="182">
        <f t="shared" si="13"/>
        <v>0</v>
      </c>
      <c r="Q167" s="182" t="s">
        <v>1368</v>
      </c>
    </row>
    <row r="168" s="172" customFormat="1" customHeight="1" spans="1:17">
      <c r="A168" s="172" t="s">
        <v>1369</v>
      </c>
      <c r="B168" s="178">
        <v>139</v>
      </c>
      <c r="C168" s="179" t="s">
        <v>1370</v>
      </c>
      <c r="D168" s="179" t="s">
        <v>848</v>
      </c>
      <c r="E168" s="179" t="s">
        <v>849</v>
      </c>
      <c r="F168" s="179" t="s">
        <v>850</v>
      </c>
      <c r="G168" s="178" t="s">
        <v>157</v>
      </c>
      <c r="H168" s="180">
        <v>1114.97</v>
      </c>
      <c r="I168" s="182">
        <f t="shared" si="11"/>
        <v>0</v>
      </c>
      <c r="J168" s="182"/>
      <c r="K168" s="182"/>
      <c r="L168" s="182"/>
      <c r="M168" s="182"/>
      <c r="N168" s="182"/>
      <c r="O168" s="182"/>
      <c r="P168" s="182">
        <f t="shared" si="13"/>
        <v>0</v>
      </c>
      <c r="Q168" s="182" t="s">
        <v>851</v>
      </c>
    </row>
    <row r="169" s="172" customFormat="1" customHeight="1" spans="1:17">
      <c r="A169" s="172" t="s">
        <v>1371</v>
      </c>
      <c r="B169" s="178">
        <v>140</v>
      </c>
      <c r="C169" s="179" t="s">
        <v>1372</v>
      </c>
      <c r="D169" s="179" t="s">
        <v>1373</v>
      </c>
      <c r="E169" s="179" t="s">
        <v>1374</v>
      </c>
      <c r="F169" s="179" t="s">
        <v>864</v>
      </c>
      <c r="G169" s="178" t="s">
        <v>157</v>
      </c>
      <c r="H169" s="180">
        <v>896.14</v>
      </c>
      <c r="I169" s="182">
        <f t="shared" si="11"/>
        <v>0</v>
      </c>
      <c r="J169" s="182"/>
      <c r="K169" s="182"/>
      <c r="L169" s="182"/>
      <c r="M169" s="182"/>
      <c r="N169" s="182"/>
      <c r="O169" s="182"/>
      <c r="P169" s="182">
        <f t="shared" si="13"/>
        <v>0</v>
      </c>
      <c r="Q169" s="182" t="s">
        <v>865</v>
      </c>
    </row>
    <row r="170" s="172" customFormat="1" customHeight="1" spans="1:17">
      <c r="A170" s="172" t="s">
        <v>1375</v>
      </c>
      <c r="B170" s="178">
        <v>141</v>
      </c>
      <c r="C170" s="179" t="s">
        <v>1376</v>
      </c>
      <c r="D170" s="179" t="s">
        <v>1377</v>
      </c>
      <c r="E170" s="179" t="s">
        <v>1378</v>
      </c>
      <c r="F170" s="179" t="s">
        <v>864</v>
      </c>
      <c r="G170" s="178" t="s">
        <v>157</v>
      </c>
      <c r="H170" s="180">
        <v>904.13</v>
      </c>
      <c r="I170" s="182">
        <f t="shared" si="11"/>
        <v>0</v>
      </c>
      <c r="J170" s="182"/>
      <c r="K170" s="182"/>
      <c r="L170" s="182"/>
      <c r="M170" s="182"/>
      <c r="N170" s="182"/>
      <c r="O170" s="182"/>
      <c r="P170" s="182">
        <f t="shared" si="13"/>
        <v>0</v>
      </c>
      <c r="Q170" s="182" t="s">
        <v>865</v>
      </c>
    </row>
    <row r="171" s="172" customFormat="1" customHeight="1" spans="2:17">
      <c r="B171" s="178">
        <v>142</v>
      </c>
      <c r="C171" s="179" t="s">
        <v>1379</v>
      </c>
      <c r="D171" s="179" t="s">
        <v>1380</v>
      </c>
      <c r="E171" s="179" t="s">
        <v>1381</v>
      </c>
      <c r="F171" s="179" t="s">
        <v>864</v>
      </c>
      <c r="G171" s="178" t="s">
        <v>157</v>
      </c>
      <c r="H171" s="180">
        <v>286.24</v>
      </c>
      <c r="I171" s="182">
        <f t="shared" si="11"/>
        <v>0</v>
      </c>
      <c r="J171" s="182"/>
      <c r="K171" s="182"/>
      <c r="L171" s="182"/>
      <c r="M171" s="182"/>
      <c r="N171" s="182"/>
      <c r="O171" s="182"/>
      <c r="P171" s="182">
        <f t="shared" si="13"/>
        <v>0</v>
      </c>
      <c r="Q171" s="182" t="s">
        <v>873</v>
      </c>
    </row>
    <row r="172" s="172" customFormat="1" customHeight="1" spans="1:17">
      <c r="A172" s="172" t="s">
        <v>1382</v>
      </c>
      <c r="B172" s="178">
        <v>143</v>
      </c>
      <c r="C172" s="179" t="s">
        <v>1383</v>
      </c>
      <c r="D172" s="179" t="s">
        <v>871</v>
      </c>
      <c r="E172" s="179" t="s">
        <v>872</v>
      </c>
      <c r="F172" s="179" t="s">
        <v>864</v>
      </c>
      <c r="G172" s="178" t="s">
        <v>157</v>
      </c>
      <c r="H172" s="180">
        <v>938.63</v>
      </c>
      <c r="I172" s="182">
        <f t="shared" si="11"/>
        <v>0</v>
      </c>
      <c r="J172" s="182"/>
      <c r="K172" s="182"/>
      <c r="L172" s="182"/>
      <c r="M172" s="182"/>
      <c r="N172" s="182"/>
      <c r="O172" s="182"/>
      <c r="P172" s="182">
        <f t="shared" si="13"/>
        <v>0</v>
      </c>
      <c r="Q172" s="182" t="s">
        <v>873</v>
      </c>
    </row>
    <row r="173" s="172" customFormat="1" customHeight="1" spans="1:17">
      <c r="A173" s="172" t="s">
        <v>1384</v>
      </c>
      <c r="B173" s="178">
        <v>144</v>
      </c>
      <c r="C173" s="179" t="s">
        <v>1385</v>
      </c>
      <c r="D173" s="179" t="s">
        <v>876</v>
      </c>
      <c r="E173" s="179" t="s">
        <v>877</v>
      </c>
      <c r="F173" s="179" t="s">
        <v>864</v>
      </c>
      <c r="G173" s="178" t="s">
        <v>157</v>
      </c>
      <c r="H173" s="180">
        <v>1025.17</v>
      </c>
      <c r="I173" s="182">
        <f t="shared" si="11"/>
        <v>0</v>
      </c>
      <c r="J173" s="182"/>
      <c r="K173" s="182"/>
      <c r="L173" s="182"/>
      <c r="M173" s="182"/>
      <c r="N173" s="182"/>
      <c r="O173" s="182"/>
      <c r="P173" s="182">
        <f t="shared" si="13"/>
        <v>0</v>
      </c>
      <c r="Q173" s="182" t="s">
        <v>873</v>
      </c>
    </row>
    <row r="174" s="172" customFormat="1" customHeight="1" spans="1:17">
      <c r="A174" s="172" t="s">
        <v>1386</v>
      </c>
      <c r="B174" s="178">
        <v>145</v>
      </c>
      <c r="C174" s="179" t="s">
        <v>1387</v>
      </c>
      <c r="D174" s="179" t="s">
        <v>880</v>
      </c>
      <c r="E174" s="179" t="s">
        <v>881</v>
      </c>
      <c r="F174" s="179" t="s">
        <v>864</v>
      </c>
      <c r="G174" s="178" t="s">
        <v>157</v>
      </c>
      <c r="H174" s="180">
        <v>935.41</v>
      </c>
      <c r="I174" s="182">
        <f t="shared" si="11"/>
        <v>0</v>
      </c>
      <c r="J174" s="182"/>
      <c r="K174" s="182"/>
      <c r="L174" s="182"/>
      <c r="M174" s="182"/>
      <c r="N174" s="182"/>
      <c r="O174" s="182"/>
      <c r="P174" s="182">
        <f t="shared" si="13"/>
        <v>0</v>
      </c>
      <c r="Q174" s="182" t="s">
        <v>873</v>
      </c>
    </row>
    <row r="175" s="172" customFormat="1" customHeight="1" spans="1:17">
      <c r="A175" s="172" t="s">
        <v>1388</v>
      </c>
      <c r="B175" s="178">
        <v>146</v>
      </c>
      <c r="C175" s="179" t="s">
        <v>1389</v>
      </c>
      <c r="D175" s="179" t="s">
        <v>898</v>
      </c>
      <c r="E175" s="179" t="s">
        <v>899</v>
      </c>
      <c r="F175" s="179" t="s">
        <v>894</v>
      </c>
      <c r="G175" s="178" t="s">
        <v>157</v>
      </c>
      <c r="H175" s="180">
        <v>550.2</v>
      </c>
      <c r="I175" s="182">
        <f t="shared" si="11"/>
        <v>0</v>
      </c>
      <c r="J175" s="182"/>
      <c r="K175" s="182"/>
      <c r="L175" s="182"/>
      <c r="M175" s="182"/>
      <c r="N175" s="182"/>
      <c r="O175" s="182"/>
      <c r="P175" s="182">
        <f t="shared" si="13"/>
        <v>0</v>
      </c>
      <c r="Q175" s="182" t="s">
        <v>895</v>
      </c>
    </row>
    <row r="176" s="172" customFormat="1" customHeight="1" spans="2:17">
      <c r="B176" s="178">
        <v>147</v>
      </c>
      <c r="C176" s="179" t="s">
        <v>1390</v>
      </c>
      <c r="D176" s="179" t="s">
        <v>1391</v>
      </c>
      <c r="E176" s="179" t="s">
        <v>1392</v>
      </c>
      <c r="F176" s="179" t="s">
        <v>894</v>
      </c>
      <c r="G176" s="178" t="s">
        <v>157</v>
      </c>
      <c r="H176" s="180">
        <v>38.82</v>
      </c>
      <c r="I176" s="182">
        <f t="shared" si="11"/>
        <v>0</v>
      </c>
      <c r="J176" s="182"/>
      <c r="K176" s="182"/>
      <c r="L176" s="182"/>
      <c r="M176" s="182"/>
      <c r="N176" s="182"/>
      <c r="O176" s="182"/>
      <c r="P176" s="182">
        <f t="shared" si="13"/>
        <v>0</v>
      </c>
      <c r="Q176" s="182" t="s">
        <v>895</v>
      </c>
    </row>
    <row r="177" s="172" customFormat="1" customHeight="1" spans="1:17">
      <c r="A177" s="172" t="s">
        <v>1393</v>
      </c>
      <c r="B177" s="178">
        <v>148</v>
      </c>
      <c r="C177" s="179" t="s">
        <v>1394</v>
      </c>
      <c r="D177" s="179" t="s">
        <v>1395</v>
      </c>
      <c r="E177" s="179" t="s">
        <v>1396</v>
      </c>
      <c r="F177" s="179" t="s">
        <v>894</v>
      </c>
      <c r="G177" s="178" t="s">
        <v>157</v>
      </c>
      <c r="H177" s="180">
        <v>92948.37</v>
      </c>
      <c r="I177" s="182">
        <f t="shared" si="11"/>
        <v>0</v>
      </c>
      <c r="J177" s="182"/>
      <c r="K177" s="182"/>
      <c r="L177" s="182"/>
      <c r="M177" s="182"/>
      <c r="N177" s="182"/>
      <c r="O177" s="182"/>
      <c r="P177" s="182">
        <f t="shared" si="13"/>
        <v>0</v>
      </c>
      <c r="Q177" s="182" t="s">
        <v>895</v>
      </c>
    </row>
    <row r="178" s="172" customFormat="1" customHeight="1" spans="1:17">
      <c r="A178" s="172" t="s">
        <v>1397</v>
      </c>
      <c r="B178" s="178">
        <v>149</v>
      </c>
      <c r="C178" s="179" t="s">
        <v>1398</v>
      </c>
      <c r="D178" s="179" t="s">
        <v>913</v>
      </c>
      <c r="E178" s="179" t="s">
        <v>914</v>
      </c>
      <c r="F178" s="179" t="s">
        <v>910</v>
      </c>
      <c r="G178" s="178" t="s">
        <v>157</v>
      </c>
      <c r="H178" s="180">
        <v>20732.82</v>
      </c>
      <c r="I178" s="182">
        <f t="shared" si="11"/>
        <v>0</v>
      </c>
      <c r="J178" s="182"/>
      <c r="K178" s="182"/>
      <c r="L178" s="182"/>
      <c r="M178" s="182"/>
      <c r="N178" s="182"/>
      <c r="O178" s="182"/>
      <c r="P178" s="182">
        <f t="shared" si="13"/>
        <v>0</v>
      </c>
      <c r="Q178" s="182"/>
    </row>
    <row r="179" s="172" customFormat="1" customHeight="1" spans="2:17">
      <c r="B179" s="178">
        <v>150</v>
      </c>
      <c r="C179" s="179" t="s">
        <v>1399</v>
      </c>
      <c r="D179" s="179" t="s">
        <v>917</v>
      </c>
      <c r="E179" s="179" t="s">
        <v>918</v>
      </c>
      <c r="F179" s="179" t="s">
        <v>910</v>
      </c>
      <c r="G179" s="178" t="s">
        <v>157</v>
      </c>
      <c r="H179" s="180">
        <v>94.81</v>
      </c>
      <c r="I179" s="182">
        <f t="shared" si="11"/>
        <v>0</v>
      </c>
      <c r="J179" s="182"/>
      <c r="K179" s="182"/>
      <c r="L179" s="182"/>
      <c r="M179" s="182"/>
      <c r="N179" s="182"/>
      <c r="O179" s="182"/>
      <c r="P179" s="182">
        <f t="shared" si="13"/>
        <v>0</v>
      </c>
      <c r="Q179" s="182"/>
    </row>
    <row r="180" s="172" customFormat="1" customHeight="1" spans="1:17">
      <c r="A180" s="172" t="s">
        <v>1400</v>
      </c>
      <c r="B180" s="178">
        <v>151</v>
      </c>
      <c r="C180" s="179" t="s">
        <v>1401</v>
      </c>
      <c r="D180" s="179" t="s">
        <v>1402</v>
      </c>
      <c r="E180" s="179" t="s">
        <v>1403</v>
      </c>
      <c r="F180" s="179" t="s">
        <v>910</v>
      </c>
      <c r="G180" s="178" t="s">
        <v>157</v>
      </c>
      <c r="H180" s="180">
        <v>58.52</v>
      </c>
      <c r="I180" s="182">
        <f t="shared" si="11"/>
        <v>0</v>
      </c>
      <c r="J180" s="182"/>
      <c r="K180" s="182"/>
      <c r="L180" s="182"/>
      <c r="M180" s="182"/>
      <c r="N180" s="182"/>
      <c r="O180" s="182"/>
      <c r="P180" s="182">
        <f t="shared" si="13"/>
        <v>0</v>
      </c>
      <c r="Q180" s="182"/>
    </row>
    <row r="181" s="172" customFormat="1" customHeight="1" spans="1:17">
      <c r="A181" s="172" t="s">
        <v>1404</v>
      </c>
      <c r="B181" s="178">
        <v>152</v>
      </c>
      <c r="C181" s="179" t="s">
        <v>1405</v>
      </c>
      <c r="D181" s="179" t="s">
        <v>924</v>
      </c>
      <c r="E181" s="179" t="s">
        <v>925</v>
      </c>
      <c r="F181" s="179" t="s">
        <v>926</v>
      </c>
      <c r="G181" s="178" t="s">
        <v>157</v>
      </c>
      <c r="H181" s="180">
        <v>3394.71</v>
      </c>
      <c r="I181" s="182">
        <f t="shared" si="11"/>
        <v>0</v>
      </c>
      <c r="J181" s="182"/>
      <c r="K181" s="182"/>
      <c r="L181" s="182"/>
      <c r="M181" s="182"/>
      <c r="N181" s="182"/>
      <c r="O181" s="182"/>
      <c r="P181" s="182">
        <f t="shared" si="13"/>
        <v>0</v>
      </c>
      <c r="Q181" s="182" t="s">
        <v>905</v>
      </c>
    </row>
    <row r="182" s="172" customFormat="1" customHeight="1" spans="1:17">
      <c r="A182" s="172" t="s">
        <v>1406</v>
      </c>
      <c r="B182" s="178">
        <v>153</v>
      </c>
      <c r="C182" s="179" t="s">
        <v>1407</v>
      </c>
      <c r="D182" s="179" t="s">
        <v>933</v>
      </c>
      <c r="E182" s="179" t="s">
        <v>934</v>
      </c>
      <c r="F182" s="179" t="s">
        <v>926</v>
      </c>
      <c r="G182" s="178" t="s">
        <v>157</v>
      </c>
      <c r="H182" s="180">
        <v>14.21</v>
      </c>
      <c r="I182" s="182">
        <f t="shared" si="11"/>
        <v>0</v>
      </c>
      <c r="J182" s="182"/>
      <c r="K182" s="182"/>
      <c r="L182" s="182"/>
      <c r="M182" s="182"/>
      <c r="N182" s="182"/>
      <c r="O182" s="182"/>
      <c r="P182" s="182">
        <f t="shared" si="13"/>
        <v>0</v>
      </c>
      <c r="Q182" s="182"/>
    </row>
    <row r="183" s="172" customFormat="1" customHeight="1" spans="2:17">
      <c r="B183" s="178">
        <v>154</v>
      </c>
      <c r="C183" s="251" t="s">
        <v>1408</v>
      </c>
      <c r="D183" s="179" t="s">
        <v>936</v>
      </c>
      <c r="E183" s="179" t="s">
        <v>937</v>
      </c>
      <c r="F183" s="179" t="s">
        <v>926</v>
      </c>
      <c r="G183" s="178" t="s">
        <v>157</v>
      </c>
      <c r="H183" s="180">
        <v>158.47</v>
      </c>
      <c r="I183" s="182">
        <f t="shared" si="11"/>
        <v>0</v>
      </c>
      <c r="J183" s="182"/>
      <c r="K183" s="182"/>
      <c r="L183" s="182"/>
      <c r="M183" s="182"/>
      <c r="N183" s="182"/>
      <c r="O183" s="182"/>
      <c r="P183" s="182">
        <f t="shared" si="13"/>
        <v>0</v>
      </c>
      <c r="Q183" s="182"/>
    </row>
    <row r="184" s="172" customFormat="1" customHeight="1" spans="1:17">
      <c r="A184" s="172" t="s">
        <v>1409</v>
      </c>
      <c r="B184" s="178"/>
      <c r="C184" s="179"/>
      <c r="D184" s="179" t="s">
        <v>942</v>
      </c>
      <c r="E184" s="179"/>
      <c r="F184" s="179"/>
      <c r="G184" s="178"/>
      <c r="H184" s="180"/>
      <c r="I184" s="182"/>
      <c r="J184" s="182"/>
      <c r="K184" s="182"/>
      <c r="L184" s="182"/>
      <c r="M184" s="182"/>
      <c r="N184" s="182"/>
      <c r="O184" s="182"/>
      <c r="P184" s="182"/>
      <c r="Q184" s="182"/>
    </row>
    <row r="185" s="172" customFormat="1" customHeight="1" spans="1:17">
      <c r="A185" s="172" t="s">
        <v>1410</v>
      </c>
      <c r="B185" s="178">
        <v>155</v>
      </c>
      <c r="C185" s="179" t="s">
        <v>1411</v>
      </c>
      <c r="D185" s="179" t="s">
        <v>892</v>
      </c>
      <c r="E185" s="179" t="s">
        <v>893</v>
      </c>
      <c r="F185" s="179" t="s">
        <v>894</v>
      </c>
      <c r="G185" s="178" t="s">
        <v>157</v>
      </c>
      <c r="H185" s="180">
        <v>9035.14</v>
      </c>
      <c r="I185" s="182">
        <f t="shared" si="11"/>
        <v>0</v>
      </c>
      <c r="J185" s="182"/>
      <c r="K185" s="182"/>
      <c r="L185" s="182"/>
      <c r="M185" s="182"/>
      <c r="N185" s="182"/>
      <c r="O185" s="182"/>
      <c r="P185" s="182">
        <f t="shared" ref="P185:P197" si="14">ROUND(H185*I185,2)</f>
        <v>0</v>
      </c>
      <c r="Q185" s="182" t="s">
        <v>895</v>
      </c>
    </row>
    <row r="186" s="172" customFormat="1" customHeight="1" spans="1:17">
      <c r="A186" s="172" t="s">
        <v>1412</v>
      </c>
      <c r="B186" s="178">
        <v>156</v>
      </c>
      <c r="C186" s="179" t="s">
        <v>1413</v>
      </c>
      <c r="D186" s="179" t="s">
        <v>898</v>
      </c>
      <c r="E186" s="179" t="s">
        <v>899</v>
      </c>
      <c r="F186" s="179" t="s">
        <v>894</v>
      </c>
      <c r="G186" s="178" t="s">
        <v>157</v>
      </c>
      <c r="H186" s="180">
        <v>1690.37</v>
      </c>
      <c r="I186" s="182">
        <f t="shared" si="11"/>
        <v>0</v>
      </c>
      <c r="J186" s="182"/>
      <c r="K186" s="182"/>
      <c r="L186" s="182"/>
      <c r="M186" s="182"/>
      <c r="N186" s="182"/>
      <c r="O186" s="182"/>
      <c r="P186" s="182">
        <f t="shared" si="14"/>
        <v>0</v>
      </c>
      <c r="Q186" s="182" t="s">
        <v>895</v>
      </c>
    </row>
    <row r="187" s="172" customFormat="1" customHeight="1" spans="1:17">
      <c r="A187" s="172" t="s">
        <v>1414</v>
      </c>
      <c r="B187" s="178">
        <v>157</v>
      </c>
      <c r="C187" s="179" t="s">
        <v>1415</v>
      </c>
      <c r="D187" s="179" t="s">
        <v>908</v>
      </c>
      <c r="E187" s="179" t="s">
        <v>909</v>
      </c>
      <c r="F187" s="179" t="s">
        <v>910</v>
      </c>
      <c r="G187" s="178" t="s">
        <v>157</v>
      </c>
      <c r="H187" s="180">
        <v>501.45</v>
      </c>
      <c r="I187" s="182">
        <f t="shared" si="11"/>
        <v>0</v>
      </c>
      <c r="J187" s="182"/>
      <c r="K187" s="182"/>
      <c r="L187" s="182"/>
      <c r="M187" s="182"/>
      <c r="N187" s="182"/>
      <c r="O187" s="182"/>
      <c r="P187" s="182">
        <f t="shared" si="14"/>
        <v>0</v>
      </c>
      <c r="Q187" s="182"/>
    </row>
    <row r="188" s="172" customFormat="1" customHeight="1" spans="1:17">
      <c r="A188" s="172" t="s">
        <v>1416</v>
      </c>
      <c r="B188" s="178">
        <v>158</v>
      </c>
      <c r="C188" s="179" t="s">
        <v>1417</v>
      </c>
      <c r="D188" s="179" t="s">
        <v>966</v>
      </c>
      <c r="E188" s="179" t="s">
        <v>967</v>
      </c>
      <c r="F188" s="179" t="s">
        <v>926</v>
      </c>
      <c r="G188" s="178" t="s">
        <v>157</v>
      </c>
      <c r="H188" s="180">
        <v>7830.63</v>
      </c>
      <c r="I188" s="182">
        <f t="shared" si="11"/>
        <v>0</v>
      </c>
      <c r="J188" s="182"/>
      <c r="K188" s="182"/>
      <c r="L188" s="182"/>
      <c r="M188" s="182"/>
      <c r="N188" s="182"/>
      <c r="O188" s="182"/>
      <c r="P188" s="182">
        <f t="shared" si="14"/>
        <v>0</v>
      </c>
      <c r="Q188" s="182" t="s">
        <v>905</v>
      </c>
    </row>
    <row r="189" s="172" customFormat="1" customHeight="1" spans="1:17">
      <c r="A189" s="172" t="s">
        <v>1418</v>
      </c>
      <c r="B189" s="178">
        <v>159</v>
      </c>
      <c r="C189" s="179" t="s">
        <v>1419</v>
      </c>
      <c r="D189" s="179" t="s">
        <v>970</v>
      </c>
      <c r="E189" s="179" t="s">
        <v>971</v>
      </c>
      <c r="F189" s="179" t="s">
        <v>926</v>
      </c>
      <c r="G189" s="178" t="s">
        <v>157</v>
      </c>
      <c r="H189" s="180">
        <v>140.54</v>
      </c>
      <c r="I189" s="182">
        <f t="shared" si="11"/>
        <v>0</v>
      </c>
      <c r="J189" s="182"/>
      <c r="K189" s="182"/>
      <c r="L189" s="182"/>
      <c r="M189" s="182"/>
      <c r="N189" s="182"/>
      <c r="O189" s="182"/>
      <c r="P189" s="182">
        <f t="shared" si="14"/>
        <v>0</v>
      </c>
      <c r="Q189" s="182"/>
    </row>
    <row r="190" s="172" customFormat="1" customHeight="1" spans="1:17">
      <c r="A190" s="172" t="s">
        <v>1420</v>
      </c>
      <c r="B190" s="178">
        <v>160</v>
      </c>
      <c r="C190" s="179" t="s">
        <v>1421</v>
      </c>
      <c r="D190" s="179" t="s">
        <v>929</v>
      </c>
      <c r="E190" s="179" t="s">
        <v>930</v>
      </c>
      <c r="F190" s="179" t="s">
        <v>926</v>
      </c>
      <c r="G190" s="178" t="s">
        <v>157</v>
      </c>
      <c r="H190" s="180">
        <v>501.45</v>
      </c>
      <c r="I190" s="182">
        <f t="shared" si="11"/>
        <v>0</v>
      </c>
      <c r="J190" s="182"/>
      <c r="K190" s="182"/>
      <c r="L190" s="182"/>
      <c r="M190" s="182"/>
      <c r="N190" s="182"/>
      <c r="O190" s="182"/>
      <c r="P190" s="182">
        <f t="shared" si="14"/>
        <v>0</v>
      </c>
      <c r="Q190" s="182"/>
    </row>
    <row r="191" s="172" customFormat="1" customHeight="1" spans="1:17">
      <c r="A191" s="172" t="s">
        <v>1422</v>
      </c>
      <c r="B191" s="178">
        <v>161</v>
      </c>
      <c r="C191" s="179" t="s">
        <v>1423</v>
      </c>
      <c r="D191" s="179" t="s">
        <v>978</v>
      </c>
      <c r="E191" s="179" t="s">
        <v>979</v>
      </c>
      <c r="F191" s="179" t="s">
        <v>980</v>
      </c>
      <c r="G191" s="178" t="s">
        <v>565</v>
      </c>
      <c r="H191" s="180">
        <v>421</v>
      </c>
      <c r="I191" s="182">
        <f t="shared" si="11"/>
        <v>0</v>
      </c>
      <c r="J191" s="182"/>
      <c r="K191" s="182"/>
      <c r="L191" s="182"/>
      <c r="M191" s="182"/>
      <c r="N191" s="182"/>
      <c r="O191" s="182"/>
      <c r="P191" s="182">
        <f t="shared" si="14"/>
        <v>0</v>
      </c>
      <c r="Q191" s="182" t="s">
        <v>981</v>
      </c>
    </row>
    <row r="192" s="172" customFormat="1" customHeight="1" spans="1:17">
      <c r="A192" s="172" t="s">
        <v>1424</v>
      </c>
      <c r="B192" s="178">
        <v>162</v>
      </c>
      <c r="C192" s="179" t="s">
        <v>1425</v>
      </c>
      <c r="D192" s="179" t="s">
        <v>984</v>
      </c>
      <c r="E192" s="179" t="s">
        <v>985</v>
      </c>
      <c r="F192" s="179" t="s">
        <v>980</v>
      </c>
      <c r="G192" s="178" t="s">
        <v>565</v>
      </c>
      <c r="H192" s="180">
        <v>200</v>
      </c>
      <c r="I192" s="182">
        <f t="shared" si="11"/>
        <v>0</v>
      </c>
      <c r="J192" s="182"/>
      <c r="K192" s="182"/>
      <c r="L192" s="182"/>
      <c r="M192" s="182"/>
      <c r="N192" s="182"/>
      <c r="O192" s="182"/>
      <c r="P192" s="182">
        <f t="shared" si="14"/>
        <v>0</v>
      </c>
      <c r="Q192" s="182" t="s">
        <v>986</v>
      </c>
    </row>
    <row r="193" s="172" customFormat="1" customHeight="1" spans="1:17">
      <c r="A193" s="172" t="s">
        <v>1426</v>
      </c>
      <c r="B193" s="178">
        <v>163</v>
      </c>
      <c r="C193" s="179" t="s">
        <v>1427</v>
      </c>
      <c r="D193" s="179" t="s">
        <v>994</v>
      </c>
      <c r="E193" s="179" t="s">
        <v>995</v>
      </c>
      <c r="F193" s="179" t="s">
        <v>980</v>
      </c>
      <c r="G193" s="178" t="s">
        <v>565</v>
      </c>
      <c r="H193" s="180">
        <v>13</v>
      </c>
      <c r="I193" s="182">
        <f t="shared" si="11"/>
        <v>0</v>
      </c>
      <c r="J193" s="182"/>
      <c r="K193" s="182"/>
      <c r="L193" s="182"/>
      <c r="M193" s="182"/>
      <c r="N193" s="182"/>
      <c r="O193" s="182"/>
      <c r="P193" s="182">
        <f t="shared" si="14"/>
        <v>0</v>
      </c>
      <c r="Q193" s="182" t="s">
        <v>996</v>
      </c>
    </row>
    <row r="194" s="172" customFormat="1" customHeight="1" spans="1:17">
      <c r="A194" s="172" t="s">
        <v>1428</v>
      </c>
      <c r="B194" s="178">
        <v>164</v>
      </c>
      <c r="C194" s="179" t="s">
        <v>1429</v>
      </c>
      <c r="D194" s="179" t="s">
        <v>1018</v>
      </c>
      <c r="E194" s="179" t="s">
        <v>1019</v>
      </c>
      <c r="F194" s="179" t="s">
        <v>1020</v>
      </c>
      <c r="G194" s="178" t="s">
        <v>196</v>
      </c>
      <c r="H194" s="180">
        <v>202</v>
      </c>
      <c r="I194" s="182">
        <f t="shared" si="11"/>
        <v>0</v>
      </c>
      <c r="J194" s="182"/>
      <c r="K194" s="182"/>
      <c r="L194" s="182"/>
      <c r="M194" s="182"/>
      <c r="N194" s="182"/>
      <c r="O194" s="182"/>
      <c r="P194" s="182">
        <f t="shared" si="14"/>
        <v>0</v>
      </c>
      <c r="Q194" s="182" t="s">
        <v>1021</v>
      </c>
    </row>
    <row r="195" s="172" customFormat="1" customHeight="1" spans="2:17">
      <c r="B195" s="178">
        <v>165</v>
      </c>
      <c r="C195" s="251" t="s">
        <v>1430</v>
      </c>
      <c r="D195" s="179" t="s">
        <v>1431</v>
      </c>
      <c r="E195" s="179" t="s">
        <v>1432</v>
      </c>
      <c r="F195" s="179" t="s">
        <v>1020</v>
      </c>
      <c r="G195" s="178" t="s">
        <v>196</v>
      </c>
      <c r="H195" s="180">
        <v>3</v>
      </c>
      <c r="I195" s="182">
        <f t="shared" si="11"/>
        <v>0</v>
      </c>
      <c r="J195" s="182"/>
      <c r="K195" s="182"/>
      <c r="L195" s="182"/>
      <c r="M195" s="182"/>
      <c r="N195" s="182"/>
      <c r="O195" s="182"/>
      <c r="P195" s="182">
        <f t="shared" si="14"/>
        <v>0</v>
      </c>
      <c r="Q195" s="182" t="s">
        <v>1433</v>
      </c>
    </row>
    <row r="196" s="172" customFormat="1" customHeight="1" spans="1:17">
      <c r="A196" s="172" t="s">
        <v>1434</v>
      </c>
      <c r="B196" s="178">
        <v>166</v>
      </c>
      <c r="C196" s="179" t="s">
        <v>1435</v>
      </c>
      <c r="D196" s="179" t="s">
        <v>1039</v>
      </c>
      <c r="E196" s="179" t="s">
        <v>1040</v>
      </c>
      <c r="F196" s="179" t="s">
        <v>1041</v>
      </c>
      <c r="G196" s="178" t="s">
        <v>196</v>
      </c>
      <c r="H196" s="180">
        <v>206</v>
      </c>
      <c r="I196" s="182">
        <f t="shared" si="11"/>
        <v>0</v>
      </c>
      <c r="J196" s="182"/>
      <c r="K196" s="182"/>
      <c r="L196" s="182"/>
      <c r="M196" s="182"/>
      <c r="N196" s="182"/>
      <c r="O196" s="182"/>
      <c r="P196" s="182">
        <f t="shared" si="14"/>
        <v>0</v>
      </c>
      <c r="Q196" s="182" t="s">
        <v>1042</v>
      </c>
    </row>
    <row r="197" s="172" customFormat="1" customHeight="1" spans="1:17">
      <c r="A197" s="172" t="s">
        <v>1436</v>
      </c>
      <c r="B197" s="178">
        <v>167</v>
      </c>
      <c r="C197" s="179" t="s">
        <v>1437</v>
      </c>
      <c r="D197" s="179" t="s">
        <v>1050</v>
      </c>
      <c r="E197" s="179" t="s">
        <v>1051</v>
      </c>
      <c r="F197" s="179" t="s">
        <v>1041</v>
      </c>
      <c r="G197" s="178" t="s">
        <v>196</v>
      </c>
      <c r="H197" s="180">
        <v>13</v>
      </c>
      <c r="I197" s="182">
        <f t="shared" si="11"/>
        <v>0</v>
      </c>
      <c r="J197" s="182"/>
      <c r="K197" s="182"/>
      <c r="L197" s="182"/>
      <c r="M197" s="182"/>
      <c r="N197" s="182"/>
      <c r="O197" s="182"/>
      <c r="P197" s="182">
        <f t="shared" si="14"/>
        <v>0</v>
      </c>
      <c r="Q197" s="182" t="s">
        <v>1052</v>
      </c>
    </row>
    <row r="198" s="172" customFormat="1" customHeight="1" spans="1:17">
      <c r="A198" s="172" t="s">
        <v>1438</v>
      </c>
      <c r="B198" s="178"/>
      <c r="C198" s="179" t="s">
        <v>1439</v>
      </c>
      <c r="D198" s="179" t="s">
        <v>1440</v>
      </c>
      <c r="E198" s="179"/>
      <c r="F198" s="179"/>
      <c r="G198" s="178"/>
      <c r="H198" s="180"/>
      <c r="I198" s="182"/>
      <c r="J198" s="182"/>
      <c r="K198" s="182"/>
      <c r="L198" s="182"/>
      <c r="M198" s="182"/>
      <c r="N198" s="182"/>
      <c r="O198" s="182"/>
      <c r="P198" s="182"/>
      <c r="Q198" s="182"/>
    </row>
    <row r="199" s="172" customFormat="1" customHeight="1" spans="1:17">
      <c r="A199" s="172" t="s">
        <v>1441</v>
      </c>
      <c r="B199" s="178">
        <v>168</v>
      </c>
      <c r="C199" s="179" t="s">
        <v>1442</v>
      </c>
      <c r="D199" s="179" t="s">
        <v>1058</v>
      </c>
      <c r="E199" s="179" t="s">
        <v>1059</v>
      </c>
      <c r="F199" s="179" t="s">
        <v>1060</v>
      </c>
      <c r="G199" s="178" t="s">
        <v>817</v>
      </c>
      <c r="H199" s="180">
        <v>85721.15</v>
      </c>
      <c r="I199" s="182">
        <f t="shared" si="11"/>
        <v>0</v>
      </c>
      <c r="J199" s="182"/>
      <c r="K199" s="182"/>
      <c r="L199" s="182"/>
      <c r="M199" s="182"/>
      <c r="N199" s="182"/>
      <c r="O199" s="182"/>
      <c r="P199" s="182">
        <f t="shared" ref="P199:P212" si="15">ROUND(H199*I199,2)</f>
        <v>0</v>
      </c>
      <c r="Q199" s="182"/>
    </row>
    <row r="200" s="172" customFormat="1" customHeight="1" spans="1:17">
      <c r="A200" s="172" t="s">
        <v>1443</v>
      </c>
      <c r="B200" s="178"/>
      <c r="C200" s="179" t="s">
        <v>277</v>
      </c>
      <c r="D200" s="179" t="s">
        <v>1444</v>
      </c>
      <c r="E200" s="179"/>
      <c r="F200" s="179"/>
      <c r="G200" s="178"/>
      <c r="H200" s="180"/>
      <c r="I200" s="182"/>
      <c r="J200" s="182"/>
      <c r="K200" s="182"/>
      <c r="L200" s="182"/>
      <c r="M200" s="182"/>
      <c r="N200" s="182"/>
      <c r="O200" s="182"/>
      <c r="P200" s="182"/>
      <c r="Q200" s="182"/>
    </row>
    <row r="201" s="172" customFormat="1" customHeight="1" spans="2:17">
      <c r="B201" s="178"/>
      <c r="C201" s="179" t="s">
        <v>1445</v>
      </c>
      <c r="D201" s="179" t="s">
        <v>1446</v>
      </c>
      <c r="E201" s="179"/>
      <c r="F201" s="179"/>
      <c r="G201" s="178"/>
      <c r="H201" s="180"/>
      <c r="I201" s="182"/>
      <c r="J201" s="182"/>
      <c r="K201" s="182"/>
      <c r="L201" s="182"/>
      <c r="M201" s="182"/>
      <c r="N201" s="182"/>
      <c r="O201" s="182"/>
      <c r="P201" s="182"/>
      <c r="Q201" s="182"/>
    </row>
    <row r="202" s="172" customFormat="1" customHeight="1" spans="2:17">
      <c r="B202" s="178">
        <v>169</v>
      </c>
      <c r="C202" s="179" t="s">
        <v>1447</v>
      </c>
      <c r="D202" s="179" t="s">
        <v>1068</v>
      </c>
      <c r="E202" s="179" t="s">
        <v>1069</v>
      </c>
      <c r="F202" s="179" t="s">
        <v>1070</v>
      </c>
      <c r="G202" s="178" t="s">
        <v>157</v>
      </c>
      <c r="H202" s="180">
        <v>215.87</v>
      </c>
      <c r="I202" s="182">
        <f t="shared" ref="I202:I265" si="16">J202+K202+L202+M202+N202+O202</f>
        <v>0</v>
      </c>
      <c r="J202" s="182"/>
      <c r="K202" s="182"/>
      <c r="L202" s="182"/>
      <c r="M202" s="182"/>
      <c r="N202" s="182"/>
      <c r="O202" s="182"/>
      <c r="P202" s="182">
        <f t="shared" si="15"/>
        <v>0</v>
      </c>
      <c r="Q202" s="182"/>
    </row>
    <row r="203" s="172" customFormat="1" customHeight="1" spans="2:17">
      <c r="B203" s="178">
        <v>170</v>
      </c>
      <c r="C203" s="251" t="s">
        <v>1448</v>
      </c>
      <c r="D203" s="179" t="s">
        <v>1449</v>
      </c>
      <c r="E203" s="179" t="s">
        <v>1450</v>
      </c>
      <c r="F203" s="179" t="s">
        <v>1103</v>
      </c>
      <c r="G203" s="178" t="s">
        <v>196</v>
      </c>
      <c r="H203" s="180">
        <v>26</v>
      </c>
      <c r="I203" s="182">
        <f t="shared" si="16"/>
        <v>0</v>
      </c>
      <c r="J203" s="182"/>
      <c r="K203" s="182"/>
      <c r="L203" s="182"/>
      <c r="M203" s="182"/>
      <c r="N203" s="182"/>
      <c r="O203" s="182"/>
      <c r="P203" s="182">
        <f t="shared" si="15"/>
        <v>0</v>
      </c>
      <c r="Q203" s="182"/>
    </row>
    <row r="204" s="172" customFormat="1" customHeight="1" spans="2:17">
      <c r="B204" s="178">
        <v>171</v>
      </c>
      <c r="C204" s="251" t="s">
        <v>1451</v>
      </c>
      <c r="D204" s="179" t="s">
        <v>1452</v>
      </c>
      <c r="E204" s="179" t="s">
        <v>1453</v>
      </c>
      <c r="F204" s="179" t="s">
        <v>1103</v>
      </c>
      <c r="G204" s="178" t="s">
        <v>196</v>
      </c>
      <c r="H204" s="180">
        <v>3</v>
      </c>
      <c r="I204" s="182">
        <f t="shared" si="16"/>
        <v>0</v>
      </c>
      <c r="J204" s="182"/>
      <c r="K204" s="182"/>
      <c r="L204" s="182"/>
      <c r="M204" s="182"/>
      <c r="N204" s="182"/>
      <c r="O204" s="182"/>
      <c r="P204" s="182">
        <f t="shared" si="15"/>
        <v>0</v>
      </c>
      <c r="Q204" s="182"/>
    </row>
    <row r="205" s="172" customFormat="1" customHeight="1" spans="2:17">
      <c r="B205" s="178">
        <v>172</v>
      </c>
      <c r="C205" s="251" t="s">
        <v>1454</v>
      </c>
      <c r="D205" s="179" t="s">
        <v>1455</v>
      </c>
      <c r="E205" s="179" t="s">
        <v>1456</v>
      </c>
      <c r="F205" s="179" t="s">
        <v>1099</v>
      </c>
      <c r="G205" s="178" t="s">
        <v>196</v>
      </c>
      <c r="H205" s="180">
        <v>26</v>
      </c>
      <c r="I205" s="182">
        <f t="shared" si="16"/>
        <v>0</v>
      </c>
      <c r="J205" s="182"/>
      <c r="K205" s="182"/>
      <c r="L205" s="182"/>
      <c r="M205" s="182"/>
      <c r="N205" s="182"/>
      <c r="O205" s="182"/>
      <c r="P205" s="182">
        <f t="shared" si="15"/>
        <v>0</v>
      </c>
      <c r="Q205" s="182"/>
    </row>
    <row r="206" s="172" customFormat="1" customHeight="1" spans="2:17">
      <c r="B206" s="178">
        <v>173</v>
      </c>
      <c r="C206" s="251" t="s">
        <v>1119</v>
      </c>
      <c r="D206" s="179" t="s">
        <v>1120</v>
      </c>
      <c r="E206" s="179" t="s">
        <v>1121</v>
      </c>
      <c r="F206" s="179" t="s">
        <v>1099</v>
      </c>
      <c r="G206" s="178" t="s">
        <v>196</v>
      </c>
      <c r="H206" s="180">
        <v>6</v>
      </c>
      <c r="I206" s="182">
        <f t="shared" si="16"/>
        <v>0</v>
      </c>
      <c r="J206" s="182"/>
      <c r="K206" s="182"/>
      <c r="L206" s="182"/>
      <c r="M206" s="182"/>
      <c r="N206" s="182"/>
      <c r="O206" s="182"/>
      <c r="P206" s="182">
        <f t="shared" si="15"/>
        <v>0</v>
      </c>
      <c r="Q206" s="182"/>
    </row>
    <row r="207" s="172" customFormat="1" customHeight="1" spans="2:17">
      <c r="B207" s="178">
        <v>174</v>
      </c>
      <c r="C207" s="251" t="s">
        <v>1457</v>
      </c>
      <c r="D207" s="179" t="s">
        <v>1458</v>
      </c>
      <c r="E207" s="179" t="s">
        <v>1459</v>
      </c>
      <c r="F207" s="179" t="s">
        <v>1103</v>
      </c>
      <c r="G207" s="178" t="s">
        <v>196</v>
      </c>
      <c r="H207" s="180">
        <v>26</v>
      </c>
      <c r="I207" s="182">
        <f t="shared" si="16"/>
        <v>0</v>
      </c>
      <c r="J207" s="182"/>
      <c r="K207" s="182"/>
      <c r="L207" s="182"/>
      <c r="M207" s="182"/>
      <c r="N207" s="182"/>
      <c r="O207" s="182"/>
      <c r="P207" s="182">
        <f t="shared" si="15"/>
        <v>0</v>
      </c>
      <c r="Q207" s="182"/>
    </row>
    <row r="208" s="172" customFormat="1" customHeight="1" spans="2:17">
      <c r="B208" s="178">
        <v>175</v>
      </c>
      <c r="C208" s="251" t="s">
        <v>1460</v>
      </c>
      <c r="D208" s="179" t="s">
        <v>1461</v>
      </c>
      <c r="E208" s="179" t="s">
        <v>1462</v>
      </c>
      <c r="F208" s="179" t="s">
        <v>1103</v>
      </c>
      <c r="G208" s="178" t="s">
        <v>196</v>
      </c>
      <c r="H208" s="180">
        <v>29</v>
      </c>
      <c r="I208" s="182">
        <f t="shared" si="16"/>
        <v>0</v>
      </c>
      <c r="J208" s="182"/>
      <c r="K208" s="182"/>
      <c r="L208" s="182"/>
      <c r="M208" s="182"/>
      <c r="N208" s="182"/>
      <c r="O208" s="182"/>
      <c r="P208" s="182">
        <f t="shared" si="15"/>
        <v>0</v>
      </c>
      <c r="Q208" s="182"/>
    </row>
    <row r="209" s="172" customFormat="1" customHeight="1" spans="2:17">
      <c r="B209" s="178">
        <v>176</v>
      </c>
      <c r="C209" s="179" t="s">
        <v>779</v>
      </c>
      <c r="D209" s="179" t="s">
        <v>1463</v>
      </c>
      <c r="E209" s="179" t="s">
        <v>1464</v>
      </c>
      <c r="F209" s="179" t="s">
        <v>1103</v>
      </c>
      <c r="G209" s="178" t="s">
        <v>196</v>
      </c>
      <c r="H209" s="180">
        <v>26</v>
      </c>
      <c r="I209" s="182">
        <f t="shared" si="16"/>
        <v>0</v>
      </c>
      <c r="J209" s="182"/>
      <c r="K209" s="182"/>
      <c r="L209" s="182"/>
      <c r="M209" s="182"/>
      <c r="N209" s="182"/>
      <c r="O209" s="182"/>
      <c r="P209" s="182">
        <f t="shared" si="15"/>
        <v>0</v>
      </c>
      <c r="Q209" s="182"/>
    </row>
    <row r="210" s="172" customFormat="1" customHeight="1" spans="2:17">
      <c r="B210" s="178">
        <v>177</v>
      </c>
      <c r="C210" s="251" t="s">
        <v>1465</v>
      </c>
      <c r="D210" s="179" t="s">
        <v>1466</v>
      </c>
      <c r="E210" s="179" t="s">
        <v>1467</v>
      </c>
      <c r="F210" s="179" t="s">
        <v>1103</v>
      </c>
      <c r="G210" s="178" t="s">
        <v>196</v>
      </c>
      <c r="H210" s="180">
        <v>3</v>
      </c>
      <c r="I210" s="182">
        <f t="shared" si="16"/>
        <v>0</v>
      </c>
      <c r="J210" s="182"/>
      <c r="K210" s="182"/>
      <c r="L210" s="182"/>
      <c r="M210" s="182"/>
      <c r="N210" s="182"/>
      <c r="O210" s="182"/>
      <c r="P210" s="182">
        <f t="shared" si="15"/>
        <v>0</v>
      </c>
      <c r="Q210" s="182"/>
    </row>
    <row r="211" s="172" customFormat="1" customHeight="1" spans="2:17">
      <c r="B211" s="178">
        <v>178</v>
      </c>
      <c r="C211" s="179" t="s">
        <v>779</v>
      </c>
      <c r="D211" s="179" t="s">
        <v>1468</v>
      </c>
      <c r="E211" s="179" t="s">
        <v>1469</v>
      </c>
      <c r="F211" s="179" t="s">
        <v>1103</v>
      </c>
      <c r="G211" s="178" t="s">
        <v>196</v>
      </c>
      <c r="H211" s="180">
        <v>26</v>
      </c>
      <c r="I211" s="182">
        <f t="shared" si="16"/>
        <v>0</v>
      </c>
      <c r="J211" s="182"/>
      <c r="K211" s="182"/>
      <c r="L211" s="182"/>
      <c r="M211" s="182"/>
      <c r="N211" s="182"/>
      <c r="O211" s="182"/>
      <c r="P211" s="182">
        <f t="shared" si="15"/>
        <v>0</v>
      </c>
      <c r="Q211" s="182"/>
    </row>
    <row r="212" s="172" customFormat="1" customHeight="1" spans="2:17">
      <c r="B212" s="178">
        <v>179</v>
      </c>
      <c r="C212" s="251" t="s">
        <v>1470</v>
      </c>
      <c r="D212" s="179" t="s">
        <v>1471</v>
      </c>
      <c r="E212" s="179" t="s">
        <v>1472</v>
      </c>
      <c r="F212" s="179" t="s">
        <v>1103</v>
      </c>
      <c r="G212" s="178" t="s">
        <v>196</v>
      </c>
      <c r="H212" s="180">
        <v>26</v>
      </c>
      <c r="I212" s="182">
        <f t="shared" si="16"/>
        <v>0</v>
      </c>
      <c r="J212" s="182"/>
      <c r="K212" s="182"/>
      <c r="L212" s="182"/>
      <c r="M212" s="182"/>
      <c r="N212" s="182"/>
      <c r="O212" s="182"/>
      <c r="P212" s="182">
        <f t="shared" si="15"/>
        <v>0</v>
      </c>
      <c r="Q212" s="182"/>
    </row>
    <row r="213" s="172" customFormat="1" customHeight="1" spans="1:17">
      <c r="A213" s="172" t="s">
        <v>1473</v>
      </c>
      <c r="B213" s="178"/>
      <c r="C213" s="179" t="s">
        <v>1474</v>
      </c>
      <c r="D213" s="179" t="s">
        <v>1475</v>
      </c>
      <c r="E213" s="179"/>
      <c r="F213" s="179"/>
      <c r="G213" s="178"/>
      <c r="H213" s="180"/>
      <c r="I213" s="182"/>
      <c r="J213" s="182"/>
      <c r="K213" s="182"/>
      <c r="L213" s="182"/>
      <c r="M213" s="182"/>
      <c r="N213" s="182"/>
      <c r="O213" s="182"/>
      <c r="P213" s="182"/>
      <c r="Q213" s="182"/>
    </row>
    <row r="214" s="172" customFormat="1" customHeight="1" spans="1:17">
      <c r="A214" s="172" t="s">
        <v>1476</v>
      </c>
      <c r="B214" s="178"/>
      <c r="C214" s="179"/>
      <c r="D214" s="179" t="s">
        <v>1477</v>
      </c>
      <c r="E214" s="179"/>
      <c r="F214" s="179"/>
      <c r="G214" s="178"/>
      <c r="H214" s="180"/>
      <c r="I214" s="182"/>
      <c r="J214" s="182"/>
      <c r="K214" s="182"/>
      <c r="L214" s="182"/>
      <c r="M214" s="182"/>
      <c r="N214" s="182"/>
      <c r="O214" s="182"/>
      <c r="P214" s="182"/>
      <c r="Q214" s="182"/>
    </row>
    <row r="215" s="172" customFormat="1" customHeight="1" spans="2:17">
      <c r="B215" s="178">
        <v>180</v>
      </c>
      <c r="C215" s="179" t="s">
        <v>1478</v>
      </c>
      <c r="D215" s="179" t="s">
        <v>1479</v>
      </c>
      <c r="E215" s="179" t="s">
        <v>1480</v>
      </c>
      <c r="F215" s="179" t="s">
        <v>1481</v>
      </c>
      <c r="G215" s="178" t="s">
        <v>157</v>
      </c>
      <c r="H215" s="184">
        <v>7032.7322</v>
      </c>
      <c r="I215" s="182">
        <f t="shared" si="16"/>
        <v>0</v>
      </c>
      <c r="J215" s="182"/>
      <c r="K215" s="182"/>
      <c r="L215" s="182"/>
      <c r="M215" s="182"/>
      <c r="N215" s="182"/>
      <c r="O215" s="182"/>
      <c r="P215" s="182">
        <f t="shared" ref="P215:P223" si="17">ROUND(H215*I215,2)</f>
        <v>0</v>
      </c>
      <c r="Q215" s="182" t="s">
        <v>1482</v>
      </c>
    </row>
    <row r="216" s="172" customFormat="1" customHeight="1" spans="2:17">
      <c r="B216" s="178">
        <v>181</v>
      </c>
      <c r="C216" s="179" t="s">
        <v>1483</v>
      </c>
      <c r="D216" s="179" t="s">
        <v>1484</v>
      </c>
      <c r="E216" s="179" t="s">
        <v>1485</v>
      </c>
      <c r="F216" s="179" t="s">
        <v>1481</v>
      </c>
      <c r="G216" s="178" t="s">
        <v>157</v>
      </c>
      <c r="H216" s="184">
        <v>11474.4578</v>
      </c>
      <c r="I216" s="182">
        <f t="shared" si="16"/>
        <v>0</v>
      </c>
      <c r="J216" s="182"/>
      <c r="K216" s="182"/>
      <c r="L216" s="182"/>
      <c r="M216" s="182"/>
      <c r="N216" s="182"/>
      <c r="O216" s="182"/>
      <c r="P216" s="182">
        <f t="shared" si="17"/>
        <v>0</v>
      </c>
      <c r="Q216" s="182" t="s">
        <v>1482</v>
      </c>
    </row>
    <row r="217" s="172" customFormat="1" customHeight="1" spans="1:17">
      <c r="A217" s="172" t="s">
        <v>1486</v>
      </c>
      <c r="B217" s="178"/>
      <c r="C217" s="179"/>
      <c r="D217" s="179" t="s">
        <v>1487</v>
      </c>
      <c r="E217" s="179"/>
      <c r="F217" s="179"/>
      <c r="G217" s="178"/>
      <c r="H217" s="180"/>
      <c r="I217" s="182"/>
      <c r="J217" s="182"/>
      <c r="K217" s="182"/>
      <c r="L217" s="182"/>
      <c r="M217" s="182"/>
      <c r="N217" s="182"/>
      <c r="O217" s="182"/>
      <c r="P217" s="182"/>
      <c r="Q217" s="182"/>
    </row>
    <row r="218" s="172" customFormat="1" customHeight="1" spans="1:17">
      <c r="A218" s="172" t="s">
        <v>1488</v>
      </c>
      <c r="B218" s="178">
        <v>182</v>
      </c>
      <c r="C218" s="179" t="s">
        <v>1489</v>
      </c>
      <c r="D218" s="179" t="s">
        <v>1490</v>
      </c>
      <c r="E218" s="179" t="s">
        <v>1491</v>
      </c>
      <c r="F218" s="179" t="s">
        <v>1070</v>
      </c>
      <c r="G218" s="178" t="s">
        <v>157</v>
      </c>
      <c r="H218" s="180">
        <v>43492.78</v>
      </c>
      <c r="I218" s="182">
        <f t="shared" si="16"/>
        <v>0</v>
      </c>
      <c r="J218" s="182"/>
      <c r="K218" s="182"/>
      <c r="L218" s="182"/>
      <c r="M218" s="182"/>
      <c r="N218" s="182"/>
      <c r="O218" s="182"/>
      <c r="P218" s="182">
        <f t="shared" si="17"/>
        <v>0</v>
      </c>
      <c r="Q218" s="182" t="s">
        <v>1482</v>
      </c>
    </row>
    <row r="219" s="172" customFormat="1" customHeight="1" spans="1:17">
      <c r="A219" s="172" t="s">
        <v>1492</v>
      </c>
      <c r="B219" s="178">
        <v>183</v>
      </c>
      <c r="C219" s="179" t="s">
        <v>1493</v>
      </c>
      <c r="D219" s="179" t="s">
        <v>1479</v>
      </c>
      <c r="E219" s="179" t="s">
        <v>1494</v>
      </c>
      <c r="F219" s="179" t="s">
        <v>1070</v>
      </c>
      <c r="G219" s="178" t="s">
        <v>157</v>
      </c>
      <c r="H219" s="184">
        <v>26206.515</v>
      </c>
      <c r="I219" s="182">
        <f t="shared" si="16"/>
        <v>0</v>
      </c>
      <c r="J219" s="182"/>
      <c r="K219" s="182"/>
      <c r="L219" s="182"/>
      <c r="M219" s="182"/>
      <c r="N219" s="182"/>
      <c r="O219" s="182"/>
      <c r="P219" s="182">
        <f t="shared" si="17"/>
        <v>0</v>
      </c>
      <c r="Q219" s="182" t="s">
        <v>1482</v>
      </c>
    </row>
    <row r="220" s="172" customFormat="1" customHeight="1" spans="1:17">
      <c r="A220" s="172" t="s">
        <v>1495</v>
      </c>
      <c r="B220" s="178">
        <v>184</v>
      </c>
      <c r="C220" s="179" t="s">
        <v>1496</v>
      </c>
      <c r="D220" s="179" t="s">
        <v>1484</v>
      </c>
      <c r="E220" s="179" t="s">
        <v>1497</v>
      </c>
      <c r="F220" s="179" t="s">
        <v>1070</v>
      </c>
      <c r="G220" s="178" t="s">
        <v>157</v>
      </c>
      <c r="H220" s="184">
        <v>2911.835</v>
      </c>
      <c r="I220" s="182">
        <f t="shared" si="16"/>
        <v>0</v>
      </c>
      <c r="J220" s="182"/>
      <c r="K220" s="182"/>
      <c r="L220" s="182"/>
      <c r="M220" s="182"/>
      <c r="N220" s="182"/>
      <c r="O220" s="182"/>
      <c r="P220" s="182">
        <f t="shared" si="17"/>
        <v>0</v>
      </c>
      <c r="Q220" s="182" t="s">
        <v>1482</v>
      </c>
    </row>
    <row r="221" s="172" customFormat="1" customHeight="1" spans="1:17">
      <c r="A221" s="172" t="s">
        <v>1498</v>
      </c>
      <c r="B221" s="178">
        <v>185</v>
      </c>
      <c r="C221" s="179" t="s">
        <v>1499</v>
      </c>
      <c r="D221" s="179" t="s">
        <v>1500</v>
      </c>
      <c r="E221" s="179" t="s">
        <v>1501</v>
      </c>
      <c r="F221" s="179" t="s">
        <v>1502</v>
      </c>
      <c r="G221" s="178" t="s">
        <v>1503</v>
      </c>
      <c r="H221" s="184">
        <v>1310.32575</v>
      </c>
      <c r="I221" s="182">
        <f t="shared" si="16"/>
        <v>0</v>
      </c>
      <c r="J221" s="182"/>
      <c r="K221" s="182"/>
      <c r="L221" s="182"/>
      <c r="M221" s="182"/>
      <c r="N221" s="182"/>
      <c r="O221" s="182"/>
      <c r="P221" s="182">
        <f t="shared" si="17"/>
        <v>0</v>
      </c>
      <c r="Q221" s="182"/>
    </row>
    <row r="222" s="172" customFormat="1" customHeight="1" spans="2:17">
      <c r="B222" s="178">
        <v>186</v>
      </c>
      <c r="C222" s="251" t="s">
        <v>1504</v>
      </c>
      <c r="D222" s="179" t="s">
        <v>1101</v>
      </c>
      <c r="E222" s="179" t="s">
        <v>1102</v>
      </c>
      <c r="F222" s="179" t="s">
        <v>1103</v>
      </c>
      <c r="G222" s="178" t="s">
        <v>196</v>
      </c>
      <c r="H222" s="180">
        <v>336</v>
      </c>
      <c r="I222" s="182">
        <f t="shared" si="16"/>
        <v>0</v>
      </c>
      <c r="J222" s="182"/>
      <c r="K222" s="182"/>
      <c r="L222" s="182"/>
      <c r="M222" s="182"/>
      <c r="N222" s="182"/>
      <c r="O222" s="182"/>
      <c r="P222" s="182">
        <f t="shared" si="17"/>
        <v>0</v>
      </c>
      <c r="Q222" s="182"/>
    </row>
    <row r="223" s="172" customFormat="1" customHeight="1" spans="1:17">
      <c r="A223" s="172" t="s">
        <v>1505</v>
      </c>
      <c r="B223" s="178">
        <v>187</v>
      </c>
      <c r="C223" s="179" t="s">
        <v>1506</v>
      </c>
      <c r="D223" s="179" t="s">
        <v>1105</v>
      </c>
      <c r="E223" s="179" t="s">
        <v>1106</v>
      </c>
      <c r="F223" s="179" t="s">
        <v>1103</v>
      </c>
      <c r="G223" s="178" t="s">
        <v>196</v>
      </c>
      <c r="H223" s="180">
        <v>554</v>
      </c>
      <c r="I223" s="182">
        <f t="shared" si="16"/>
        <v>0</v>
      </c>
      <c r="J223" s="182"/>
      <c r="K223" s="182"/>
      <c r="L223" s="182"/>
      <c r="M223" s="182"/>
      <c r="N223" s="182"/>
      <c r="O223" s="182"/>
      <c r="P223" s="182">
        <f t="shared" si="17"/>
        <v>0</v>
      </c>
      <c r="Q223" s="182"/>
    </row>
    <row r="224" s="172" customFormat="1" customHeight="1" spans="1:17">
      <c r="A224" s="172" t="s">
        <v>1507</v>
      </c>
      <c r="B224" s="178"/>
      <c r="C224" s="179" t="s">
        <v>1508</v>
      </c>
      <c r="D224" s="179" t="s">
        <v>1509</v>
      </c>
      <c r="E224" s="179"/>
      <c r="F224" s="179"/>
      <c r="G224" s="178"/>
      <c r="H224" s="180"/>
      <c r="I224" s="182"/>
      <c r="J224" s="182"/>
      <c r="K224" s="182"/>
      <c r="L224" s="182"/>
      <c r="M224" s="182"/>
      <c r="N224" s="182"/>
      <c r="O224" s="182"/>
      <c r="P224" s="182"/>
      <c r="Q224" s="182"/>
    </row>
    <row r="225" s="172" customFormat="1" customHeight="1" spans="1:17">
      <c r="A225" s="172" t="s">
        <v>1510</v>
      </c>
      <c r="B225" s="178"/>
      <c r="C225" s="179"/>
      <c r="D225" s="179" t="s">
        <v>1511</v>
      </c>
      <c r="E225" s="179"/>
      <c r="F225" s="179"/>
      <c r="G225" s="178"/>
      <c r="H225" s="180"/>
      <c r="I225" s="182"/>
      <c r="J225" s="182"/>
      <c r="K225" s="182"/>
      <c r="L225" s="182"/>
      <c r="M225" s="182"/>
      <c r="N225" s="182"/>
      <c r="O225" s="182"/>
      <c r="P225" s="182"/>
      <c r="Q225" s="182"/>
    </row>
    <row r="226" s="172" customFormat="1" customHeight="1" spans="1:17">
      <c r="A226" s="172" t="s">
        <v>1512</v>
      </c>
      <c r="B226" s="178">
        <v>188</v>
      </c>
      <c r="C226" s="179" t="s">
        <v>1513</v>
      </c>
      <c r="D226" s="179" t="s">
        <v>1514</v>
      </c>
      <c r="E226" s="179" t="s">
        <v>1515</v>
      </c>
      <c r="F226" s="179" t="s">
        <v>1070</v>
      </c>
      <c r="G226" s="178" t="s">
        <v>157</v>
      </c>
      <c r="H226" s="180">
        <v>1841.99</v>
      </c>
      <c r="I226" s="182">
        <f t="shared" si="16"/>
        <v>0</v>
      </c>
      <c r="J226" s="182"/>
      <c r="K226" s="182"/>
      <c r="L226" s="182"/>
      <c r="M226" s="182"/>
      <c r="N226" s="182"/>
      <c r="O226" s="182"/>
      <c r="P226" s="182">
        <f t="shared" ref="P226:P252" si="18">ROUND(H226*I226,2)</f>
        <v>0</v>
      </c>
      <c r="Q226" s="182"/>
    </row>
    <row r="227" s="172" customFormat="1" customHeight="1" spans="1:17">
      <c r="A227" s="172" t="s">
        <v>1516</v>
      </c>
      <c r="B227" s="178">
        <v>189</v>
      </c>
      <c r="C227" s="179" t="s">
        <v>1517</v>
      </c>
      <c r="D227" s="179" t="s">
        <v>1518</v>
      </c>
      <c r="E227" s="179" t="s">
        <v>1519</v>
      </c>
      <c r="F227" s="179" t="s">
        <v>1070</v>
      </c>
      <c r="G227" s="178" t="s">
        <v>157</v>
      </c>
      <c r="H227" s="180">
        <v>11902.43</v>
      </c>
      <c r="I227" s="182">
        <f t="shared" si="16"/>
        <v>0</v>
      </c>
      <c r="J227" s="182"/>
      <c r="K227" s="182"/>
      <c r="L227" s="182"/>
      <c r="M227" s="182"/>
      <c r="N227" s="182"/>
      <c r="O227" s="182"/>
      <c r="P227" s="182">
        <f t="shared" si="18"/>
        <v>0</v>
      </c>
      <c r="Q227" s="182"/>
    </row>
    <row r="228" s="172" customFormat="1" customHeight="1" spans="1:17">
      <c r="A228" s="172" t="s">
        <v>1520</v>
      </c>
      <c r="B228" s="178">
        <v>190</v>
      </c>
      <c r="C228" s="179" t="s">
        <v>1521</v>
      </c>
      <c r="D228" s="179" t="s">
        <v>1522</v>
      </c>
      <c r="E228" s="179" t="s">
        <v>1523</v>
      </c>
      <c r="F228" s="179" t="s">
        <v>1070</v>
      </c>
      <c r="G228" s="178" t="s">
        <v>157</v>
      </c>
      <c r="H228" s="180">
        <v>2743.944</v>
      </c>
      <c r="I228" s="182">
        <f t="shared" si="16"/>
        <v>0</v>
      </c>
      <c r="J228" s="182"/>
      <c r="K228" s="182"/>
      <c r="L228" s="182"/>
      <c r="M228" s="182"/>
      <c r="N228" s="182"/>
      <c r="O228" s="182"/>
      <c r="P228" s="182">
        <f t="shared" si="18"/>
        <v>0</v>
      </c>
      <c r="Q228" s="182"/>
    </row>
    <row r="229" s="172" customFormat="1" customHeight="1" spans="1:17">
      <c r="A229" s="172" t="s">
        <v>1524</v>
      </c>
      <c r="B229" s="178">
        <v>191</v>
      </c>
      <c r="C229" s="179" t="s">
        <v>1525</v>
      </c>
      <c r="D229" s="179" t="s">
        <v>1127</v>
      </c>
      <c r="E229" s="179" t="s">
        <v>1128</v>
      </c>
      <c r="F229" s="179" t="s">
        <v>1070</v>
      </c>
      <c r="G229" s="178" t="s">
        <v>157</v>
      </c>
      <c r="H229" s="180">
        <v>22956.796</v>
      </c>
      <c r="I229" s="182">
        <f t="shared" si="16"/>
        <v>0</v>
      </c>
      <c r="J229" s="182"/>
      <c r="K229" s="182"/>
      <c r="L229" s="182"/>
      <c r="M229" s="182"/>
      <c r="N229" s="182"/>
      <c r="O229" s="182"/>
      <c r="P229" s="182">
        <f t="shared" si="18"/>
        <v>0</v>
      </c>
      <c r="Q229" s="182"/>
    </row>
    <row r="230" s="172" customFormat="1" customHeight="1" spans="2:17">
      <c r="B230" s="178">
        <v>192</v>
      </c>
      <c r="C230" s="179" t="s">
        <v>1526</v>
      </c>
      <c r="D230" s="179" t="s">
        <v>1132</v>
      </c>
      <c r="E230" s="179" t="s">
        <v>1133</v>
      </c>
      <c r="F230" s="179" t="s">
        <v>1481</v>
      </c>
      <c r="G230" s="178" t="s">
        <v>157</v>
      </c>
      <c r="H230" s="180">
        <v>3.41</v>
      </c>
      <c r="I230" s="182">
        <f t="shared" si="16"/>
        <v>0</v>
      </c>
      <c r="J230" s="182"/>
      <c r="K230" s="182"/>
      <c r="L230" s="182"/>
      <c r="M230" s="182"/>
      <c r="N230" s="182"/>
      <c r="O230" s="182"/>
      <c r="P230" s="182">
        <f t="shared" si="18"/>
        <v>0</v>
      </c>
      <c r="Q230" s="182"/>
    </row>
    <row r="231" s="172" customFormat="1" customHeight="1" spans="1:17">
      <c r="A231" s="172" t="s">
        <v>1527</v>
      </c>
      <c r="B231" s="178">
        <v>193</v>
      </c>
      <c r="C231" s="179" t="s">
        <v>1528</v>
      </c>
      <c r="D231" s="179" t="s">
        <v>1529</v>
      </c>
      <c r="E231" s="179" t="s">
        <v>1530</v>
      </c>
      <c r="F231" s="179" t="s">
        <v>1070</v>
      </c>
      <c r="G231" s="178" t="s">
        <v>157</v>
      </c>
      <c r="H231" s="180">
        <v>2960.01</v>
      </c>
      <c r="I231" s="182">
        <f t="shared" si="16"/>
        <v>0</v>
      </c>
      <c r="J231" s="182"/>
      <c r="K231" s="182"/>
      <c r="L231" s="182"/>
      <c r="M231" s="182"/>
      <c r="N231" s="182"/>
      <c r="O231" s="182"/>
      <c r="P231" s="182">
        <f t="shared" si="18"/>
        <v>0</v>
      </c>
      <c r="Q231" s="182"/>
    </row>
    <row r="232" s="172" customFormat="1" customHeight="1" spans="1:17">
      <c r="A232" s="172" t="s">
        <v>1531</v>
      </c>
      <c r="B232" s="178">
        <v>194</v>
      </c>
      <c r="C232" s="179" t="s">
        <v>1532</v>
      </c>
      <c r="D232" s="179" t="s">
        <v>1533</v>
      </c>
      <c r="E232" s="179" t="s">
        <v>1534</v>
      </c>
      <c r="F232" s="179" t="s">
        <v>1070</v>
      </c>
      <c r="G232" s="178" t="s">
        <v>157</v>
      </c>
      <c r="H232" s="180">
        <v>325.94</v>
      </c>
      <c r="I232" s="182">
        <f t="shared" si="16"/>
        <v>0</v>
      </c>
      <c r="J232" s="182"/>
      <c r="K232" s="182"/>
      <c r="L232" s="182"/>
      <c r="M232" s="182"/>
      <c r="N232" s="182"/>
      <c r="O232" s="182"/>
      <c r="P232" s="182">
        <f t="shared" si="18"/>
        <v>0</v>
      </c>
      <c r="Q232" s="182"/>
    </row>
    <row r="233" s="172" customFormat="1" customHeight="1" spans="1:17">
      <c r="A233" s="172" t="s">
        <v>1535</v>
      </c>
      <c r="B233" s="178">
        <v>195</v>
      </c>
      <c r="C233" s="179" t="s">
        <v>779</v>
      </c>
      <c r="D233" s="179" t="s">
        <v>1536</v>
      </c>
      <c r="E233" s="179" t="s">
        <v>1537</v>
      </c>
      <c r="F233" s="179" t="s">
        <v>1070</v>
      </c>
      <c r="G233" s="178" t="s">
        <v>157</v>
      </c>
      <c r="H233" s="180">
        <v>282.27</v>
      </c>
      <c r="I233" s="182">
        <f t="shared" si="16"/>
        <v>0</v>
      </c>
      <c r="J233" s="182"/>
      <c r="K233" s="182"/>
      <c r="L233" s="182"/>
      <c r="M233" s="182"/>
      <c r="N233" s="182"/>
      <c r="O233" s="182"/>
      <c r="P233" s="182">
        <f t="shared" si="18"/>
        <v>0</v>
      </c>
      <c r="Q233" s="182"/>
    </row>
    <row r="234" s="172" customFormat="1" customHeight="1" spans="1:17">
      <c r="A234" s="172" t="s">
        <v>1538</v>
      </c>
      <c r="B234" s="178">
        <v>196</v>
      </c>
      <c r="C234" s="179" t="s">
        <v>1539</v>
      </c>
      <c r="D234" s="179" t="s">
        <v>1540</v>
      </c>
      <c r="E234" s="179" t="s">
        <v>1541</v>
      </c>
      <c r="F234" s="179" t="s">
        <v>1070</v>
      </c>
      <c r="G234" s="178" t="s">
        <v>157</v>
      </c>
      <c r="H234" s="180">
        <v>129.97</v>
      </c>
      <c r="I234" s="182">
        <f t="shared" si="16"/>
        <v>0</v>
      </c>
      <c r="J234" s="182"/>
      <c r="K234" s="182"/>
      <c r="L234" s="182"/>
      <c r="M234" s="182"/>
      <c r="N234" s="182"/>
      <c r="O234" s="182"/>
      <c r="P234" s="182">
        <f t="shared" si="18"/>
        <v>0</v>
      </c>
      <c r="Q234" s="182"/>
    </row>
    <row r="235" s="172" customFormat="1" customHeight="1" spans="1:17">
      <c r="A235" s="172" t="s">
        <v>1542</v>
      </c>
      <c r="B235" s="178">
        <v>197</v>
      </c>
      <c r="C235" s="179" t="s">
        <v>1543</v>
      </c>
      <c r="D235" s="179" t="s">
        <v>1544</v>
      </c>
      <c r="E235" s="179" t="s">
        <v>1545</v>
      </c>
      <c r="F235" s="179" t="s">
        <v>1070</v>
      </c>
      <c r="G235" s="178" t="s">
        <v>157</v>
      </c>
      <c r="H235" s="180">
        <v>1302.54</v>
      </c>
      <c r="I235" s="182">
        <f t="shared" si="16"/>
        <v>0</v>
      </c>
      <c r="J235" s="182"/>
      <c r="K235" s="182"/>
      <c r="L235" s="182"/>
      <c r="M235" s="182"/>
      <c r="N235" s="182"/>
      <c r="O235" s="182"/>
      <c r="P235" s="182">
        <f t="shared" si="18"/>
        <v>0</v>
      </c>
      <c r="Q235" s="182"/>
    </row>
    <row r="236" s="172" customFormat="1" customHeight="1" spans="1:17">
      <c r="A236" s="172" t="s">
        <v>1546</v>
      </c>
      <c r="B236" s="178">
        <v>198</v>
      </c>
      <c r="C236" s="179" t="s">
        <v>1547</v>
      </c>
      <c r="D236" s="179" t="s">
        <v>1548</v>
      </c>
      <c r="E236" s="179" t="s">
        <v>1549</v>
      </c>
      <c r="F236" s="179" t="s">
        <v>1070</v>
      </c>
      <c r="G236" s="178" t="s">
        <v>157</v>
      </c>
      <c r="H236" s="180">
        <v>84.73</v>
      </c>
      <c r="I236" s="182">
        <f t="shared" si="16"/>
        <v>0</v>
      </c>
      <c r="J236" s="182"/>
      <c r="K236" s="182"/>
      <c r="L236" s="182"/>
      <c r="M236" s="182"/>
      <c r="N236" s="182"/>
      <c r="O236" s="182"/>
      <c r="P236" s="182">
        <f t="shared" si="18"/>
        <v>0</v>
      </c>
      <c r="Q236" s="182"/>
    </row>
    <row r="237" s="172" customFormat="1" customHeight="1" spans="1:17">
      <c r="A237" s="172" t="s">
        <v>1550</v>
      </c>
      <c r="B237" s="178">
        <v>199</v>
      </c>
      <c r="C237" s="179" t="s">
        <v>1551</v>
      </c>
      <c r="D237" s="179" t="s">
        <v>1552</v>
      </c>
      <c r="E237" s="179" t="s">
        <v>1553</v>
      </c>
      <c r="F237" s="179" t="s">
        <v>1070</v>
      </c>
      <c r="G237" s="178" t="s">
        <v>157</v>
      </c>
      <c r="H237" s="180">
        <v>342.95</v>
      </c>
      <c r="I237" s="182">
        <f t="shared" si="16"/>
        <v>0</v>
      </c>
      <c r="J237" s="182"/>
      <c r="K237" s="182"/>
      <c r="L237" s="182"/>
      <c r="M237" s="182"/>
      <c r="N237" s="182"/>
      <c r="O237" s="182"/>
      <c r="P237" s="182">
        <f t="shared" si="18"/>
        <v>0</v>
      </c>
      <c r="Q237" s="182"/>
    </row>
    <row r="238" s="172" customFormat="1" customHeight="1" spans="1:17">
      <c r="A238" s="172" t="s">
        <v>1554</v>
      </c>
      <c r="B238" s="178">
        <v>200</v>
      </c>
      <c r="C238" s="179" t="s">
        <v>1555</v>
      </c>
      <c r="D238" s="179" t="s">
        <v>1556</v>
      </c>
      <c r="E238" s="179" t="s">
        <v>1557</v>
      </c>
      <c r="F238" s="179" t="s">
        <v>1070</v>
      </c>
      <c r="G238" s="178" t="s">
        <v>157</v>
      </c>
      <c r="H238" s="180">
        <v>290.33</v>
      </c>
      <c r="I238" s="182">
        <f t="shared" si="16"/>
        <v>0</v>
      </c>
      <c r="J238" s="182"/>
      <c r="K238" s="182"/>
      <c r="L238" s="182"/>
      <c r="M238" s="182"/>
      <c r="N238" s="182"/>
      <c r="O238" s="182"/>
      <c r="P238" s="182">
        <f t="shared" si="18"/>
        <v>0</v>
      </c>
      <c r="Q238" s="182"/>
    </row>
    <row r="239" s="172" customFormat="1" customHeight="1" spans="2:17">
      <c r="B239" s="178">
        <v>201</v>
      </c>
      <c r="C239" s="179" t="s">
        <v>1558</v>
      </c>
      <c r="D239" s="179" t="s">
        <v>1559</v>
      </c>
      <c r="E239" s="179" t="s">
        <v>1560</v>
      </c>
      <c r="F239" s="179" t="s">
        <v>1070</v>
      </c>
      <c r="G239" s="178" t="s">
        <v>157</v>
      </c>
      <c r="H239" s="180">
        <v>6.35</v>
      </c>
      <c r="I239" s="182">
        <f t="shared" si="16"/>
        <v>0</v>
      </c>
      <c r="J239" s="182"/>
      <c r="K239" s="182"/>
      <c r="L239" s="182"/>
      <c r="M239" s="182"/>
      <c r="N239" s="182"/>
      <c r="O239" s="182"/>
      <c r="P239" s="182">
        <f t="shared" si="18"/>
        <v>0</v>
      </c>
      <c r="Q239" s="182"/>
    </row>
    <row r="240" s="172" customFormat="1" customHeight="1" spans="2:17">
      <c r="B240" s="178">
        <v>202</v>
      </c>
      <c r="C240" s="179" t="s">
        <v>1561</v>
      </c>
      <c r="D240" s="179" t="s">
        <v>1562</v>
      </c>
      <c r="E240" s="179" t="s">
        <v>1563</v>
      </c>
      <c r="F240" s="179" t="s">
        <v>1481</v>
      </c>
      <c r="G240" s="178" t="s">
        <v>157</v>
      </c>
      <c r="H240" s="180">
        <v>6.14</v>
      </c>
      <c r="I240" s="182">
        <f t="shared" si="16"/>
        <v>0</v>
      </c>
      <c r="J240" s="182"/>
      <c r="K240" s="182"/>
      <c r="L240" s="182"/>
      <c r="M240" s="182"/>
      <c r="N240" s="182"/>
      <c r="O240" s="182"/>
      <c r="P240" s="182">
        <f t="shared" si="18"/>
        <v>0</v>
      </c>
      <c r="Q240" s="182"/>
    </row>
    <row r="241" s="172" customFormat="1" customHeight="1" spans="2:17">
      <c r="B241" s="178">
        <v>203</v>
      </c>
      <c r="C241" s="179" t="s">
        <v>1564</v>
      </c>
      <c r="D241" s="179" t="s">
        <v>1565</v>
      </c>
      <c r="E241" s="179" t="s">
        <v>1566</v>
      </c>
      <c r="F241" s="179" t="s">
        <v>1481</v>
      </c>
      <c r="G241" s="178" t="s">
        <v>157</v>
      </c>
      <c r="H241" s="180">
        <v>6.14</v>
      </c>
      <c r="I241" s="182">
        <f t="shared" si="16"/>
        <v>0</v>
      </c>
      <c r="J241" s="182"/>
      <c r="K241" s="182"/>
      <c r="L241" s="182"/>
      <c r="M241" s="182"/>
      <c r="N241" s="182"/>
      <c r="O241" s="182"/>
      <c r="P241" s="182">
        <f t="shared" si="18"/>
        <v>0</v>
      </c>
      <c r="Q241" s="182"/>
    </row>
    <row r="242" s="172" customFormat="1" customHeight="1" spans="1:17">
      <c r="A242" s="172" t="s">
        <v>1567</v>
      </c>
      <c r="B242" s="178">
        <v>204</v>
      </c>
      <c r="C242" s="179" t="s">
        <v>1568</v>
      </c>
      <c r="D242" s="179" t="s">
        <v>1569</v>
      </c>
      <c r="E242" s="179" t="s">
        <v>1570</v>
      </c>
      <c r="F242" s="179" t="s">
        <v>1070</v>
      </c>
      <c r="G242" s="178" t="s">
        <v>157</v>
      </c>
      <c r="H242" s="180">
        <v>38.39</v>
      </c>
      <c r="I242" s="182">
        <f t="shared" si="16"/>
        <v>0</v>
      </c>
      <c r="J242" s="182"/>
      <c r="K242" s="182"/>
      <c r="L242" s="182"/>
      <c r="M242" s="182"/>
      <c r="N242" s="182"/>
      <c r="O242" s="182"/>
      <c r="P242" s="182">
        <f t="shared" si="18"/>
        <v>0</v>
      </c>
      <c r="Q242" s="182"/>
    </row>
    <row r="243" s="172" customFormat="1" customHeight="1" spans="1:17">
      <c r="A243" s="172" t="s">
        <v>1571</v>
      </c>
      <c r="B243" s="178">
        <v>205</v>
      </c>
      <c r="C243" s="179" t="s">
        <v>1572</v>
      </c>
      <c r="D243" s="179" t="s">
        <v>1573</v>
      </c>
      <c r="E243" s="179" t="s">
        <v>1574</v>
      </c>
      <c r="F243" s="179" t="s">
        <v>1099</v>
      </c>
      <c r="G243" s="178" t="s">
        <v>196</v>
      </c>
      <c r="H243" s="180">
        <v>100</v>
      </c>
      <c r="I243" s="182">
        <f t="shared" si="16"/>
        <v>0</v>
      </c>
      <c r="J243" s="182"/>
      <c r="K243" s="182"/>
      <c r="L243" s="182"/>
      <c r="M243" s="182"/>
      <c r="N243" s="182"/>
      <c r="O243" s="182"/>
      <c r="P243" s="182">
        <f t="shared" si="18"/>
        <v>0</v>
      </c>
      <c r="Q243" s="182"/>
    </row>
    <row r="244" s="172" customFormat="1" customHeight="1" spans="2:17">
      <c r="B244" s="178">
        <v>206</v>
      </c>
      <c r="C244" s="251" t="s">
        <v>1575</v>
      </c>
      <c r="D244" s="179" t="s">
        <v>1576</v>
      </c>
      <c r="E244" s="179" t="s">
        <v>1577</v>
      </c>
      <c r="F244" s="179" t="s">
        <v>1099</v>
      </c>
      <c r="G244" s="178" t="s">
        <v>196</v>
      </c>
      <c r="H244" s="180">
        <v>13</v>
      </c>
      <c r="I244" s="182">
        <f t="shared" si="16"/>
        <v>0</v>
      </c>
      <c r="J244" s="182"/>
      <c r="K244" s="182"/>
      <c r="L244" s="182"/>
      <c r="M244" s="182"/>
      <c r="N244" s="182"/>
      <c r="O244" s="182"/>
      <c r="P244" s="182">
        <f t="shared" si="18"/>
        <v>0</v>
      </c>
      <c r="Q244" s="182"/>
    </row>
    <row r="245" s="172" customFormat="1" customHeight="1" spans="2:17">
      <c r="B245" s="178">
        <v>207</v>
      </c>
      <c r="C245" s="251" t="s">
        <v>1198</v>
      </c>
      <c r="D245" s="179" t="s">
        <v>1199</v>
      </c>
      <c r="E245" s="179" t="s">
        <v>1200</v>
      </c>
      <c r="F245" s="179" t="s">
        <v>1099</v>
      </c>
      <c r="G245" s="178" t="s">
        <v>196</v>
      </c>
      <c r="H245" s="180">
        <v>3</v>
      </c>
      <c r="I245" s="182">
        <f t="shared" si="16"/>
        <v>0</v>
      </c>
      <c r="J245" s="182"/>
      <c r="K245" s="182"/>
      <c r="L245" s="182"/>
      <c r="M245" s="182"/>
      <c r="N245" s="182"/>
      <c r="O245" s="182"/>
      <c r="P245" s="182">
        <f t="shared" si="18"/>
        <v>0</v>
      </c>
      <c r="Q245" s="182"/>
    </row>
    <row r="246" s="172" customFormat="1" customHeight="1" spans="2:17">
      <c r="B246" s="178">
        <v>208</v>
      </c>
      <c r="C246" s="251" t="s">
        <v>1578</v>
      </c>
      <c r="D246" s="179" t="s">
        <v>1579</v>
      </c>
      <c r="E246" s="179" t="s">
        <v>1580</v>
      </c>
      <c r="F246" s="179" t="s">
        <v>1099</v>
      </c>
      <c r="G246" s="178" t="s">
        <v>196</v>
      </c>
      <c r="H246" s="180">
        <v>6</v>
      </c>
      <c r="I246" s="182">
        <f t="shared" si="16"/>
        <v>0</v>
      </c>
      <c r="J246" s="182"/>
      <c r="K246" s="182"/>
      <c r="L246" s="182"/>
      <c r="M246" s="182"/>
      <c r="N246" s="182"/>
      <c r="O246" s="182"/>
      <c r="P246" s="182">
        <f t="shared" si="18"/>
        <v>0</v>
      </c>
      <c r="Q246" s="182"/>
    </row>
    <row r="247" s="172" customFormat="1" customHeight="1" spans="2:17">
      <c r="B247" s="178">
        <v>209</v>
      </c>
      <c r="C247" s="251" t="s">
        <v>1581</v>
      </c>
      <c r="D247" s="179" t="s">
        <v>1582</v>
      </c>
      <c r="E247" s="179" t="s">
        <v>1583</v>
      </c>
      <c r="F247" s="179" t="s">
        <v>1099</v>
      </c>
      <c r="G247" s="178" t="s">
        <v>196</v>
      </c>
      <c r="H247" s="180">
        <v>3</v>
      </c>
      <c r="I247" s="182">
        <f t="shared" si="16"/>
        <v>0</v>
      </c>
      <c r="J247" s="182"/>
      <c r="K247" s="182"/>
      <c r="L247" s="182"/>
      <c r="M247" s="182"/>
      <c r="N247" s="182"/>
      <c r="O247" s="182"/>
      <c r="P247" s="182">
        <f t="shared" si="18"/>
        <v>0</v>
      </c>
      <c r="Q247" s="182"/>
    </row>
    <row r="248" s="172" customFormat="1" customHeight="1" spans="1:17">
      <c r="A248" s="172" t="s">
        <v>1584</v>
      </c>
      <c r="B248" s="178">
        <v>210</v>
      </c>
      <c r="C248" s="179" t="s">
        <v>1585</v>
      </c>
      <c r="D248" s="179" t="s">
        <v>1586</v>
      </c>
      <c r="E248" s="179" t="s">
        <v>1587</v>
      </c>
      <c r="F248" s="179" t="s">
        <v>1103</v>
      </c>
      <c r="G248" s="178" t="s">
        <v>196</v>
      </c>
      <c r="H248" s="180">
        <v>16</v>
      </c>
      <c r="I248" s="182">
        <f t="shared" si="16"/>
        <v>0</v>
      </c>
      <c r="J248" s="182"/>
      <c r="K248" s="182"/>
      <c r="L248" s="182"/>
      <c r="M248" s="182"/>
      <c r="N248" s="182"/>
      <c r="O248" s="182"/>
      <c r="P248" s="182">
        <f t="shared" si="18"/>
        <v>0</v>
      </c>
      <c r="Q248" s="182"/>
    </row>
    <row r="249" s="172" customFormat="1" customHeight="1" spans="1:17">
      <c r="A249" s="172" t="s">
        <v>1588</v>
      </c>
      <c r="B249" s="178">
        <v>211</v>
      </c>
      <c r="C249" s="179" t="s">
        <v>779</v>
      </c>
      <c r="D249" s="179" t="s">
        <v>1589</v>
      </c>
      <c r="E249" s="179" t="s">
        <v>1590</v>
      </c>
      <c r="F249" s="179" t="s">
        <v>1103</v>
      </c>
      <c r="G249" s="178" t="s">
        <v>196</v>
      </c>
      <c r="H249" s="180">
        <v>45</v>
      </c>
      <c r="I249" s="182">
        <f t="shared" si="16"/>
        <v>0</v>
      </c>
      <c r="J249" s="182"/>
      <c r="K249" s="182"/>
      <c r="L249" s="182"/>
      <c r="M249" s="182"/>
      <c r="N249" s="182"/>
      <c r="O249" s="182"/>
      <c r="P249" s="182">
        <f t="shared" si="18"/>
        <v>0</v>
      </c>
      <c r="Q249" s="182"/>
    </row>
    <row r="250" s="172" customFormat="1" customHeight="1" spans="2:17">
      <c r="B250" s="178">
        <v>212</v>
      </c>
      <c r="C250" s="179" t="s">
        <v>1591</v>
      </c>
      <c r="D250" s="179" t="s">
        <v>1592</v>
      </c>
      <c r="E250" s="179" t="s">
        <v>1593</v>
      </c>
      <c r="F250" s="179" t="s">
        <v>1103</v>
      </c>
      <c r="G250" s="178" t="s">
        <v>196</v>
      </c>
      <c r="H250" s="180">
        <v>6</v>
      </c>
      <c r="I250" s="182">
        <f t="shared" si="16"/>
        <v>0</v>
      </c>
      <c r="J250" s="182"/>
      <c r="K250" s="182"/>
      <c r="L250" s="182"/>
      <c r="M250" s="182"/>
      <c r="N250" s="182"/>
      <c r="O250" s="182"/>
      <c r="P250" s="182">
        <f t="shared" si="18"/>
        <v>0</v>
      </c>
      <c r="Q250" s="182"/>
    </row>
    <row r="251" s="172" customFormat="1" customHeight="1" spans="1:17">
      <c r="A251" s="172" t="s">
        <v>1594</v>
      </c>
      <c r="B251" s="178">
        <v>213</v>
      </c>
      <c r="C251" s="179" t="s">
        <v>1595</v>
      </c>
      <c r="D251" s="179" t="s">
        <v>1596</v>
      </c>
      <c r="E251" s="179" t="s">
        <v>1597</v>
      </c>
      <c r="F251" s="179" t="s">
        <v>1103</v>
      </c>
      <c r="G251" s="178" t="s">
        <v>196</v>
      </c>
      <c r="H251" s="180">
        <v>26</v>
      </c>
      <c r="I251" s="182">
        <f t="shared" si="16"/>
        <v>0</v>
      </c>
      <c r="J251" s="182"/>
      <c r="K251" s="182"/>
      <c r="L251" s="182"/>
      <c r="M251" s="182"/>
      <c r="N251" s="182"/>
      <c r="O251" s="182"/>
      <c r="P251" s="182">
        <f t="shared" si="18"/>
        <v>0</v>
      </c>
      <c r="Q251" s="182"/>
    </row>
    <row r="252" s="172" customFormat="1" customHeight="1" spans="1:17">
      <c r="A252" s="172" t="s">
        <v>1598</v>
      </c>
      <c r="B252" s="178">
        <v>214</v>
      </c>
      <c r="C252" s="251" t="s">
        <v>1599</v>
      </c>
      <c r="D252" s="179" t="s">
        <v>1600</v>
      </c>
      <c r="E252" s="179" t="s">
        <v>1601</v>
      </c>
      <c r="F252" s="179" t="s">
        <v>1103</v>
      </c>
      <c r="G252" s="178" t="s">
        <v>196</v>
      </c>
      <c r="H252" s="180">
        <v>3</v>
      </c>
      <c r="I252" s="182">
        <f t="shared" si="16"/>
        <v>0</v>
      </c>
      <c r="J252" s="182"/>
      <c r="K252" s="182"/>
      <c r="L252" s="182"/>
      <c r="M252" s="182"/>
      <c r="N252" s="182"/>
      <c r="O252" s="182"/>
      <c r="P252" s="182">
        <f t="shared" si="18"/>
        <v>0</v>
      </c>
      <c r="Q252" s="182"/>
    </row>
    <row r="253" s="172" customFormat="1" customHeight="1" spans="1:17">
      <c r="A253" s="172" t="s">
        <v>1602</v>
      </c>
      <c r="B253" s="178"/>
      <c r="C253" s="179"/>
      <c r="D253" s="179" t="s">
        <v>1603</v>
      </c>
      <c r="E253" s="179"/>
      <c r="F253" s="179"/>
      <c r="G253" s="178"/>
      <c r="H253" s="180"/>
      <c r="I253" s="182"/>
      <c r="J253" s="182"/>
      <c r="K253" s="182"/>
      <c r="L253" s="182"/>
      <c r="M253" s="182"/>
      <c r="N253" s="182"/>
      <c r="O253" s="182"/>
      <c r="P253" s="182"/>
      <c r="Q253" s="182"/>
    </row>
    <row r="254" s="172" customFormat="1" customHeight="1" spans="1:17">
      <c r="A254" s="172" t="s">
        <v>1604</v>
      </c>
      <c r="B254" s="178">
        <v>215</v>
      </c>
      <c r="C254" s="179" t="s">
        <v>1605</v>
      </c>
      <c r="D254" s="179" t="s">
        <v>1518</v>
      </c>
      <c r="E254" s="179" t="s">
        <v>1519</v>
      </c>
      <c r="F254" s="179" t="s">
        <v>1070</v>
      </c>
      <c r="G254" s="178" t="s">
        <v>157</v>
      </c>
      <c r="H254" s="184">
        <v>324.28</v>
      </c>
      <c r="I254" s="182">
        <f t="shared" si="16"/>
        <v>0</v>
      </c>
      <c r="J254" s="182"/>
      <c r="K254" s="182"/>
      <c r="L254" s="182"/>
      <c r="M254" s="182"/>
      <c r="N254" s="182"/>
      <c r="O254" s="182"/>
      <c r="P254" s="182">
        <f t="shared" ref="P254:P258" si="19">ROUND(H254*I254,2)</f>
        <v>0</v>
      </c>
      <c r="Q254" s="182"/>
    </row>
    <row r="255" s="172" customFormat="1" customHeight="1" spans="1:17">
      <c r="A255" s="172" t="s">
        <v>1606</v>
      </c>
      <c r="B255" s="178">
        <v>216</v>
      </c>
      <c r="C255" s="179" t="s">
        <v>1607</v>
      </c>
      <c r="D255" s="179" t="s">
        <v>1522</v>
      </c>
      <c r="E255" s="179" t="s">
        <v>1523</v>
      </c>
      <c r="F255" s="179" t="s">
        <v>1070</v>
      </c>
      <c r="G255" s="178" t="s">
        <v>157</v>
      </c>
      <c r="H255" s="184">
        <v>794.486</v>
      </c>
      <c r="I255" s="182">
        <f t="shared" si="16"/>
        <v>0</v>
      </c>
      <c r="J255" s="182"/>
      <c r="K255" s="182"/>
      <c r="L255" s="182"/>
      <c r="M255" s="182"/>
      <c r="N255" s="182"/>
      <c r="O255" s="182"/>
      <c r="P255" s="182">
        <f t="shared" si="19"/>
        <v>0</v>
      </c>
      <c r="Q255" s="182"/>
    </row>
    <row r="256" s="172" customFormat="1" customHeight="1" spans="1:17">
      <c r="A256" s="172" t="s">
        <v>1608</v>
      </c>
      <c r="B256" s="178">
        <v>217</v>
      </c>
      <c r="C256" s="179" t="s">
        <v>1609</v>
      </c>
      <c r="D256" s="179" t="s">
        <v>1127</v>
      </c>
      <c r="E256" s="179" t="s">
        <v>1128</v>
      </c>
      <c r="F256" s="179" t="s">
        <v>1070</v>
      </c>
      <c r="G256" s="178" t="s">
        <v>157</v>
      </c>
      <c r="H256" s="184">
        <v>790.064</v>
      </c>
      <c r="I256" s="182">
        <f t="shared" si="16"/>
        <v>0</v>
      </c>
      <c r="J256" s="182"/>
      <c r="K256" s="182"/>
      <c r="L256" s="182"/>
      <c r="M256" s="182"/>
      <c r="N256" s="182"/>
      <c r="O256" s="182"/>
      <c r="P256" s="182">
        <f t="shared" si="19"/>
        <v>0</v>
      </c>
      <c r="Q256" s="182"/>
    </row>
    <row r="257" s="172" customFormat="1" customHeight="1" spans="2:17">
      <c r="B257" s="178">
        <v>218</v>
      </c>
      <c r="C257" s="251" t="s">
        <v>1578</v>
      </c>
      <c r="D257" s="179" t="s">
        <v>1579</v>
      </c>
      <c r="E257" s="179" t="s">
        <v>1580</v>
      </c>
      <c r="F257" s="179" t="s">
        <v>1099</v>
      </c>
      <c r="G257" s="178" t="s">
        <v>196</v>
      </c>
      <c r="H257" s="180">
        <v>48</v>
      </c>
      <c r="I257" s="182">
        <f t="shared" si="16"/>
        <v>0</v>
      </c>
      <c r="J257" s="182"/>
      <c r="K257" s="182"/>
      <c r="L257" s="182"/>
      <c r="M257" s="182"/>
      <c r="N257" s="182"/>
      <c r="O257" s="182"/>
      <c r="P257" s="182">
        <f t="shared" si="19"/>
        <v>0</v>
      </c>
      <c r="Q257" s="182"/>
    </row>
    <row r="258" s="172" customFormat="1" customHeight="1" spans="1:17">
      <c r="A258" s="172" t="s">
        <v>1610</v>
      </c>
      <c r="B258" s="178">
        <v>219</v>
      </c>
      <c r="C258" s="179" t="s">
        <v>1611</v>
      </c>
      <c r="D258" s="179" t="s">
        <v>1612</v>
      </c>
      <c r="E258" s="179" t="s">
        <v>1613</v>
      </c>
      <c r="F258" s="179" t="s">
        <v>1099</v>
      </c>
      <c r="G258" s="178" t="s">
        <v>196</v>
      </c>
      <c r="H258" s="180">
        <v>1426</v>
      </c>
      <c r="I258" s="182">
        <f t="shared" si="16"/>
        <v>0</v>
      </c>
      <c r="J258" s="182"/>
      <c r="K258" s="182"/>
      <c r="L258" s="182"/>
      <c r="M258" s="182"/>
      <c r="N258" s="182"/>
      <c r="O258" s="182"/>
      <c r="P258" s="182">
        <f t="shared" si="19"/>
        <v>0</v>
      </c>
      <c r="Q258" s="182"/>
    </row>
    <row r="259" s="172" customFormat="1" customHeight="1" spans="1:17">
      <c r="A259" s="172" t="s">
        <v>1614</v>
      </c>
      <c r="B259" s="178"/>
      <c r="C259" s="179" t="s">
        <v>1615</v>
      </c>
      <c r="D259" s="179" t="s">
        <v>1616</v>
      </c>
      <c r="E259" s="179"/>
      <c r="F259" s="179"/>
      <c r="G259" s="178"/>
      <c r="H259" s="180"/>
      <c r="I259" s="182"/>
      <c r="J259" s="182"/>
      <c r="K259" s="182"/>
      <c r="L259" s="182"/>
      <c r="M259" s="182"/>
      <c r="N259" s="182"/>
      <c r="O259" s="182"/>
      <c r="P259" s="182"/>
      <c r="Q259" s="182"/>
    </row>
    <row r="260" s="172" customFormat="1" customHeight="1" spans="1:17">
      <c r="A260" s="172" t="s">
        <v>1617</v>
      </c>
      <c r="B260" s="178"/>
      <c r="C260" s="179" t="s">
        <v>1618</v>
      </c>
      <c r="D260" s="179" t="s">
        <v>1616</v>
      </c>
      <c r="E260" s="179"/>
      <c r="F260" s="179"/>
      <c r="G260" s="178"/>
      <c r="H260" s="180"/>
      <c r="I260" s="182"/>
      <c r="J260" s="182"/>
      <c r="K260" s="182"/>
      <c r="L260" s="182"/>
      <c r="M260" s="182"/>
      <c r="N260" s="182"/>
      <c r="O260" s="182"/>
      <c r="P260" s="182"/>
      <c r="Q260" s="182"/>
    </row>
    <row r="261" s="172" customFormat="1" customHeight="1" spans="1:17">
      <c r="A261" s="172" t="s">
        <v>1619</v>
      </c>
      <c r="B261" s="178"/>
      <c r="C261" s="179"/>
      <c r="D261" s="179" t="s">
        <v>1228</v>
      </c>
      <c r="E261" s="179"/>
      <c r="F261" s="179"/>
      <c r="G261" s="178"/>
      <c r="H261" s="180"/>
      <c r="I261" s="182"/>
      <c r="J261" s="182"/>
      <c r="K261" s="182"/>
      <c r="L261" s="182"/>
      <c r="M261" s="182"/>
      <c r="N261" s="182"/>
      <c r="O261" s="182"/>
      <c r="P261" s="182"/>
      <c r="Q261" s="182"/>
    </row>
    <row r="262" s="172" customFormat="1" customHeight="1" spans="1:17">
      <c r="A262" s="172" t="s">
        <v>1620</v>
      </c>
      <c r="B262" s="178">
        <v>220</v>
      </c>
      <c r="C262" s="179" t="s">
        <v>1621</v>
      </c>
      <c r="D262" s="179" t="s">
        <v>1622</v>
      </c>
      <c r="E262" s="179" t="s">
        <v>1623</v>
      </c>
      <c r="F262" s="179" t="s">
        <v>1252</v>
      </c>
      <c r="G262" s="178" t="s">
        <v>810</v>
      </c>
      <c r="H262" s="180">
        <v>9</v>
      </c>
      <c r="I262" s="182">
        <f t="shared" si="16"/>
        <v>0</v>
      </c>
      <c r="J262" s="182"/>
      <c r="K262" s="182"/>
      <c r="L262" s="182"/>
      <c r="M262" s="182"/>
      <c r="N262" s="182"/>
      <c r="O262" s="182"/>
      <c r="P262" s="182">
        <f t="shared" ref="P262:P268" si="20">ROUND(H262*I262,2)</f>
        <v>0</v>
      </c>
      <c r="Q262" s="182"/>
    </row>
    <row r="263" s="172" customFormat="1" customHeight="1" spans="2:17">
      <c r="B263" s="178">
        <v>221</v>
      </c>
      <c r="C263" s="251" t="s">
        <v>1624</v>
      </c>
      <c r="D263" s="179" t="s">
        <v>1254</v>
      </c>
      <c r="E263" s="179" t="s">
        <v>1625</v>
      </c>
      <c r="F263" s="179" t="s">
        <v>1256</v>
      </c>
      <c r="G263" s="178" t="s">
        <v>810</v>
      </c>
      <c r="H263" s="180">
        <v>23</v>
      </c>
      <c r="I263" s="182">
        <f t="shared" si="16"/>
        <v>0</v>
      </c>
      <c r="J263" s="182"/>
      <c r="K263" s="182"/>
      <c r="L263" s="182"/>
      <c r="M263" s="182"/>
      <c r="N263" s="182"/>
      <c r="O263" s="182"/>
      <c r="P263" s="182">
        <f t="shared" si="20"/>
        <v>0</v>
      </c>
      <c r="Q263" s="182"/>
    </row>
    <row r="264" s="172" customFormat="1" customHeight="1" spans="1:17">
      <c r="A264" s="172" t="s">
        <v>1626</v>
      </c>
      <c r="B264" s="178"/>
      <c r="C264" s="179" t="s">
        <v>1627</v>
      </c>
      <c r="D264" s="179" t="s">
        <v>1628</v>
      </c>
      <c r="E264" s="179"/>
      <c r="F264" s="179"/>
      <c r="G264" s="178"/>
      <c r="H264" s="180"/>
      <c r="I264" s="182"/>
      <c r="J264" s="182"/>
      <c r="K264" s="182"/>
      <c r="L264" s="182"/>
      <c r="M264" s="182"/>
      <c r="N264" s="182"/>
      <c r="O264" s="182"/>
      <c r="P264" s="182"/>
      <c r="Q264" s="182"/>
    </row>
    <row r="265" s="172" customFormat="1" customHeight="1" spans="1:17">
      <c r="A265" s="172" t="s">
        <v>1629</v>
      </c>
      <c r="B265" s="178"/>
      <c r="C265" s="179" t="s">
        <v>1630</v>
      </c>
      <c r="D265" s="179" t="s">
        <v>1628</v>
      </c>
      <c r="E265" s="179"/>
      <c r="F265" s="179"/>
      <c r="G265" s="178"/>
      <c r="H265" s="180"/>
      <c r="I265" s="182"/>
      <c r="J265" s="182"/>
      <c r="K265" s="182"/>
      <c r="L265" s="182"/>
      <c r="M265" s="182"/>
      <c r="N265" s="182"/>
      <c r="O265" s="182"/>
      <c r="P265" s="182"/>
      <c r="Q265" s="182"/>
    </row>
    <row r="266" s="172" customFormat="1" customHeight="1" spans="1:17">
      <c r="A266" s="172" t="s">
        <v>1631</v>
      </c>
      <c r="B266" s="178"/>
      <c r="C266" s="179"/>
      <c r="D266" s="179" t="s">
        <v>1632</v>
      </c>
      <c r="E266" s="179"/>
      <c r="F266" s="179"/>
      <c r="G266" s="178"/>
      <c r="H266" s="180"/>
      <c r="I266" s="182"/>
      <c r="J266" s="182"/>
      <c r="K266" s="182"/>
      <c r="L266" s="182"/>
      <c r="M266" s="182"/>
      <c r="N266" s="182"/>
      <c r="O266" s="182"/>
      <c r="P266" s="182"/>
      <c r="Q266" s="182"/>
    </row>
    <row r="267" s="172" customFormat="1" customHeight="1" spans="1:17">
      <c r="A267" s="172" t="s">
        <v>1633</v>
      </c>
      <c r="B267" s="178">
        <v>222</v>
      </c>
      <c r="C267" s="179" t="s">
        <v>1634</v>
      </c>
      <c r="D267" s="179" t="s">
        <v>952</v>
      </c>
      <c r="E267" s="179" t="s">
        <v>953</v>
      </c>
      <c r="F267" s="179" t="s">
        <v>904</v>
      </c>
      <c r="G267" s="178" t="s">
        <v>157</v>
      </c>
      <c r="H267" s="180">
        <v>137251.18</v>
      </c>
      <c r="I267" s="182">
        <f t="shared" ref="I266:I322" si="21">J267+K267+L267+M267+N267+O267</f>
        <v>0</v>
      </c>
      <c r="J267" s="182"/>
      <c r="K267" s="182"/>
      <c r="L267" s="182"/>
      <c r="M267" s="182"/>
      <c r="N267" s="182"/>
      <c r="O267" s="182"/>
      <c r="P267" s="182">
        <f t="shared" si="20"/>
        <v>0</v>
      </c>
      <c r="Q267" s="182"/>
    </row>
    <row r="268" s="172" customFormat="1" customHeight="1" spans="1:17">
      <c r="A268" s="172" t="s">
        <v>1635</v>
      </c>
      <c r="B268" s="178">
        <v>223</v>
      </c>
      <c r="C268" s="179" t="s">
        <v>1636</v>
      </c>
      <c r="D268" s="179" t="s">
        <v>966</v>
      </c>
      <c r="E268" s="179" t="s">
        <v>967</v>
      </c>
      <c r="F268" s="179" t="s">
        <v>926</v>
      </c>
      <c r="G268" s="178" t="s">
        <v>157</v>
      </c>
      <c r="H268" s="180">
        <v>419887.36</v>
      </c>
      <c r="I268" s="182">
        <f t="shared" si="21"/>
        <v>0</v>
      </c>
      <c r="J268" s="182"/>
      <c r="K268" s="182"/>
      <c r="L268" s="182"/>
      <c r="M268" s="182"/>
      <c r="N268" s="182"/>
      <c r="O268" s="182"/>
      <c r="P268" s="182">
        <f t="shared" si="20"/>
        <v>0</v>
      </c>
      <c r="Q268" s="182"/>
    </row>
    <row r="269" s="172" customFormat="1" customHeight="1" spans="1:17">
      <c r="A269" s="172" t="s">
        <v>1637</v>
      </c>
      <c r="B269" s="178"/>
      <c r="C269" s="179"/>
      <c r="D269" s="179" t="s">
        <v>1261</v>
      </c>
      <c r="E269" s="179"/>
      <c r="F269" s="179"/>
      <c r="G269" s="178"/>
      <c r="H269" s="180"/>
      <c r="I269" s="182"/>
      <c r="J269" s="182"/>
      <c r="K269" s="182"/>
      <c r="L269" s="182"/>
      <c r="M269" s="182"/>
      <c r="N269" s="182"/>
      <c r="O269" s="182"/>
      <c r="P269" s="182"/>
      <c r="Q269" s="182"/>
    </row>
    <row r="270" s="172" customFormat="1" customHeight="1" spans="1:17">
      <c r="A270" s="172" t="s">
        <v>1638</v>
      </c>
      <c r="B270" s="178"/>
      <c r="C270" s="179"/>
      <c r="D270" s="179" t="s">
        <v>1639</v>
      </c>
      <c r="E270" s="179"/>
      <c r="F270" s="179"/>
      <c r="G270" s="178"/>
      <c r="H270" s="180"/>
      <c r="I270" s="182"/>
      <c r="J270" s="182"/>
      <c r="K270" s="182"/>
      <c r="L270" s="182"/>
      <c r="M270" s="182"/>
      <c r="N270" s="182"/>
      <c r="O270" s="182"/>
      <c r="P270" s="182"/>
      <c r="Q270" s="182"/>
    </row>
    <row r="271" s="172" customFormat="1" customHeight="1" spans="1:17">
      <c r="A271" s="172" t="s">
        <v>1640</v>
      </c>
      <c r="B271" s="178">
        <v>224</v>
      </c>
      <c r="C271" s="179" t="s">
        <v>1641</v>
      </c>
      <c r="D271" s="179" t="s">
        <v>956</v>
      </c>
      <c r="E271" s="179" t="s">
        <v>957</v>
      </c>
      <c r="F271" s="179" t="s">
        <v>910</v>
      </c>
      <c r="G271" s="178" t="s">
        <v>157</v>
      </c>
      <c r="H271" s="180">
        <v>3064.53</v>
      </c>
      <c r="I271" s="182">
        <f t="shared" si="21"/>
        <v>0</v>
      </c>
      <c r="J271" s="182"/>
      <c r="K271" s="182"/>
      <c r="L271" s="182"/>
      <c r="M271" s="182"/>
      <c r="N271" s="182"/>
      <c r="O271" s="182"/>
      <c r="P271" s="182">
        <f t="shared" ref="P271:P277" si="22">ROUND(H271*I271,2)</f>
        <v>0</v>
      </c>
      <c r="Q271" s="182"/>
    </row>
    <row r="272" s="172" customFormat="1" customHeight="1" spans="1:17">
      <c r="A272" s="172" t="s">
        <v>1642</v>
      </c>
      <c r="B272" s="178">
        <v>225</v>
      </c>
      <c r="C272" s="179" t="s">
        <v>1643</v>
      </c>
      <c r="D272" s="179" t="s">
        <v>908</v>
      </c>
      <c r="E272" s="179" t="s">
        <v>909</v>
      </c>
      <c r="F272" s="179" t="s">
        <v>910</v>
      </c>
      <c r="G272" s="178" t="s">
        <v>157</v>
      </c>
      <c r="H272" s="180">
        <v>24.75</v>
      </c>
      <c r="I272" s="182">
        <f t="shared" si="21"/>
        <v>0</v>
      </c>
      <c r="J272" s="182"/>
      <c r="K272" s="182"/>
      <c r="L272" s="182"/>
      <c r="M272" s="182"/>
      <c r="N272" s="182"/>
      <c r="O272" s="182"/>
      <c r="P272" s="182">
        <f t="shared" si="22"/>
        <v>0</v>
      </c>
      <c r="Q272" s="182"/>
    </row>
    <row r="273" s="172" customFormat="1" customHeight="1" spans="2:17">
      <c r="B273" s="178">
        <v>226</v>
      </c>
      <c r="C273" s="179" t="s">
        <v>1398</v>
      </c>
      <c r="D273" s="179" t="s">
        <v>913</v>
      </c>
      <c r="E273" s="179" t="s">
        <v>914</v>
      </c>
      <c r="F273" s="179" t="s">
        <v>910</v>
      </c>
      <c r="G273" s="178" t="s">
        <v>157</v>
      </c>
      <c r="H273" s="180">
        <v>24.1</v>
      </c>
      <c r="I273" s="182">
        <f t="shared" si="21"/>
        <v>0</v>
      </c>
      <c r="J273" s="182"/>
      <c r="K273" s="182"/>
      <c r="L273" s="182"/>
      <c r="M273" s="182"/>
      <c r="N273" s="182"/>
      <c r="O273" s="182"/>
      <c r="P273" s="182">
        <f t="shared" si="22"/>
        <v>0</v>
      </c>
      <c r="Q273" s="182"/>
    </row>
    <row r="274" s="172" customFormat="1" customHeight="1" spans="1:17">
      <c r="A274" s="172" t="s">
        <v>1644</v>
      </c>
      <c r="B274" s="178">
        <v>227</v>
      </c>
      <c r="C274" s="179" t="s">
        <v>1645</v>
      </c>
      <c r="D274" s="179" t="s">
        <v>970</v>
      </c>
      <c r="E274" s="179" t="s">
        <v>971</v>
      </c>
      <c r="F274" s="179" t="s">
        <v>926</v>
      </c>
      <c r="G274" s="178" t="s">
        <v>157</v>
      </c>
      <c r="H274" s="180">
        <v>23614.74</v>
      </c>
      <c r="I274" s="182">
        <f t="shared" si="21"/>
        <v>0</v>
      </c>
      <c r="J274" s="182"/>
      <c r="K274" s="182"/>
      <c r="L274" s="182"/>
      <c r="M274" s="182"/>
      <c r="N274" s="182"/>
      <c r="O274" s="182"/>
      <c r="P274" s="182">
        <f t="shared" si="22"/>
        <v>0</v>
      </c>
      <c r="Q274" s="182"/>
    </row>
    <row r="275" s="172" customFormat="1" customHeight="1" spans="1:17">
      <c r="A275" s="172" t="s">
        <v>1646</v>
      </c>
      <c r="B275" s="178">
        <v>228</v>
      </c>
      <c r="C275" s="179" t="s">
        <v>1647</v>
      </c>
      <c r="D275" s="179" t="s">
        <v>929</v>
      </c>
      <c r="E275" s="179" t="s">
        <v>930</v>
      </c>
      <c r="F275" s="179" t="s">
        <v>926</v>
      </c>
      <c r="G275" s="178" t="s">
        <v>157</v>
      </c>
      <c r="H275" s="185">
        <v>203.21</v>
      </c>
      <c r="I275" s="182">
        <f t="shared" si="21"/>
        <v>0</v>
      </c>
      <c r="J275" s="182"/>
      <c r="K275" s="182"/>
      <c r="L275" s="182"/>
      <c r="M275" s="182"/>
      <c r="N275" s="182"/>
      <c r="O275" s="182"/>
      <c r="P275" s="182">
        <f t="shared" si="22"/>
        <v>0</v>
      </c>
      <c r="Q275" s="182"/>
    </row>
    <row r="276" s="172" customFormat="1" customHeight="1" spans="2:17">
      <c r="B276" s="178">
        <v>229</v>
      </c>
      <c r="C276" s="251" t="s">
        <v>1648</v>
      </c>
      <c r="D276" s="179" t="s">
        <v>933</v>
      </c>
      <c r="E276" s="179" t="s">
        <v>934</v>
      </c>
      <c r="F276" s="179" t="s">
        <v>926</v>
      </c>
      <c r="G276" s="178" t="s">
        <v>157</v>
      </c>
      <c r="H276" s="185">
        <v>28.92</v>
      </c>
      <c r="I276" s="182">
        <f t="shared" si="21"/>
        <v>0</v>
      </c>
      <c r="J276" s="182"/>
      <c r="K276" s="182"/>
      <c r="L276" s="182"/>
      <c r="M276" s="182"/>
      <c r="N276" s="182"/>
      <c r="O276" s="182"/>
      <c r="P276" s="182">
        <f t="shared" si="22"/>
        <v>0</v>
      </c>
      <c r="Q276" s="182"/>
    </row>
    <row r="277" s="172" customFormat="1" customHeight="1" spans="1:17">
      <c r="A277" s="172" t="s">
        <v>1649</v>
      </c>
      <c r="B277" s="178">
        <v>230</v>
      </c>
      <c r="C277" s="179" t="s">
        <v>1370</v>
      </c>
      <c r="D277" s="179" t="s">
        <v>848</v>
      </c>
      <c r="E277" s="179" t="s">
        <v>849</v>
      </c>
      <c r="F277" s="179" t="s">
        <v>850</v>
      </c>
      <c r="G277" s="178" t="s">
        <v>157</v>
      </c>
      <c r="H277" s="180">
        <v>315.5</v>
      </c>
      <c r="I277" s="182">
        <f t="shared" si="21"/>
        <v>0</v>
      </c>
      <c r="J277" s="182"/>
      <c r="K277" s="182"/>
      <c r="L277" s="182"/>
      <c r="M277" s="182"/>
      <c r="N277" s="182"/>
      <c r="O277" s="182"/>
      <c r="P277" s="182">
        <f t="shared" si="22"/>
        <v>0</v>
      </c>
      <c r="Q277" s="182"/>
    </row>
    <row r="278" s="172" customFormat="1" customHeight="1" spans="1:17">
      <c r="A278" s="172" t="s">
        <v>1650</v>
      </c>
      <c r="B278" s="178"/>
      <c r="C278" s="179"/>
      <c r="D278" s="179" t="s">
        <v>1275</v>
      </c>
      <c r="E278" s="179"/>
      <c r="F278" s="179"/>
      <c r="G278" s="178"/>
      <c r="H278" s="180"/>
      <c r="I278" s="182"/>
      <c r="J278" s="182"/>
      <c r="K278" s="182"/>
      <c r="L278" s="182"/>
      <c r="M278" s="182"/>
      <c r="N278" s="182"/>
      <c r="O278" s="182"/>
      <c r="P278" s="182"/>
      <c r="Q278" s="182"/>
    </row>
    <row r="279" s="172" customFormat="1" customHeight="1" spans="1:17">
      <c r="A279" s="172" t="s">
        <v>1651</v>
      </c>
      <c r="B279" s="178">
        <v>231</v>
      </c>
      <c r="C279" s="179" t="s">
        <v>1652</v>
      </c>
      <c r="D279" s="179" t="s">
        <v>956</v>
      </c>
      <c r="E279" s="179" t="s">
        <v>957</v>
      </c>
      <c r="F279" s="179" t="s">
        <v>910</v>
      </c>
      <c r="G279" s="178" t="s">
        <v>157</v>
      </c>
      <c r="H279" s="180">
        <v>1469.26</v>
      </c>
      <c r="I279" s="182">
        <f t="shared" si="21"/>
        <v>0</v>
      </c>
      <c r="J279" s="182"/>
      <c r="K279" s="182"/>
      <c r="L279" s="182"/>
      <c r="M279" s="182"/>
      <c r="N279" s="182"/>
      <c r="O279" s="182"/>
      <c r="P279" s="182">
        <f t="shared" ref="P279:P289" si="23">ROUND(H279*I279,2)</f>
        <v>0</v>
      </c>
      <c r="Q279" s="182"/>
    </row>
    <row r="280" s="172" customFormat="1" customHeight="1" spans="1:17">
      <c r="A280" s="172" t="s">
        <v>1653</v>
      </c>
      <c r="B280" s="178">
        <v>232</v>
      </c>
      <c r="C280" s="179" t="s">
        <v>1654</v>
      </c>
      <c r="D280" s="179" t="s">
        <v>970</v>
      </c>
      <c r="E280" s="179" t="s">
        <v>971</v>
      </c>
      <c r="F280" s="179" t="s">
        <v>926</v>
      </c>
      <c r="G280" s="178" t="s">
        <v>157</v>
      </c>
      <c r="H280" s="180">
        <v>11389.57</v>
      </c>
      <c r="I280" s="182">
        <f t="shared" si="21"/>
        <v>0</v>
      </c>
      <c r="J280" s="182"/>
      <c r="K280" s="182"/>
      <c r="L280" s="182"/>
      <c r="M280" s="182"/>
      <c r="N280" s="182"/>
      <c r="O280" s="182"/>
      <c r="P280" s="182">
        <f t="shared" si="23"/>
        <v>0</v>
      </c>
      <c r="Q280" s="182"/>
    </row>
    <row r="281" s="172" customFormat="1" customHeight="1" spans="1:17">
      <c r="A281" s="172" t="s">
        <v>1655</v>
      </c>
      <c r="B281" s="178"/>
      <c r="C281" s="179"/>
      <c r="D281" s="179" t="s">
        <v>1281</v>
      </c>
      <c r="E281" s="179"/>
      <c r="F281" s="179"/>
      <c r="G281" s="178"/>
      <c r="H281" s="180"/>
      <c r="I281" s="182"/>
      <c r="J281" s="182"/>
      <c r="K281" s="182"/>
      <c r="L281" s="182"/>
      <c r="M281" s="182"/>
      <c r="N281" s="182"/>
      <c r="O281" s="182"/>
      <c r="P281" s="182"/>
      <c r="Q281" s="182"/>
    </row>
    <row r="282" s="172" customFormat="1" customHeight="1" spans="1:17">
      <c r="A282" s="172" t="s">
        <v>1656</v>
      </c>
      <c r="B282" s="178"/>
      <c r="C282" s="179"/>
      <c r="D282" s="179" t="s">
        <v>1657</v>
      </c>
      <c r="E282" s="179"/>
      <c r="F282" s="179"/>
      <c r="G282" s="178"/>
      <c r="H282" s="180"/>
      <c r="I282" s="182"/>
      <c r="J282" s="182"/>
      <c r="K282" s="182"/>
      <c r="L282" s="182"/>
      <c r="M282" s="182"/>
      <c r="N282" s="182"/>
      <c r="O282" s="182"/>
      <c r="P282" s="182"/>
      <c r="Q282" s="182"/>
    </row>
    <row r="283" s="172" customFormat="1" customHeight="1" spans="1:17">
      <c r="A283" s="172" t="s">
        <v>1658</v>
      </c>
      <c r="B283" s="178">
        <v>233</v>
      </c>
      <c r="C283" s="179" t="s">
        <v>1659</v>
      </c>
      <c r="D283" s="179" t="s">
        <v>952</v>
      </c>
      <c r="E283" s="179" t="s">
        <v>953</v>
      </c>
      <c r="F283" s="179" t="s">
        <v>904</v>
      </c>
      <c r="G283" s="178" t="s">
        <v>157</v>
      </c>
      <c r="H283" s="180">
        <v>636.33</v>
      </c>
      <c r="I283" s="182">
        <f t="shared" si="21"/>
        <v>0</v>
      </c>
      <c r="J283" s="182"/>
      <c r="K283" s="182"/>
      <c r="L283" s="182"/>
      <c r="M283" s="182"/>
      <c r="N283" s="182"/>
      <c r="O283" s="182"/>
      <c r="P283" s="182">
        <f t="shared" si="23"/>
        <v>0</v>
      </c>
      <c r="Q283" s="182"/>
    </row>
    <row r="284" s="172" customFormat="1" customHeight="1" spans="1:17">
      <c r="A284" s="172" t="s">
        <v>1660</v>
      </c>
      <c r="B284" s="178">
        <v>234</v>
      </c>
      <c r="C284" s="179" t="s">
        <v>1661</v>
      </c>
      <c r="D284" s="179" t="s">
        <v>1287</v>
      </c>
      <c r="E284" s="179" t="s">
        <v>1288</v>
      </c>
      <c r="F284" s="179" t="s">
        <v>904</v>
      </c>
      <c r="G284" s="178" t="s">
        <v>157</v>
      </c>
      <c r="H284" s="180">
        <v>1597.26</v>
      </c>
      <c r="I284" s="182">
        <f t="shared" si="21"/>
        <v>0</v>
      </c>
      <c r="J284" s="182"/>
      <c r="K284" s="182"/>
      <c r="L284" s="182"/>
      <c r="M284" s="182"/>
      <c r="N284" s="182"/>
      <c r="O284" s="182"/>
      <c r="P284" s="182">
        <f t="shared" si="23"/>
        <v>0</v>
      </c>
      <c r="Q284" s="182"/>
    </row>
    <row r="285" s="172" customFormat="1" customHeight="1" spans="2:17">
      <c r="B285" s="178">
        <v>235</v>
      </c>
      <c r="C285" s="179" t="s">
        <v>1662</v>
      </c>
      <c r="D285" s="179" t="s">
        <v>956</v>
      </c>
      <c r="E285" s="179" t="s">
        <v>957</v>
      </c>
      <c r="F285" s="179" t="s">
        <v>910</v>
      </c>
      <c r="G285" s="178" t="s">
        <v>157</v>
      </c>
      <c r="H285" s="180">
        <v>91.27</v>
      </c>
      <c r="I285" s="182">
        <f t="shared" si="21"/>
        <v>0</v>
      </c>
      <c r="J285" s="182"/>
      <c r="K285" s="182"/>
      <c r="L285" s="182"/>
      <c r="M285" s="182"/>
      <c r="N285" s="182"/>
      <c r="O285" s="182"/>
      <c r="P285" s="182">
        <f t="shared" si="23"/>
        <v>0</v>
      </c>
      <c r="Q285" s="182"/>
    </row>
    <row r="286" s="172" customFormat="1" customHeight="1" spans="1:17">
      <c r="A286" s="172" t="s">
        <v>1663</v>
      </c>
      <c r="B286" s="178">
        <v>236</v>
      </c>
      <c r="C286" s="179" t="s">
        <v>1664</v>
      </c>
      <c r="D286" s="179" t="s">
        <v>970</v>
      </c>
      <c r="E286" s="179" t="s">
        <v>971</v>
      </c>
      <c r="F286" s="179" t="s">
        <v>926</v>
      </c>
      <c r="G286" s="178" t="s">
        <v>157</v>
      </c>
      <c r="H286" s="180">
        <v>149.06</v>
      </c>
      <c r="I286" s="182">
        <f t="shared" si="21"/>
        <v>0</v>
      </c>
      <c r="J286" s="182"/>
      <c r="K286" s="182"/>
      <c r="L286" s="182"/>
      <c r="M286" s="182"/>
      <c r="N286" s="182"/>
      <c r="O286" s="182"/>
      <c r="P286" s="182">
        <f t="shared" si="23"/>
        <v>0</v>
      </c>
      <c r="Q286" s="182"/>
    </row>
    <row r="287" s="172" customFormat="1" customHeight="1" spans="1:17">
      <c r="A287" s="172" t="s">
        <v>1665</v>
      </c>
      <c r="B287" s="178">
        <v>237</v>
      </c>
      <c r="C287" s="179" t="s">
        <v>1666</v>
      </c>
      <c r="D287" s="179" t="s">
        <v>966</v>
      </c>
      <c r="E287" s="179" t="s">
        <v>967</v>
      </c>
      <c r="F287" s="179" t="s">
        <v>926</v>
      </c>
      <c r="G287" s="178" t="s">
        <v>157</v>
      </c>
      <c r="H287" s="180">
        <v>44646.38</v>
      </c>
      <c r="I287" s="182">
        <f t="shared" si="21"/>
        <v>0</v>
      </c>
      <c r="J287" s="182"/>
      <c r="K287" s="182"/>
      <c r="L287" s="182"/>
      <c r="M287" s="182"/>
      <c r="N287" s="182"/>
      <c r="O287" s="182"/>
      <c r="P287" s="182">
        <f t="shared" si="23"/>
        <v>0</v>
      </c>
      <c r="Q287" s="182"/>
    </row>
    <row r="288" s="172" customFormat="1" customHeight="1" spans="1:17">
      <c r="A288" s="172" t="s">
        <v>1667</v>
      </c>
      <c r="B288" s="178">
        <v>238</v>
      </c>
      <c r="C288" s="179" t="s">
        <v>1668</v>
      </c>
      <c r="D288" s="179" t="s">
        <v>1294</v>
      </c>
      <c r="E288" s="179" t="s">
        <v>1295</v>
      </c>
      <c r="F288" s="179" t="s">
        <v>926</v>
      </c>
      <c r="G288" s="178" t="s">
        <v>157</v>
      </c>
      <c r="H288" s="180">
        <v>22260.95</v>
      </c>
      <c r="I288" s="182">
        <f t="shared" si="21"/>
        <v>0</v>
      </c>
      <c r="J288" s="182"/>
      <c r="K288" s="182"/>
      <c r="L288" s="182"/>
      <c r="M288" s="182"/>
      <c r="N288" s="182"/>
      <c r="O288" s="182"/>
      <c r="P288" s="182">
        <f t="shared" si="23"/>
        <v>0</v>
      </c>
      <c r="Q288" s="182"/>
    </row>
    <row r="289" s="172" customFormat="1" customHeight="1" spans="1:17">
      <c r="A289" s="172" t="s">
        <v>1669</v>
      </c>
      <c r="B289" s="178">
        <v>239</v>
      </c>
      <c r="C289" s="179" t="s">
        <v>1370</v>
      </c>
      <c r="D289" s="179" t="s">
        <v>848</v>
      </c>
      <c r="E289" s="179" t="s">
        <v>849</v>
      </c>
      <c r="F289" s="179" t="s">
        <v>850</v>
      </c>
      <c r="G289" s="178" t="s">
        <v>157</v>
      </c>
      <c r="H289" s="180">
        <v>929.69</v>
      </c>
      <c r="I289" s="182">
        <f t="shared" si="21"/>
        <v>0</v>
      </c>
      <c r="J289" s="182"/>
      <c r="K289" s="182"/>
      <c r="L289" s="182"/>
      <c r="M289" s="182"/>
      <c r="N289" s="182"/>
      <c r="O289" s="182"/>
      <c r="P289" s="182">
        <f t="shared" si="23"/>
        <v>0</v>
      </c>
      <c r="Q289" s="182"/>
    </row>
    <row r="290" s="172" customFormat="1" customHeight="1" spans="1:17">
      <c r="A290" s="172" t="s">
        <v>1670</v>
      </c>
      <c r="B290" s="178"/>
      <c r="C290" s="179"/>
      <c r="D290" s="179" t="s">
        <v>1671</v>
      </c>
      <c r="E290" s="179"/>
      <c r="F290" s="179"/>
      <c r="G290" s="178"/>
      <c r="H290" s="180"/>
      <c r="I290" s="182"/>
      <c r="J290" s="182"/>
      <c r="K290" s="182"/>
      <c r="L290" s="182"/>
      <c r="M290" s="182"/>
      <c r="N290" s="182"/>
      <c r="O290" s="182"/>
      <c r="P290" s="182"/>
      <c r="Q290" s="182"/>
    </row>
    <row r="291" s="172" customFormat="1" customHeight="1" spans="1:17">
      <c r="A291" s="172" t="s">
        <v>1672</v>
      </c>
      <c r="B291" s="178">
        <v>240</v>
      </c>
      <c r="C291" s="179" t="s">
        <v>1673</v>
      </c>
      <c r="D291" s="179" t="s">
        <v>952</v>
      </c>
      <c r="E291" s="179" t="s">
        <v>953</v>
      </c>
      <c r="F291" s="179" t="s">
        <v>904</v>
      </c>
      <c r="G291" s="178" t="s">
        <v>157</v>
      </c>
      <c r="H291" s="180">
        <v>2619.25</v>
      </c>
      <c r="I291" s="182">
        <f t="shared" si="21"/>
        <v>0</v>
      </c>
      <c r="J291" s="182"/>
      <c r="K291" s="182"/>
      <c r="L291" s="182"/>
      <c r="M291" s="182"/>
      <c r="N291" s="182"/>
      <c r="O291" s="182"/>
      <c r="P291" s="182">
        <f t="shared" ref="P291:P295" si="24">ROUND(H291*I291,2)</f>
        <v>0</v>
      </c>
      <c r="Q291" s="182"/>
    </row>
    <row r="292" s="172" customFormat="1" customHeight="1" spans="1:17">
      <c r="A292" s="172" t="s">
        <v>1674</v>
      </c>
      <c r="B292" s="178">
        <v>241</v>
      </c>
      <c r="C292" s="179" t="s">
        <v>1675</v>
      </c>
      <c r="D292" s="179" t="s">
        <v>1287</v>
      </c>
      <c r="E292" s="179" t="s">
        <v>1288</v>
      </c>
      <c r="F292" s="179" t="s">
        <v>904</v>
      </c>
      <c r="G292" s="178" t="s">
        <v>157</v>
      </c>
      <c r="H292" s="180">
        <v>1441.71</v>
      </c>
      <c r="I292" s="182">
        <f t="shared" si="21"/>
        <v>0</v>
      </c>
      <c r="J292" s="182"/>
      <c r="K292" s="182"/>
      <c r="L292" s="182"/>
      <c r="M292" s="182"/>
      <c r="N292" s="182"/>
      <c r="O292" s="182"/>
      <c r="P292" s="182">
        <f t="shared" si="24"/>
        <v>0</v>
      </c>
      <c r="Q292" s="182"/>
    </row>
    <row r="293" s="172" customFormat="1" customHeight="1" spans="1:17">
      <c r="A293" s="172" t="s">
        <v>1676</v>
      </c>
      <c r="B293" s="178">
        <v>242</v>
      </c>
      <c r="C293" s="179" t="s">
        <v>1677</v>
      </c>
      <c r="D293" s="179" t="s">
        <v>966</v>
      </c>
      <c r="E293" s="179" t="s">
        <v>967</v>
      </c>
      <c r="F293" s="179" t="s">
        <v>926</v>
      </c>
      <c r="G293" s="178" t="s">
        <v>157</v>
      </c>
      <c r="H293" s="180">
        <v>31193.25</v>
      </c>
      <c r="I293" s="182">
        <f t="shared" si="21"/>
        <v>0</v>
      </c>
      <c r="J293" s="182"/>
      <c r="K293" s="182"/>
      <c r="L293" s="182"/>
      <c r="M293" s="182"/>
      <c r="N293" s="182"/>
      <c r="O293" s="182"/>
      <c r="P293" s="182">
        <f t="shared" si="24"/>
        <v>0</v>
      </c>
      <c r="Q293" s="182"/>
    </row>
    <row r="294" s="172" customFormat="1" customHeight="1" spans="1:17">
      <c r="A294" s="172" t="s">
        <v>1678</v>
      </c>
      <c r="B294" s="178">
        <v>243</v>
      </c>
      <c r="C294" s="179" t="s">
        <v>1679</v>
      </c>
      <c r="D294" s="179" t="s">
        <v>1294</v>
      </c>
      <c r="E294" s="179" t="s">
        <v>1295</v>
      </c>
      <c r="F294" s="179" t="s">
        <v>926</v>
      </c>
      <c r="G294" s="178" t="s">
        <v>157</v>
      </c>
      <c r="H294" s="180">
        <v>21546.07</v>
      </c>
      <c r="I294" s="182">
        <f t="shared" si="21"/>
        <v>0</v>
      </c>
      <c r="J294" s="182"/>
      <c r="K294" s="182"/>
      <c r="L294" s="182"/>
      <c r="M294" s="182"/>
      <c r="N294" s="182"/>
      <c r="O294" s="182"/>
      <c r="P294" s="182">
        <f t="shared" si="24"/>
        <v>0</v>
      </c>
      <c r="Q294" s="182"/>
    </row>
    <row r="295" s="172" customFormat="1" customHeight="1" spans="1:17">
      <c r="A295" s="172" t="s">
        <v>1680</v>
      </c>
      <c r="B295" s="178">
        <v>244</v>
      </c>
      <c r="C295" s="251" t="s">
        <v>1681</v>
      </c>
      <c r="D295" s="179" t="s">
        <v>830</v>
      </c>
      <c r="E295" s="179" t="s">
        <v>1682</v>
      </c>
      <c r="F295" s="179" t="s">
        <v>832</v>
      </c>
      <c r="G295" s="178" t="s">
        <v>810</v>
      </c>
      <c r="H295" s="180">
        <v>890</v>
      </c>
      <c r="I295" s="182">
        <f t="shared" si="21"/>
        <v>0</v>
      </c>
      <c r="J295" s="182"/>
      <c r="K295" s="182"/>
      <c r="L295" s="182"/>
      <c r="M295" s="182"/>
      <c r="N295" s="182"/>
      <c r="O295" s="182"/>
      <c r="P295" s="182">
        <f t="shared" si="24"/>
        <v>0</v>
      </c>
      <c r="Q295" s="182"/>
    </row>
    <row r="296" s="172" customFormat="1" customHeight="1" spans="1:17">
      <c r="A296" s="172" t="s">
        <v>1683</v>
      </c>
      <c r="B296" s="178"/>
      <c r="C296" s="179"/>
      <c r="D296" s="179" t="s">
        <v>1299</v>
      </c>
      <c r="E296" s="179"/>
      <c r="F296" s="179"/>
      <c r="G296" s="178"/>
      <c r="H296" s="180"/>
      <c r="I296" s="182"/>
      <c r="J296" s="182"/>
      <c r="K296" s="182"/>
      <c r="L296" s="182"/>
      <c r="M296" s="182"/>
      <c r="N296" s="182"/>
      <c r="O296" s="182"/>
      <c r="P296" s="182"/>
      <c r="Q296" s="182"/>
    </row>
    <row r="297" s="172" customFormat="1" customHeight="1" spans="1:17">
      <c r="A297" s="172" t="s">
        <v>1684</v>
      </c>
      <c r="B297" s="178"/>
      <c r="C297" s="179"/>
      <c r="D297" s="179" t="s">
        <v>1685</v>
      </c>
      <c r="E297" s="179"/>
      <c r="F297" s="179"/>
      <c r="G297" s="178"/>
      <c r="H297" s="180"/>
      <c r="I297" s="182"/>
      <c r="J297" s="182"/>
      <c r="K297" s="182"/>
      <c r="L297" s="182"/>
      <c r="M297" s="182"/>
      <c r="N297" s="182"/>
      <c r="O297" s="182"/>
      <c r="P297" s="182"/>
      <c r="Q297" s="182"/>
    </row>
    <row r="298" s="172" customFormat="1" customHeight="1" spans="1:17">
      <c r="A298" s="172" t="s">
        <v>1686</v>
      </c>
      <c r="B298" s="178">
        <v>245</v>
      </c>
      <c r="C298" s="179" t="s">
        <v>1687</v>
      </c>
      <c r="D298" s="179" t="s">
        <v>1345</v>
      </c>
      <c r="E298" s="179" t="s">
        <v>1346</v>
      </c>
      <c r="F298" s="179" t="s">
        <v>1306</v>
      </c>
      <c r="G298" s="178" t="s">
        <v>196</v>
      </c>
      <c r="H298" s="180">
        <v>5823</v>
      </c>
      <c r="I298" s="182">
        <f t="shared" si="21"/>
        <v>0</v>
      </c>
      <c r="J298" s="182"/>
      <c r="K298" s="182"/>
      <c r="L298" s="182"/>
      <c r="M298" s="182"/>
      <c r="N298" s="182"/>
      <c r="O298" s="182"/>
      <c r="P298" s="182">
        <f t="shared" ref="P298:P308" si="25">ROUND(H298*I298,2)</f>
        <v>0</v>
      </c>
      <c r="Q298" s="182"/>
    </row>
    <row r="299" s="172" customFormat="1" customHeight="1" spans="1:17">
      <c r="A299" s="172" t="s">
        <v>1688</v>
      </c>
      <c r="B299" s="178"/>
      <c r="C299" s="179"/>
      <c r="D299" s="179" t="s">
        <v>1301</v>
      </c>
      <c r="E299" s="179"/>
      <c r="F299" s="179"/>
      <c r="G299" s="178"/>
      <c r="H299" s="180"/>
      <c r="I299" s="182"/>
      <c r="J299" s="182"/>
      <c r="K299" s="182"/>
      <c r="L299" s="182"/>
      <c r="M299" s="182"/>
      <c r="N299" s="182"/>
      <c r="O299" s="182"/>
      <c r="P299" s="182"/>
      <c r="Q299" s="182"/>
    </row>
    <row r="300" s="172" customFormat="1" customHeight="1" spans="1:17">
      <c r="A300" s="172" t="s">
        <v>1689</v>
      </c>
      <c r="B300" s="178">
        <v>246</v>
      </c>
      <c r="C300" s="179" t="s">
        <v>1690</v>
      </c>
      <c r="D300" s="179" t="s">
        <v>1691</v>
      </c>
      <c r="E300" s="179" t="s">
        <v>1351</v>
      </c>
      <c r="F300" s="179" t="s">
        <v>1306</v>
      </c>
      <c r="G300" s="178" t="s">
        <v>196</v>
      </c>
      <c r="H300" s="180">
        <v>386</v>
      </c>
      <c r="I300" s="182">
        <f t="shared" si="21"/>
        <v>0</v>
      </c>
      <c r="J300" s="182"/>
      <c r="K300" s="182"/>
      <c r="L300" s="182"/>
      <c r="M300" s="182"/>
      <c r="N300" s="182"/>
      <c r="O300" s="182"/>
      <c r="P300" s="182">
        <f t="shared" si="25"/>
        <v>0</v>
      </c>
      <c r="Q300" s="182"/>
    </row>
    <row r="301" s="172" customFormat="1" customHeight="1" spans="1:17">
      <c r="A301" s="172" t="s">
        <v>1692</v>
      </c>
      <c r="B301" s="178">
        <v>247</v>
      </c>
      <c r="C301" s="179" t="s">
        <v>779</v>
      </c>
      <c r="D301" s="179" t="s">
        <v>1332</v>
      </c>
      <c r="E301" s="179" t="s">
        <v>1333</v>
      </c>
      <c r="F301" s="179" t="s">
        <v>1306</v>
      </c>
      <c r="G301" s="178" t="s">
        <v>196</v>
      </c>
      <c r="H301" s="180">
        <v>3</v>
      </c>
      <c r="I301" s="182">
        <f t="shared" si="21"/>
        <v>0</v>
      </c>
      <c r="J301" s="182"/>
      <c r="K301" s="182"/>
      <c r="L301" s="182"/>
      <c r="M301" s="182"/>
      <c r="N301" s="182"/>
      <c r="O301" s="182"/>
      <c r="P301" s="182">
        <f t="shared" si="25"/>
        <v>0</v>
      </c>
      <c r="Q301" s="182"/>
    </row>
    <row r="302" s="172" customFormat="1" customHeight="1" spans="1:17">
      <c r="A302" s="172" t="s">
        <v>1693</v>
      </c>
      <c r="B302" s="178">
        <v>248</v>
      </c>
      <c r="C302" s="179" t="s">
        <v>1335</v>
      </c>
      <c r="D302" s="179" t="s">
        <v>1336</v>
      </c>
      <c r="E302" s="179" t="s">
        <v>1310</v>
      </c>
      <c r="F302" s="179" t="s">
        <v>1306</v>
      </c>
      <c r="G302" s="178" t="s">
        <v>196</v>
      </c>
      <c r="H302" s="180">
        <v>241</v>
      </c>
      <c r="I302" s="182">
        <f t="shared" si="21"/>
        <v>0</v>
      </c>
      <c r="J302" s="182"/>
      <c r="K302" s="182"/>
      <c r="L302" s="182"/>
      <c r="M302" s="182"/>
      <c r="N302" s="182"/>
      <c r="O302" s="182"/>
      <c r="P302" s="182">
        <f t="shared" si="25"/>
        <v>0</v>
      </c>
      <c r="Q302" s="182"/>
    </row>
    <row r="303" s="172" customFormat="1" customHeight="1" spans="1:17">
      <c r="A303" s="172" t="s">
        <v>1694</v>
      </c>
      <c r="B303" s="178">
        <v>249</v>
      </c>
      <c r="C303" s="179" t="s">
        <v>1695</v>
      </c>
      <c r="D303" s="179" t="s">
        <v>1350</v>
      </c>
      <c r="E303" s="179" t="s">
        <v>1351</v>
      </c>
      <c r="F303" s="179" t="s">
        <v>1306</v>
      </c>
      <c r="G303" s="178" t="s">
        <v>196</v>
      </c>
      <c r="H303" s="180">
        <v>39</v>
      </c>
      <c r="I303" s="182">
        <f t="shared" si="21"/>
        <v>0</v>
      </c>
      <c r="J303" s="182"/>
      <c r="K303" s="182"/>
      <c r="L303" s="182"/>
      <c r="M303" s="182"/>
      <c r="N303" s="182"/>
      <c r="O303" s="182"/>
      <c r="P303" s="182">
        <f t="shared" si="25"/>
        <v>0</v>
      </c>
      <c r="Q303" s="182"/>
    </row>
    <row r="304" s="172" customFormat="1" customHeight="1" spans="2:17">
      <c r="B304" s="178">
        <v>250</v>
      </c>
      <c r="C304" s="179" t="s">
        <v>1696</v>
      </c>
      <c r="D304" s="179" t="s">
        <v>1697</v>
      </c>
      <c r="E304" s="179" t="s">
        <v>1310</v>
      </c>
      <c r="F304" s="179" t="s">
        <v>1306</v>
      </c>
      <c r="G304" s="178" t="s">
        <v>196</v>
      </c>
      <c r="H304" s="180">
        <v>10</v>
      </c>
      <c r="I304" s="182">
        <f t="shared" si="21"/>
        <v>0</v>
      </c>
      <c r="J304" s="182"/>
      <c r="K304" s="182"/>
      <c r="L304" s="182"/>
      <c r="M304" s="182"/>
      <c r="N304" s="182"/>
      <c r="O304" s="182"/>
      <c r="P304" s="182">
        <f t="shared" si="25"/>
        <v>0</v>
      </c>
      <c r="Q304" s="182"/>
    </row>
    <row r="305" s="172" customFormat="1" customHeight="1" spans="1:17">
      <c r="A305" s="172" t="s">
        <v>1698</v>
      </c>
      <c r="B305" s="178">
        <v>251</v>
      </c>
      <c r="C305" s="179" t="s">
        <v>1699</v>
      </c>
      <c r="D305" s="179" t="s">
        <v>1304</v>
      </c>
      <c r="E305" s="179" t="s">
        <v>1305</v>
      </c>
      <c r="F305" s="179" t="s">
        <v>1306</v>
      </c>
      <c r="G305" s="178" t="s">
        <v>196</v>
      </c>
      <c r="H305" s="180">
        <v>100</v>
      </c>
      <c r="I305" s="182">
        <f t="shared" si="21"/>
        <v>0</v>
      </c>
      <c r="J305" s="182"/>
      <c r="K305" s="182"/>
      <c r="L305" s="182"/>
      <c r="M305" s="182"/>
      <c r="N305" s="182"/>
      <c r="O305" s="182"/>
      <c r="P305" s="182">
        <f t="shared" si="25"/>
        <v>0</v>
      </c>
      <c r="Q305" s="182"/>
    </row>
    <row r="306" s="172" customFormat="1" customHeight="1" spans="1:17">
      <c r="A306" s="172" t="s">
        <v>1700</v>
      </c>
      <c r="B306" s="178">
        <v>252</v>
      </c>
      <c r="C306" s="179" t="s">
        <v>1701</v>
      </c>
      <c r="D306" s="179" t="s">
        <v>1702</v>
      </c>
      <c r="E306" s="179" t="s">
        <v>1330</v>
      </c>
      <c r="F306" s="179" t="s">
        <v>1306</v>
      </c>
      <c r="G306" s="178" t="s">
        <v>196</v>
      </c>
      <c r="H306" s="180">
        <v>23</v>
      </c>
      <c r="I306" s="182">
        <f t="shared" si="21"/>
        <v>0</v>
      </c>
      <c r="J306" s="182"/>
      <c r="K306" s="182"/>
      <c r="L306" s="182"/>
      <c r="M306" s="182"/>
      <c r="N306" s="182"/>
      <c r="O306" s="182"/>
      <c r="P306" s="182">
        <f t="shared" si="25"/>
        <v>0</v>
      </c>
      <c r="Q306" s="182"/>
    </row>
    <row r="307" s="172" customFormat="1" customHeight="1" spans="1:17">
      <c r="A307" s="172" t="s">
        <v>1703</v>
      </c>
      <c r="B307" s="178">
        <v>253</v>
      </c>
      <c r="C307" s="179" t="s">
        <v>1704</v>
      </c>
      <c r="D307" s="179" t="s">
        <v>1705</v>
      </c>
      <c r="E307" s="179" t="s">
        <v>1351</v>
      </c>
      <c r="F307" s="179" t="s">
        <v>1306</v>
      </c>
      <c r="G307" s="178" t="s">
        <v>196</v>
      </c>
      <c r="H307" s="180">
        <v>42</v>
      </c>
      <c r="I307" s="182">
        <f t="shared" si="21"/>
        <v>0</v>
      </c>
      <c r="J307" s="182"/>
      <c r="K307" s="182"/>
      <c r="L307" s="182"/>
      <c r="M307" s="182"/>
      <c r="N307" s="182"/>
      <c r="O307" s="182"/>
      <c r="P307" s="182">
        <f t="shared" si="25"/>
        <v>0</v>
      </c>
      <c r="Q307" s="182"/>
    </row>
    <row r="308" s="172" customFormat="1" customHeight="1" spans="1:17">
      <c r="A308" s="172" t="s">
        <v>1706</v>
      </c>
      <c r="B308" s="178">
        <v>254</v>
      </c>
      <c r="C308" s="179" t="s">
        <v>779</v>
      </c>
      <c r="D308" s="179" t="s">
        <v>1707</v>
      </c>
      <c r="E308" s="179" t="s">
        <v>1333</v>
      </c>
      <c r="F308" s="179" t="s">
        <v>1306</v>
      </c>
      <c r="G308" s="178" t="s">
        <v>196</v>
      </c>
      <c r="H308" s="180">
        <v>148</v>
      </c>
      <c r="I308" s="182">
        <f t="shared" si="21"/>
        <v>0</v>
      </c>
      <c r="J308" s="182"/>
      <c r="K308" s="182"/>
      <c r="L308" s="182"/>
      <c r="M308" s="182"/>
      <c r="N308" s="182"/>
      <c r="O308" s="182"/>
      <c r="P308" s="182">
        <f t="shared" si="25"/>
        <v>0</v>
      </c>
      <c r="Q308" s="182"/>
    </row>
    <row r="309" s="172" customFormat="1" customHeight="1" spans="1:17">
      <c r="A309" s="172" t="s">
        <v>1708</v>
      </c>
      <c r="B309" s="178"/>
      <c r="C309" s="179" t="s">
        <v>1709</v>
      </c>
      <c r="D309" s="179" t="s">
        <v>1710</v>
      </c>
      <c r="E309" s="179"/>
      <c r="F309" s="179"/>
      <c r="G309" s="178"/>
      <c r="H309" s="180"/>
      <c r="I309" s="182"/>
      <c r="J309" s="182"/>
      <c r="K309" s="182"/>
      <c r="L309" s="182"/>
      <c r="M309" s="182"/>
      <c r="N309" s="182"/>
      <c r="O309" s="182"/>
      <c r="P309" s="182"/>
      <c r="Q309" s="182"/>
    </row>
    <row r="310" s="172" customFormat="1" customHeight="1" spans="1:17">
      <c r="A310" s="172" t="s">
        <v>1711</v>
      </c>
      <c r="B310" s="178"/>
      <c r="C310" s="179" t="s">
        <v>800</v>
      </c>
      <c r="D310" s="179" t="s">
        <v>1712</v>
      </c>
      <c r="E310" s="179"/>
      <c r="F310" s="179"/>
      <c r="G310" s="178"/>
      <c r="H310" s="180"/>
      <c r="I310" s="182"/>
      <c r="J310" s="182"/>
      <c r="K310" s="182"/>
      <c r="L310" s="182"/>
      <c r="M310" s="182"/>
      <c r="N310" s="182"/>
      <c r="O310" s="182"/>
      <c r="P310" s="182"/>
      <c r="Q310" s="182"/>
    </row>
    <row r="311" s="172" customFormat="1" customHeight="1" spans="1:17">
      <c r="A311" s="172" t="s">
        <v>1713</v>
      </c>
      <c r="B311" s="178"/>
      <c r="C311" s="179" t="s">
        <v>1714</v>
      </c>
      <c r="D311" s="179" t="s">
        <v>1712</v>
      </c>
      <c r="E311" s="179"/>
      <c r="F311" s="179"/>
      <c r="G311" s="178"/>
      <c r="H311" s="180"/>
      <c r="I311" s="182"/>
      <c r="J311" s="182"/>
      <c r="K311" s="182"/>
      <c r="L311" s="182"/>
      <c r="M311" s="182"/>
      <c r="N311" s="182"/>
      <c r="O311" s="182"/>
      <c r="P311" s="182"/>
      <c r="Q311" s="182"/>
    </row>
    <row r="312" s="172" customFormat="1" ht="26" customHeight="1" spans="2:17">
      <c r="B312" s="178">
        <v>255</v>
      </c>
      <c r="C312" s="179" t="s">
        <v>1715</v>
      </c>
      <c r="D312" s="179" t="s">
        <v>1716</v>
      </c>
      <c r="E312" s="179" t="s">
        <v>1717</v>
      </c>
      <c r="F312" s="179" t="s">
        <v>1718</v>
      </c>
      <c r="G312" s="178" t="s">
        <v>95</v>
      </c>
      <c r="H312" s="180">
        <v>153.58</v>
      </c>
      <c r="I312" s="182">
        <f t="shared" si="21"/>
        <v>0</v>
      </c>
      <c r="J312" s="182"/>
      <c r="K312" s="182"/>
      <c r="L312" s="182"/>
      <c r="M312" s="182"/>
      <c r="N312" s="182"/>
      <c r="O312" s="182"/>
      <c r="P312" s="182">
        <f t="shared" ref="P312:P316" si="26">ROUND(H312*I312,2)</f>
        <v>0</v>
      </c>
      <c r="Q312" s="182"/>
    </row>
    <row r="313" s="172" customFormat="1" ht="26" customHeight="1" spans="2:17">
      <c r="B313" s="178">
        <v>256</v>
      </c>
      <c r="C313" s="179" t="s">
        <v>1719</v>
      </c>
      <c r="D313" s="179" t="s">
        <v>1720</v>
      </c>
      <c r="E313" s="179" t="s">
        <v>1721</v>
      </c>
      <c r="F313" s="179" t="s">
        <v>1722</v>
      </c>
      <c r="G313" s="178" t="s">
        <v>95</v>
      </c>
      <c r="H313" s="180">
        <v>462.78</v>
      </c>
      <c r="I313" s="182">
        <f t="shared" si="21"/>
        <v>0</v>
      </c>
      <c r="J313" s="182"/>
      <c r="K313" s="182"/>
      <c r="L313" s="182"/>
      <c r="M313" s="182"/>
      <c r="N313" s="182"/>
      <c r="O313" s="182"/>
      <c r="P313" s="182">
        <f t="shared" si="26"/>
        <v>0</v>
      </c>
      <c r="Q313" s="182"/>
    </row>
    <row r="314" s="172" customFormat="1" customHeight="1" spans="1:17">
      <c r="A314" s="172" t="s">
        <v>1723</v>
      </c>
      <c r="B314" s="178">
        <v>257</v>
      </c>
      <c r="C314" s="179" t="s">
        <v>1724</v>
      </c>
      <c r="D314" s="179" t="s">
        <v>1725</v>
      </c>
      <c r="E314" s="179" t="s">
        <v>1726</v>
      </c>
      <c r="F314" s="179" t="s">
        <v>1727</v>
      </c>
      <c r="G314" s="178" t="s">
        <v>157</v>
      </c>
      <c r="H314" s="180">
        <v>341</v>
      </c>
      <c r="I314" s="182">
        <f t="shared" si="21"/>
        <v>0</v>
      </c>
      <c r="J314" s="182"/>
      <c r="K314" s="182"/>
      <c r="L314" s="182"/>
      <c r="M314" s="182"/>
      <c r="N314" s="182"/>
      <c r="O314" s="182"/>
      <c r="P314" s="182">
        <f t="shared" si="26"/>
        <v>0</v>
      </c>
      <c r="Q314" s="182"/>
    </row>
    <row r="315" s="172" customFormat="1" customHeight="1" spans="1:17">
      <c r="A315" s="172" t="s">
        <v>1728</v>
      </c>
      <c r="B315" s="178">
        <v>258</v>
      </c>
      <c r="C315" s="179" t="s">
        <v>1729</v>
      </c>
      <c r="D315" s="179" t="s">
        <v>1730</v>
      </c>
      <c r="E315" s="179" t="s">
        <v>1731</v>
      </c>
      <c r="F315" s="179" t="s">
        <v>1727</v>
      </c>
      <c r="G315" s="178" t="s">
        <v>157</v>
      </c>
      <c r="H315" s="180">
        <v>102</v>
      </c>
      <c r="I315" s="182">
        <f t="shared" si="21"/>
        <v>0</v>
      </c>
      <c r="J315" s="182"/>
      <c r="K315" s="182"/>
      <c r="L315" s="182"/>
      <c r="M315" s="182"/>
      <c r="N315" s="182"/>
      <c r="O315" s="182"/>
      <c r="P315" s="182">
        <f t="shared" si="26"/>
        <v>0</v>
      </c>
      <c r="Q315" s="182"/>
    </row>
    <row r="316" s="172" customFormat="1" customHeight="1" spans="1:17">
      <c r="A316" s="172" t="s">
        <v>1732</v>
      </c>
      <c r="B316" s="178">
        <v>259</v>
      </c>
      <c r="C316" s="179" t="s">
        <v>1733</v>
      </c>
      <c r="D316" s="179" t="s">
        <v>1734</v>
      </c>
      <c r="E316" s="179" t="s">
        <v>1735</v>
      </c>
      <c r="F316" s="179" t="s">
        <v>1727</v>
      </c>
      <c r="G316" s="178" t="s">
        <v>157</v>
      </c>
      <c r="H316" s="180">
        <v>23</v>
      </c>
      <c r="I316" s="182">
        <f t="shared" si="21"/>
        <v>0</v>
      </c>
      <c r="J316" s="182"/>
      <c r="K316" s="182"/>
      <c r="L316" s="182"/>
      <c r="M316" s="182"/>
      <c r="N316" s="182"/>
      <c r="O316" s="182"/>
      <c r="P316" s="182">
        <f t="shared" si="26"/>
        <v>0</v>
      </c>
      <c r="Q316" s="182"/>
    </row>
    <row r="317" s="172" customFormat="1" customHeight="1" spans="1:17">
      <c r="A317" s="172" t="s">
        <v>1736</v>
      </c>
      <c r="B317" s="178"/>
      <c r="C317" s="179" t="s">
        <v>1737</v>
      </c>
      <c r="D317" s="179" t="s">
        <v>1738</v>
      </c>
      <c r="E317" s="179"/>
      <c r="F317" s="179"/>
      <c r="G317" s="178"/>
      <c r="H317" s="180"/>
      <c r="I317" s="182"/>
      <c r="J317" s="182"/>
      <c r="K317" s="182"/>
      <c r="L317" s="182"/>
      <c r="M317" s="182"/>
      <c r="N317" s="182"/>
      <c r="O317" s="182"/>
      <c r="P317" s="182"/>
      <c r="Q317" s="182"/>
    </row>
    <row r="318" s="172" customFormat="1" customHeight="1" spans="1:17">
      <c r="A318" s="172" t="s">
        <v>1739</v>
      </c>
      <c r="B318" s="178"/>
      <c r="C318" s="179" t="s">
        <v>802</v>
      </c>
      <c r="D318" s="179" t="s">
        <v>1740</v>
      </c>
      <c r="E318" s="179"/>
      <c r="F318" s="179"/>
      <c r="G318" s="178"/>
      <c r="H318" s="180"/>
      <c r="I318" s="182"/>
      <c r="J318" s="182"/>
      <c r="K318" s="182"/>
      <c r="L318" s="182"/>
      <c r="M318" s="182"/>
      <c r="N318" s="182"/>
      <c r="O318" s="182"/>
      <c r="P318" s="182"/>
      <c r="Q318" s="182"/>
    </row>
    <row r="319" s="172" customFormat="1" customHeight="1" spans="1:17">
      <c r="A319" s="172" t="s">
        <v>1741</v>
      </c>
      <c r="B319" s="178"/>
      <c r="C319" s="179" t="s">
        <v>1742</v>
      </c>
      <c r="D319" s="179" t="s">
        <v>1740</v>
      </c>
      <c r="E319" s="179"/>
      <c r="F319" s="179"/>
      <c r="G319" s="178"/>
      <c r="H319" s="180"/>
      <c r="I319" s="182"/>
      <c r="J319" s="182"/>
      <c r="K319" s="182"/>
      <c r="L319" s="182"/>
      <c r="M319" s="182"/>
      <c r="N319" s="182"/>
      <c r="O319" s="182"/>
      <c r="P319" s="182"/>
      <c r="Q319" s="182"/>
    </row>
    <row r="320" s="172" customFormat="1" customHeight="1" spans="1:17">
      <c r="A320" s="172" t="s">
        <v>1743</v>
      </c>
      <c r="B320" s="178">
        <v>260</v>
      </c>
      <c r="C320" s="179" t="s">
        <v>1744</v>
      </c>
      <c r="D320" s="179" t="s">
        <v>1745</v>
      </c>
      <c r="E320" s="179" t="s">
        <v>1746</v>
      </c>
      <c r="F320" s="179" t="s">
        <v>1747</v>
      </c>
      <c r="G320" s="178" t="s">
        <v>272</v>
      </c>
      <c r="H320" s="180">
        <v>27525.56</v>
      </c>
      <c r="I320" s="182">
        <f t="shared" si="21"/>
        <v>0</v>
      </c>
      <c r="J320" s="182"/>
      <c r="K320" s="182"/>
      <c r="L320" s="182"/>
      <c r="M320" s="182"/>
      <c r="N320" s="182"/>
      <c r="O320" s="182"/>
      <c r="P320" s="182">
        <f>ROUND(H320*I320,2)</f>
        <v>0</v>
      </c>
      <c r="Q320" s="182"/>
    </row>
    <row r="321" s="172" customFormat="1" customHeight="1" spans="2:17">
      <c r="B321" s="178">
        <v>261</v>
      </c>
      <c r="C321" s="179" t="s">
        <v>779</v>
      </c>
      <c r="D321" s="179" t="s">
        <v>1748</v>
      </c>
      <c r="E321" s="179" t="s">
        <v>1749</v>
      </c>
      <c r="F321" s="179" t="s">
        <v>1750</v>
      </c>
      <c r="G321" s="178" t="s">
        <v>1751</v>
      </c>
      <c r="H321" s="189">
        <v>23087.6</v>
      </c>
      <c r="I321" s="182">
        <f t="shared" si="21"/>
        <v>0</v>
      </c>
      <c r="J321" s="182"/>
      <c r="K321" s="182"/>
      <c r="L321" s="182"/>
      <c r="M321" s="182"/>
      <c r="N321" s="182"/>
      <c r="O321" s="182"/>
      <c r="P321" s="182">
        <f>ROUND(H321*I321,2)</f>
        <v>0</v>
      </c>
      <c r="Q321" s="182"/>
    </row>
    <row r="322" s="172" customFormat="1" customHeight="1" spans="2:17">
      <c r="B322" s="178">
        <v>262</v>
      </c>
      <c r="C322" s="179" t="s">
        <v>779</v>
      </c>
      <c r="D322" s="179" t="s">
        <v>1752</v>
      </c>
      <c r="E322" s="179" t="s">
        <v>1753</v>
      </c>
      <c r="F322" s="179" t="s">
        <v>1754</v>
      </c>
      <c r="G322" s="178" t="s">
        <v>1751</v>
      </c>
      <c r="H322" s="180">
        <v>30801.76</v>
      </c>
      <c r="I322" s="182">
        <f t="shared" si="21"/>
        <v>0</v>
      </c>
      <c r="J322" s="182"/>
      <c r="K322" s="182"/>
      <c r="L322" s="182"/>
      <c r="M322" s="182"/>
      <c r="N322" s="182"/>
      <c r="O322" s="182"/>
      <c r="P322" s="182">
        <f>ROUND(H322*I322,2)</f>
        <v>0</v>
      </c>
      <c r="Q322" s="182"/>
    </row>
    <row r="323" s="172" customFormat="1" customHeight="1" spans="2:17">
      <c r="B323" s="186"/>
      <c r="C323" s="187"/>
      <c r="D323" s="187"/>
      <c r="E323" s="190"/>
      <c r="F323" s="190"/>
      <c r="G323" s="191"/>
      <c r="H323" s="192"/>
      <c r="I323" s="196"/>
      <c r="J323" s="196"/>
      <c r="K323" s="197"/>
      <c r="L323" s="197"/>
      <c r="M323" s="197"/>
      <c r="N323" s="197"/>
      <c r="O323" s="197"/>
      <c r="P323" s="197"/>
      <c r="Q323" s="197"/>
    </row>
    <row r="324" s="172" customFormat="1" customHeight="1" spans="1:17">
      <c r="A324" s="172" t="s">
        <v>794</v>
      </c>
      <c r="B324" s="170"/>
      <c r="C324" s="188"/>
      <c r="D324" s="188"/>
      <c r="E324" s="193" t="s">
        <v>46</v>
      </c>
      <c r="F324" s="194"/>
      <c r="G324" s="195"/>
      <c r="H324" s="193"/>
      <c r="I324" s="194"/>
      <c r="J324" s="195"/>
      <c r="K324" s="198"/>
      <c r="L324" s="198"/>
      <c r="M324" s="198"/>
      <c r="N324" s="198"/>
      <c r="O324" s="198"/>
      <c r="P324" s="198"/>
      <c r="Q324" s="199"/>
    </row>
    <row r="325" s="172" customFormat="1" customHeight="1" spans="1:17">
      <c r="A325" s="172" t="s">
        <v>794</v>
      </c>
      <c r="B325" s="170"/>
      <c r="C325" s="188"/>
      <c r="D325" s="188"/>
      <c r="E325" s="193" t="s">
        <v>1755</v>
      </c>
      <c r="F325" s="194"/>
      <c r="G325" s="195"/>
      <c r="H325" s="193"/>
      <c r="I325" s="194"/>
      <c r="J325" s="195"/>
      <c r="K325" s="198"/>
      <c r="L325" s="198"/>
      <c r="M325" s="198"/>
      <c r="N325" s="198"/>
      <c r="O325" s="198"/>
      <c r="P325" s="198"/>
      <c r="Q325" s="199"/>
    </row>
    <row r="326" s="172" customFormat="1" customHeight="1" spans="1:17">
      <c r="A326" s="172" t="s">
        <v>794</v>
      </c>
      <c r="B326" s="170"/>
      <c r="C326" s="188"/>
      <c r="D326" s="188"/>
      <c r="E326" s="193" t="s">
        <v>48</v>
      </c>
      <c r="F326" s="194"/>
      <c r="G326" s="195"/>
      <c r="H326" s="193"/>
      <c r="I326" s="194"/>
      <c r="J326" s="195"/>
      <c r="K326" s="198"/>
      <c r="L326" s="198"/>
      <c r="M326" s="198"/>
      <c r="N326" s="198"/>
      <c r="O326" s="198"/>
      <c r="P326" s="198"/>
      <c r="Q326" s="199"/>
    </row>
  </sheetData>
  <sheetProtection formatCells="0" formatColumns="0" formatRows="0" insertRows="0" insertColumns="0" insertHyperlinks="0" deleteColumns="0" deleteRows="0" sort="0" autoFilter="0" pivotTables="0"/>
  <autoFilter xmlns:etc="http://www.wps.cn/officeDocument/2017/etCustomData" ref="A4:AF326" etc:filterBottomFollowUsedRange="0">
    <extLst/>
  </autoFilter>
  <mergeCells count="19">
    <mergeCell ref="B1:Q1"/>
    <mergeCell ref="B2:P2"/>
    <mergeCell ref="J3:O3"/>
    <mergeCell ref="E324:G324"/>
    <mergeCell ref="H324:J324"/>
    <mergeCell ref="E325:G325"/>
    <mergeCell ref="H325:J325"/>
    <mergeCell ref="E326:G326"/>
    <mergeCell ref="H326:J326"/>
    <mergeCell ref="B3:B4"/>
    <mergeCell ref="C3:C4"/>
    <mergeCell ref="D3:D4"/>
    <mergeCell ref="E3:E4"/>
    <mergeCell ref="F3:F4"/>
    <mergeCell ref="G3:G4"/>
    <mergeCell ref="H3:H4"/>
    <mergeCell ref="I3:I4"/>
    <mergeCell ref="P3:P4"/>
    <mergeCell ref="Q3:Q4"/>
  </mergeCells>
  <printOptions horizontalCentered="1"/>
  <pageMargins left="0.196527777777778" right="0.196527777777778" top="0.472222222222222" bottom="0.472222222222222" header="0.298611111111111" footer="0.298611111111111"/>
  <pageSetup paperSize="9" scale="38" orientation="portrait"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dimension ref="A1:P12"/>
  <sheetViews>
    <sheetView zoomScale="55" zoomScaleNormal="55" workbookViewId="0">
      <pane xSplit="6" ySplit="4" topLeftCell="G5" activePane="bottomRight" state="frozen"/>
      <selection/>
      <selection pane="topRight"/>
      <selection pane="bottomLeft"/>
      <selection pane="bottomRight" activeCell="D19" sqref="D19"/>
    </sheetView>
  </sheetViews>
  <sheetFormatPr defaultColWidth="9" defaultRowHeight="27" customHeight="1"/>
  <cols>
    <col min="2" max="2" width="16.3833333333333" customWidth="1"/>
    <col min="3" max="3" width="16" customWidth="1"/>
    <col min="4" max="4" width="27.5583333333333" customWidth="1"/>
    <col min="5" max="5" width="29" customWidth="1"/>
    <col min="7" max="7" width="12.5583333333333" customWidth="1"/>
    <col min="9" max="9" width="12.9333333333333" customWidth="1"/>
    <col min="11" max="16" width="9" customWidth="1"/>
  </cols>
  <sheetData>
    <row r="1" ht="22.5" spans="1:16">
      <c r="A1" s="54" t="s">
        <v>1756</v>
      </c>
      <c r="B1" s="161"/>
      <c r="C1" s="161"/>
      <c r="D1" s="161"/>
      <c r="E1" s="161"/>
      <c r="F1" s="161"/>
      <c r="G1" s="161"/>
      <c r="H1" s="161"/>
      <c r="I1" s="161"/>
      <c r="J1" s="161"/>
      <c r="K1" s="161"/>
      <c r="L1" s="161"/>
      <c r="M1" s="161"/>
      <c r="N1" s="161"/>
      <c r="O1" s="161"/>
      <c r="P1" s="161"/>
    </row>
    <row r="2" ht="14.25" spans="1:16">
      <c r="A2" s="56" t="s">
        <v>1</v>
      </c>
      <c r="B2" s="161"/>
      <c r="C2" s="161"/>
      <c r="D2" s="161"/>
      <c r="E2" s="161"/>
      <c r="F2" s="161"/>
      <c r="G2" s="161"/>
      <c r="H2" s="161"/>
      <c r="I2" s="161"/>
      <c r="J2" s="161"/>
      <c r="K2" s="161"/>
      <c r="L2" s="161"/>
      <c r="M2" s="161"/>
      <c r="N2" s="161"/>
      <c r="O2" s="161"/>
      <c r="P2" s="161"/>
    </row>
    <row r="3" ht="14.25" spans="1:16">
      <c r="A3" s="162" t="s">
        <v>2</v>
      </c>
      <c r="B3" s="162" t="s">
        <v>51</v>
      </c>
      <c r="C3" s="162" t="s">
        <v>52</v>
      </c>
      <c r="D3" s="162" t="s">
        <v>53</v>
      </c>
      <c r="E3" s="162" t="s">
        <v>54</v>
      </c>
      <c r="F3" s="162" t="s">
        <v>55</v>
      </c>
      <c r="G3" s="162" t="s">
        <v>56</v>
      </c>
      <c r="H3" s="162" t="s">
        <v>57</v>
      </c>
      <c r="I3" s="162" t="s">
        <v>58</v>
      </c>
      <c r="J3" s="162" t="s">
        <v>59</v>
      </c>
      <c r="K3" s="162" t="s">
        <v>60</v>
      </c>
      <c r="L3" s="162"/>
      <c r="M3" s="162"/>
      <c r="N3" s="162"/>
      <c r="O3" s="162"/>
      <c r="P3" s="162"/>
    </row>
    <row r="4" ht="14.25" spans="1:16">
      <c r="A4" s="162"/>
      <c r="B4" s="162"/>
      <c r="C4" s="162"/>
      <c r="D4" s="162"/>
      <c r="E4" s="162"/>
      <c r="F4" s="162"/>
      <c r="G4" s="162"/>
      <c r="H4" s="162"/>
      <c r="I4" s="162"/>
      <c r="J4" s="162"/>
      <c r="K4" s="162" t="s">
        <v>79</v>
      </c>
      <c r="L4" s="162" t="s">
        <v>80</v>
      </c>
      <c r="M4" s="162" t="s">
        <v>81</v>
      </c>
      <c r="N4" s="162" t="s">
        <v>82</v>
      </c>
      <c r="O4" s="162" t="s">
        <v>83</v>
      </c>
      <c r="P4" s="162" t="s">
        <v>84</v>
      </c>
    </row>
    <row r="5" ht="14.25" spans="1:16">
      <c r="A5" s="4"/>
      <c r="B5" s="4" t="s">
        <v>1757</v>
      </c>
      <c r="C5" s="4"/>
      <c r="D5" s="4"/>
      <c r="E5" s="4"/>
      <c r="F5" s="4"/>
      <c r="G5" s="162"/>
      <c r="H5" s="170"/>
      <c r="I5" s="170">
        <f>SUM(I6:I12)</f>
        <v>0</v>
      </c>
      <c r="J5" s="171"/>
      <c r="K5" s="170"/>
      <c r="L5" s="170"/>
      <c r="M5" s="170"/>
      <c r="N5" s="170"/>
      <c r="O5" s="170"/>
      <c r="P5" s="170"/>
    </row>
    <row r="6" ht="67.5" spans="1:16">
      <c r="A6" s="163">
        <f>IF(F6="","",COUNTA($F6))</f>
        <v>1</v>
      </c>
      <c r="B6" s="164" t="s">
        <v>1758</v>
      </c>
      <c r="C6" s="165" t="s">
        <v>1759</v>
      </c>
      <c r="D6" s="165" t="s">
        <v>1760</v>
      </c>
      <c r="E6" s="165" t="s">
        <v>1761</v>
      </c>
      <c r="F6" s="166" t="s">
        <v>95</v>
      </c>
      <c r="G6" s="167">
        <v>732.58</v>
      </c>
      <c r="H6" s="159">
        <f>ROUND(SUM(K6:P6)*(1+$AI$3),2)</f>
        <v>0</v>
      </c>
      <c r="I6" s="169">
        <f t="shared" ref="I6:I12" si="0">ROUND(G6*H6,2)</f>
        <v>0</v>
      </c>
      <c r="J6" s="169"/>
      <c r="K6" s="169"/>
      <c r="L6" s="169"/>
      <c r="M6" s="169"/>
      <c r="N6" s="169"/>
      <c r="O6" s="169"/>
      <c r="P6" s="169"/>
    </row>
    <row r="7" ht="56.25" spans="1:16">
      <c r="A7" s="163">
        <f>IF(F7="","",COUNTA($F$6:F7))</f>
        <v>2</v>
      </c>
      <c r="B7" s="164" t="s">
        <v>1762</v>
      </c>
      <c r="C7" s="165" t="s">
        <v>1763</v>
      </c>
      <c r="D7" s="165" t="s">
        <v>1764</v>
      </c>
      <c r="E7" s="165" t="s">
        <v>1765</v>
      </c>
      <c r="F7" s="166" t="s">
        <v>272</v>
      </c>
      <c r="G7" s="167">
        <v>1678.42</v>
      </c>
      <c r="H7" s="159">
        <f t="shared" ref="H7:H12" si="1">ROUND(SUM(K7:P7)*(1+$AI$3),2)</f>
        <v>0</v>
      </c>
      <c r="I7" s="169">
        <f t="shared" si="0"/>
        <v>0</v>
      </c>
      <c r="J7" s="169"/>
      <c r="K7" s="169"/>
      <c r="L7" s="169"/>
      <c r="M7" s="169"/>
      <c r="N7" s="169"/>
      <c r="O7" s="169"/>
      <c r="P7" s="169"/>
    </row>
    <row r="8" ht="78.75" spans="1:16">
      <c r="A8" s="163">
        <f>IF(F8="","",COUNTA($F$6:F8))</f>
        <v>3</v>
      </c>
      <c r="B8" s="164" t="s">
        <v>1766</v>
      </c>
      <c r="C8" s="165" t="s">
        <v>1767</v>
      </c>
      <c r="D8" s="165" t="s">
        <v>1768</v>
      </c>
      <c r="E8" s="165" t="s">
        <v>1769</v>
      </c>
      <c r="F8" s="166" t="s">
        <v>272</v>
      </c>
      <c r="G8" s="167">
        <v>64720.52</v>
      </c>
      <c r="H8" s="159">
        <f t="shared" si="1"/>
        <v>0</v>
      </c>
      <c r="I8" s="169">
        <f t="shared" si="0"/>
        <v>0</v>
      </c>
      <c r="J8" s="169"/>
      <c r="K8" s="169"/>
      <c r="L8" s="169"/>
      <c r="M8" s="169"/>
      <c r="N8" s="169"/>
      <c r="O8" s="169"/>
      <c r="P8" s="169"/>
    </row>
    <row r="9" ht="78.75" spans="1:16">
      <c r="A9" s="163">
        <f>IF(F9="","",COUNTA($F$6:F9))</f>
        <v>4</v>
      </c>
      <c r="B9" s="164" t="s">
        <v>1770</v>
      </c>
      <c r="C9" s="165" t="s">
        <v>1771</v>
      </c>
      <c r="D9" s="165" t="s">
        <v>1772</v>
      </c>
      <c r="E9" s="165" t="s">
        <v>1769</v>
      </c>
      <c r="F9" s="166" t="s">
        <v>272</v>
      </c>
      <c r="G9" s="167">
        <v>574.25</v>
      </c>
      <c r="H9" s="159">
        <f t="shared" si="1"/>
        <v>0</v>
      </c>
      <c r="I9" s="169">
        <f t="shared" si="0"/>
        <v>0</v>
      </c>
      <c r="J9" s="169"/>
      <c r="K9" s="169"/>
      <c r="L9" s="169"/>
      <c r="M9" s="169"/>
      <c r="N9" s="169"/>
      <c r="O9" s="169"/>
      <c r="P9" s="169"/>
    </row>
    <row r="10" ht="78.75" spans="1:16">
      <c r="A10" s="163">
        <f>IF(F10="","",COUNTA($F$6:F10))</f>
        <v>5</v>
      </c>
      <c r="B10" s="164" t="s">
        <v>1773</v>
      </c>
      <c r="C10" s="165" t="s">
        <v>1774</v>
      </c>
      <c r="D10" s="165" t="s">
        <v>1775</v>
      </c>
      <c r="E10" s="165" t="s">
        <v>1776</v>
      </c>
      <c r="F10" s="166" t="s">
        <v>272</v>
      </c>
      <c r="G10" s="167">
        <v>1041.84</v>
      </c>
      <c r="H10" s="159">
        <f t="shared" si="1"/>
        <v>0</v>
      </c>
      <c r="I10" s="169">
        <f t="shared" si="0"/>
        <v>0</v>
      </c>
      <c r="J10" s="169"/>
      <c r="K10" s="169"/>
      <c r="L10" s="169"/>
      <c r="M10" s="169"/>
      <c r="N10" s="169"/>
      <c r="O10" s="169"/>
      <c r="P10" s="169"/>
    </row>
    <row r="11" s="44" customFormat="1" ht="40" customHeight="1" spans="1:16">
      <c r="A11" s="163">
        <f>IF(F11="","",COUNTA($F$6:F11))</f>
        <v>6</v>
      </c>
      <c r="B11" s="164" t="s">
        <v>1777</v>
      </c>
      <c r="C11" s="165" t="s">
        <v>1778</v>
      </c>
      <c r="D11" s="165" t="s">
        <v>1779</v>
      </c>
      <c r="E11" s="165" t="s">
        <v>1780</v>
      </c>
      <c r="F11" s="166" t="s">
        <v>95</v>
      </c>
      <c r="G11" s="167">
        <v>3105</v>
      </c>
      <c r="H11" s="159">
        <f t="shared" si="1"/>
        <v>0</v>
      </c>
      <c r="I11" s="169">
        <f t="shared" si="0"/>
        <v>0</v>
      </c>
      <c r="J11" s="169"/>
      <c r="K11" s="169"/>
      <c r="L11" s="169"/>
      <c r="M11" s="169"/>
      <c r="N11" s="169"/>
      <c r="O11" s="169"/>
      <c r="P11" s="169"/>
    </row>
    <row r="12" ht="40" customHeight="1" spans="1:16">
      <c r="A12" s="163">
        <f>IF(F12="","",COUNTA($F$6:F12))</f>
        <v>7</v>
      </c>
      <c r="B12" s="164" t="s">
        <v>1781</v>
      </c>
      <c r="C12" s="165" t="s">
        <v>1782</v>
      </c>
      <c r="D12" s="165" t="s">
        <v>1783</v>
      </c>
      <c r="E12" s="165" t="s">
        <v>1784</v>
      </c>
      <c r="F12" s="166" t="s">
        <v>272</v>
      </c>
      <c r="G12" s="167">
        <v>66336.6</v>
      </c>
      <c r="H12" s="159">
        <f t="shared" si="1"/>
        <v>0</v>
      </c>
      <c r="I12" s="169">
        <f t="shared" si="0"/>
        <v>0</v>
      </c>
      <c r="J12" s="169"/>
      <c r="K12" s="169"/>
      <c r="L12" s="169"/>
      <c r="M12" s="169"/>
      <c r="N12" s="169"/>
      <c r="O12" s="169"/>
      <c r="P12" s="169"/>
    </row>
  </sheetData>
  <sheetProtection formatCells="0" formatColumns="0" formatRows="0" insertRows="0" insertColumns="0" insertHyperlinks="0" deleteColumns="0" deleteRows="0" sort="0" autoFilter="0" pivotTables="0"/>
  <mergeCells count="13">
    <mergeCell ref="A1:P1"/>
    <mergeCell ref="A2:P2"/>
    <mergeCell ref="K3:P3"/>
    <mergeCell ref="A3:A4"/>
    <mergeCell ref="B3:B4"/>
    <mergeCell ref="C3:C4"/>
    <mergeCell ref="D3:D4"/>
    <mergeCell ref="E3:E4"/>
    <mergeCell ref="F3:F4"/>
    <mergeCell ref="G3:G4"/>
    <mergeCell ref="H3:H4"/>
    <mergeCell ref="I3:I4"/>
    <mergeCell ref="J3:J4"/>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dimension ref="A1:P11"/>
  <sheetViews>
    <sheetView zoomScale="70" zoomScaleNormal="70" workbookViewId="0">
      <pane xSplit="6" ySplit="4" topLeftCell="G5" activePane="bottomRight" state="frozen"/>
      <selection/>
      <selection pane="topRight"/>
      <selection pane="bottomLeft"/>
      <selection pane="bottomRight" activeCell="H6" sqref="H6"/>
    </sheetView>
  </sheetViews>
  <sheetFormatPr defaultColWidth="9" defaultRowHeight="13.5"/>
  <cols>
    <col min="2" max="2" width="19.625" customWidth="1"/>
    <col min="3" max="3" width="16.3333333333333" customWidth="1"/>
    <col min="4" max="4" width="23.7583333333333" customWidth="1"/>
    <col min="5" max="5" width="29.3333333333333" customWidth="1"/>
    <col min="7" max="7" width="12.5" customWidth="1"/>
    <col min="8" max="8" width="9" style="39"/>
    <col min="9" max="9" width="14.2583333333333" style="39" customWidth="1"/>
    <col min="10" max="10" width="6.66666666666667" customWidth="1"/>
    <col min="11" max="16" width="9" customWidth="1"/>
  </cols>
  <sheetData>
    <row r="1" ht="16" customHeight="1" spans="1:16">
      <c r="A1" s="54" t="s">
        <v>1756</v>
      </c>
      <c r="B1" s="161"/>
      <c r="C1" s="161"/>
      <c r="D1" s="161"/>
      <c r="E1" s="161"/>
      <c r="F1" s="161"/>
      <c r="G1" s="161"/>
      <c r="H1" s="161"/>
      <c r="I1" s="161"/>
      <c r="J1" s="161"/>
      <c r="K1" s="161"/>
      <c r="L1" s="161"/>
      <c r="M1" s="161"/>
      <c r="N1" s="161"/>
      <c r="O1" s="161"/>
      <c r="P1" s="161"/>
    </row>
    <row r="2" ht="25" customHeight="1" spans="1:16">
      <c r="A2" s="56" t="s">
        <v>1</v>
      </c>
      <c r="B2" s="161"/>
      <c r="C2" s="161"/>
      <c r="D2" s="161"/>
      <c r="E2" s="161"/>
      <c r="F2" s="161"/>
      <c r="G2" s="161"/>
      <c r="H2" s="161"/>
      <c r="I2" s="161"/>
      <c r="J2" s="161"/>
      <c r="K2" s="161"/>
      <c r="L2" s="161"/>
      <c r="M2" s="161"/>
      <c r="N2" s="161"/>
      <c r="O2" s="161"/>
      <c r="P2" s="161"/>
    </row>
    <row r="3" ht="25" customHeight="1" spans="1:16">
      <c r="A3" s="162" t="s">
        <v>2</v>
      </c>
      <c r="B3" s="162" t="s">
        <v>51</v>
      </c>
      <c r="C3" s="162" t="s">
        <v>52</v>
      </c>
      <c r="D3" s="162" t="s">
        <v>53</v>
      </c>
      <c r="E3" s="162" t="s">
        <v>54</v>
      </c>
      <c r="F3" s="162" t="s">
        <v>55</v>
      </c>
      <c r="G3" s="162" t="s">
        <v>56</v>
      </c>
      <c r="H3" s="162" t="s">
        <v>57</v>
      </c>
      <c r="I3" s="162" t="s">
        <v>58</v>
      </c>
      <c r="J3" s="162" t="s">
        <v>59</v>
      </c>
      <c r="K3" s="162" t="s">
        <v>60</v>
      </c>
      <c r="L3" s="162"/>
      <c r="M3" s="162"/>
      <c r="N3" s="162"/>
      <c r="O3" s="162"/>
      <c r="P3" s="162"/>
    </row>
    <row r="4" ht="25" customHeight="1" spans="1:16">
      <c r="A4" s="162"/>
      <c r="B4" s="162"/>
      <c r="C4" s="162"/>
      <c r="D4" s="162"/>
      <c r="E4" s="162"/>
      <c r="F4" s="162"/>
      <c r="G4" s="162"/>
      <c r="H4" s="162"/>
      <c r="I4" s="162"/>
      <c r="J4" s="162"/>
      <c r="K4" s="162" t="s">
        <v>79</v>
      </c>
      <c r="L4" s="162" t="s">
        <v>80</v>
      </c>
      <c r="M4" s="162" t="s">
        <v>81</v>
      </c>
      <c r="N4" s="162" t="s">
        <v>82</v>
      </c>
      <c r="O4" s="162" t="s">
        <v>83</v>
      </c>
      <c r="P4" s="162" t="s">
        <v>84</v>
      </c>
    </row>
    <row r="5" ht="25" customHeight="1" spans="1:16">
      <c r="A5" s="4"/>
      <c r="B5" s="4" t="s">
        <v>471</v>
      </c>
      <c r="C5" s="4"/>
      <c r="D5" s="4"/>
      <c r="E5" s="4"/>
      <c r="F5" s="4"/>
      <c r="G5" s="162"/>
      <c r="H5" s="162"/>
      <c r="I5" s="162">
        <f>SUM(I6:I11)</f>
        <v>0</v>
      </c>
      <c r="J5" s="162"/>
      <c r="K5" s="162"/>
      <c r="L5" s="162"/>
      <c r="M5" s="162"/>
      <c r="N5" s="162"/>
      <c r="O5" s="162"/>
      <c r="P5" s="162"/>
    </row>
    <row r="6" ht="37" customHeight="1" spans="1:16">
      <c r="A6" s="163">
        <f>IF(F6="","",COUNTA($F6))</f>
        <v>1</v>
      </c>
      <c r="B6" s="164" t="s">
        <v>1785</v>
      </c>
      <c r="C6" s="165" t="s">
        <v>1767</v>
      </c>
      <c r="D6" s="165" t="s">
        <v>1768</v>
      </c>
      <c r="E6" s="165" t="s">
        <v>1769</v>
      </c>
      <c r="F6" s="166" t="s">
        <v>272</v>
      </c>
      <c r="G6" s="167">
        <v>14950.74</v>
      </c>
      <c r="H6" s="159">
        <f t="shared" ref="H6:H11" si="0">ROUND(SUM(K6:P6)*(1+$AI$3),2)</f>
        <v>0</v>
      </c>
      <c r="I6" s="168">
        <f t="shared" ref="I6:I11" si="1">ROUND(G6*H6,2)</f>
        <v>0</v>
      </c>
      <c r="J6" s="169"/>
      <c r="K6" s="169"/>
      <c r="L6" s="169"/>
      <c r="M6" s="169"/>
      <c r="N6" s="169"/>
      <c r="O6" s="169"/>
      <c r="P6" s="169"/>
    </row>
    <row r="7" ht="37" customHeight="1" spans="1:16">
      <c r="A7" s="163">
        <f>IF(F7="","",COUNTA($F$6:F7))</f>
        <v>2</v>
      </c>
      <c r="B7" s="164" t="s">
        <v>1786</v>
      </c>
      <c r="C7" s="165" t="s">
        <v>1771</v>
      </c>
      <c r="D7" s="165" t="s">
        <v>1772</v>
      </c>
      <c r="E7" s="165" t="s">
        <v>1769</v>
      </c>
      <c r="F7" s="166" t="s">
        <v>272</v>
      </c>
      <c r="G7" s="167">
        <v>4629.84</v>
      </c>
      <c r="H7" s="159">
        <f t="shared" si="0"/>
        <v>0</v>
      </c>
      <c r="I7" s="168">
        <f t="shared" si="1"/>
        <v>0</v>
      </c>
      <c r="J7" s="169"/>
      <c r="K7" s="169"/>
      <c r="L7" s="169"/>
      <c r="M7" s="169"/>
      <c r="N7" s="169"/>
      <c r="O7" s="169"/>
      <c r="P7" s="167"/>
    </row>
    <row r="8" ht="37" customHeight="1" spans="1:16">
      <c r="A8" s="163">
        <f>IF(F8="","",COUNTA($F$6:F8))</f>
        <v>3</v>
      </c>
      <c r="B8" s="164" t="s">
        <v>1787</v>
      </c>
      <c r="C8" s="165" t="s">
        <v>1774</v>
      </c>
      <c r="D8" s="165" t="s">
        <v>1775</v>
      </c>
      <c r="E8" s="165" t="s">
        <v>1776</v>
      </c>
      <c r="F8" s="166" t="s">
        <v>272</v>
      </c>
      <c r="G8" s="167">
        <v>2411.68</v>
      </c>
      <c r="H8" s="159">
        <f t="shared" si="0"/>
        <v>0</v>
      </c>
      <c r="I8" s="168">
        <f t="shared" si="1"/>
        <v>0</v>
      </c>
      <c r="J8" s="169"/>
      <c r="K8" s="169"/>
      <c r="L8" s="169"/>
      <c r="M8" s="169"/>
      <c r="N8" s="169"/>
      <c r="O8" s="169"/>
      <c r="P8" s="167"/>
    </row>
    <row r="9" ht="37" customHeight="1" spans="1:16">
      <c r="A9" s="163">
        <f>IF(F9="","",COUNTA($F$6:F9))</f>
        <v>4</v>
      </c>
      <c r="B9" s="164" t="s">
        <v>1788</v>
      </c>
      <c r="C9" s="165" t="s">
        <v>1778</v>
      </c>
      <c r="D9" s="165" t="s">
        <v>1779</v>
      </c>
      <c r="E9" s="165" t="s">
        <v>1780</v>
      </c>
      <c r="F9" s="166" t="s">
        <v>95</v>
      </c>
      <c r="G9" s="167">
        <v>6880.9</v>
      </c>
      <c r="H9" s="159">
        <f t="shared" si="0"/>
        <v>0</v>
      </c>
      <c r="I9" s="168">
        <f t="shared" si="1"/>
        <v>0</v>
      </c>
      <c r="J9" s="169"/>
      <c r="K9" s="169"/>
      <c r="L9" s="169"/>
      <c r="M9" s="169"/>
      <c r="N9" s="169"/>
      <c r="O9" s="169"/>
      <c r="P9" s="167"/>
    </row>
    <row r="10" ht="37" customHeight="1" spans="1:16">
      <c r="A10" s="163">
        <f>IF(F10="","",COUNTA($F$6:F10))</f>
        <v>5</v>
      </c>
      <c r="B10" s="164" t="s">
        <v>1789</v>
      </c>
      <c r="C10" s="165" t="s">
        <v>1782</v>
      </c>
      <c r="D10" s="165" t="s">
        <v>1783</v>
      </c>
      <c r="E10" s="165" t="s">
        <v>1784</v>
      </c>
      <c r="F10" s="166" t="s">
        <v>272</v>
      </c>
      <c r="G10" s="167">
        <v>21992.26</v>
      </c>
      <c r="H10" s="159">
        <f t="shared" si="0"/>
        <v>0</v>
      </c>
      <c r="I10" s="168">
        <f t="shared" si="1"/>
        <v>0</v>
      </c>
      <c r="J10" s="169"/>
      <c r="K10" s="169"/>
      <c r="L10" s="169"/>
      <c r="M10" s="169"/>
      <c r="N10" s="169"/>
      <c r="O10" s="169"/>
      <c r="P10" s="167"/>
    </row>
    <row r="11" ht="37" customHeight="1" spans="1:16">
      <c r="A11" s="163">
        <f>IF(F11="","",COUNTA($F$6:F11))</f>
        <v>6</v>
      </c>
      <c r="B11" s="164" t="s">
        <v>1790</v>
      </c>
      <c r="C11" s="165" t="s">
        <v>1791</v>
      </c>
      <c r="D11" s="165" t="s">
        <v>1792</v>
      </c>
      <c r="E11" s="165" t="s">
        <v>1769</v>
      </c>
      <c r="F11" s="166" t="s">
        <v>272</v>
      </c>
      <c r="G11" s="167">
        <v>301197.43</v>
      </c>
      <c r="H11" s="159">
        <f t="shared" si="0"/>
        <v>0</v>
      </c>
      <c r="I11" s="168">
        <f t="shared" si="1"/>
        <v>0</v>
      </c>
      <c r="J11" s="169"/>
      <c r="K11" s="169"/>
      <c r="L11" s="169"/>
      <c r="M11" s="169"/>
      <c r="N11" s="169"/>
      <c r="O11" s="169"/>
      <c r="P11" s="167"/>
    </row>
  </sheetData>
  <sheetProtection formatCells="0" formatColumns="0" formatRows="0" insertRows="0" insertColumns="0" insertHyperlinks="0" deleteColumns="0" deleteRows="0" sort="0" autoFilter="0" pivotTables="0"/>
  <mergeCells count="13">
    <mergeCell ref="A1:P1"/>
    <mergeCell ref="A2:P2"/>
    <mergeCell ref="K3:P3"/>
    <mergeCell ref="A3:A4"/>
    <mergeCell ref="B3:B4"/>
    <mergeCell ref="C3:C4"/>
    <mergeCell ref="D3:D4"/>
    <mergeCell ref="E3:E4"/>
    <mergeCell ref="F3:F4"/>
    <mergeCell ref="G3:G4"/>
    <mergeCell ref="H3:H4"/>
    <mergeCell ref="I3:I4"/>
    <mergeCell ref="J3:J4"/>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dimension ref="A1:P10"/>
  <sheetViews>
    <sheetView zoomScale="55" zoomScaleNormal="55" workbookViewId="0">
      <pane xSplit="6" ySplit="4" topLeftCell="G5" activePane="bottomRight" state="frozen"/>
      <selection/>
      <selection pane="topRight"/>
      <selection pane="bottomLeft"/>
      <selection pane="bottomRight" activeCell="J9" sqref="J9"/>
    </sheetView>
  </sheetViews>
  <sheetFormatPr defaultColWidth="9" defaultRowHeight="22" customHeight="1"/>
  <cols>
    <col min="1" max="1" width="9" style="44"/>
    <col min="2" max="2" width="18.7583333333333" style="44" customWidth="1"/>
    <col min="3" max="3" width="14.8916666666667" style="44" customWidth="1"/>
    <col min="4" max="4" width="25.3333333333333" style="44" customWidth="1"/>
    <col min="5" max="5" width="33.1083333333333" style="44" customWidth="1"/>
    <col min="6" max="8" width="9" style="44"/>
    <col min="9" max="9" width="17.1166666666667" style="38" customWidth="1"/>
    <col min="10" max="10" width="9" style="44"/>
    <col min="11" max="16" width="9" style="44" customWidth="1"/>
    <col min="17" max="16384" width="9" style="44"/>
  </cols>
  <sheetData>
    <row r="1" ht="22.5" spans="1:16">
      <c r="A1" s="54" t="s">
        <v>1756</v>
      </c>
      <c r="B1" s="55"/>
      <c r="C1" s="55"/>
      <c r="D1" s="55"/>
      <c r="E1" s="55"/>
      <c r="F1" s="55"/>
      <c r="G1" s="55"/>
      <c r="H1" s="55"/>
      <c r="I1" s="55"/>
      <c r="J1" s="55"/>
      <c r="K1" s="55"/>
      <c r="L1" s="55"/>
      <c r="M1" s="55"/>
      <c r="N1" s="55"/>
      <c r="O1" s="55"/>
      <c r="P1" s="55"/>
    </row>
    <row r="2" ht="14.25" spans="1:16">
      <c r="A2" s="56" t="s">
        <v>1</v>
      </c>
      <c r="B2" s="55"/>
      <c r="C2" s="55"/>
      <c r="D2" s="55"/>
      <c r="E2" s="55"/>
      <c r="F2" s="55"/>
      <c r="G2" s="55"/>
      <c r="H2" s="55"/>
      <c r="I2" s="55"/>
      <c r="J2" s="55"/>
      <c r="K2" s="55"/>
      <c r="L2" s="55"/>
      <c r="M2" s="55"/>
      <c r="N2" s="55"/>
      <c r="O2" s="55"/>
      <c r="P2" s="55"/>
    </row>
    <row r="3" ht="14.25" spans="1:16">
      <c r="A3" s="153" t="s">
        <v>2</v>
      </c>
      <c r="B3" s="153" t="s">
        <v>51</v>
      </c>
      <c r="C3" s="153" t="s">
        <v>52</v>
      </c>
      <c r="D3" s="153" t="s">
        <v>53</v>
      </c>
      <c r="E3" s="153" t="s">
        <v>54</v>
      </c>
      <c r="F3" s="153" t="s">
        <v>55</v>
      </c>
      <c r="G3" s="153" t="s">
        <v>56</v>
      </c>
      <c r="H3" s="153" t="s">
        <v>57</v>
      </c>
      <c r="I3" s="153" t="s">
        <v>58</v>
      </c>
      <c r="J3" s="153" t="s">
        <v>59</v>
      </c>
      <c r="K3" s="153" t="s">
        <v>60</v>
      </c>
      <c r="L3" s="153"/>
      <c r="M3" s="153"/>
      <c r="N3" s="153"/>
      <c r="O3" s="153"/>
      <c r="P3" s="153"/>
    </row>
    <row r="4" ht="14.25" spans="1:16">
      <c r="A4" s="153"/>
      <c r="B4" s="153"/>
      <c r="C4" s="153"/>
      <c r="D4" s="153"/>
      <c r="E4" s="153"/>
      <c r="F4" s="153"/>
      <c r="G4" s="153"/>
      <c r="H4" s="153"/>
      <c r="I4" s="153"/>
      <c r="J4" s="153"/>
      <c r="K4" s="153" t="s">
        <v>79</v>
      </c>
      <c r="L4" s="153" t="s">
        <v>80</v>
      </c>
      <c r="M4" s="153" t="s">
        <v>81</v>
      </c>
      <c r="N4" s="153" t="s">
        <v>82</v>
      </c>
      <c r="O4" s="153" t="s">
        <v>83</v>
      </c>
      <c r="P4" s="153" t="s">
        <v>84</v>
      </c>
    </row>
    <row r="5" ht="24" customHeight="1" spans="1:16">
      <c r="A5" s="153"/>
      <c r="B5" s="153" t="s">
        <v>1793</v>
      </c>
      <c r="C5" s="153"/>
      <c r="D5" s="153"/>
      <c r="E5" s="153"/>
      <c r="F5" s="153"/>
      <c r="G5" s="153"/>
      <c r="H5" s="157"/>
      <c r="I5" s="159">
        <f>SUM(I6:I10)</f>
        <v>0</v>
      </c>
      <c r="J5" s="157"/>
      <c r="K5" s="157"/>
      <c r="L5" s="157"/>
      <c r="M5" s="157"/>
      <c r="N5" s="157"/>
      <c r="O5" s="157"/>
      <c r="P5" s="157"/>
    </row>
    <row r="6" ht="85.5" spans="1:16">
      <c r="A6" s="153">
        <v>1</v>
      </c>
      <c r="B6" s="154" t="s">
        <v>1785</v>
      </c>
      <c r="C6" s="154" t="s">
        <v>1767</v>
      </c>
      <c r="D6" s="154" t="s">
        <v>1768</v>
      </c>
      <c r="E6" s="154" t="s">
        <v>1769</v>
      </c>
      <c r="F6" s="153" t="s">
        <v>272</v>
      </c>
      <c r="G6" s="158">
        <v>5858.92</v>
      </c>
      <c r="H6" s="159">
        <f>ROUND(SUM(K6:P6)*(1+$AI$3),2)</f>
        <v>0</v>
      </c>
      <c r="I6" s="159">
        <f t="shared" ref="I6:I10" si="0">ROUND(G6*H6,2)</f>
        <v>0</v>
      </c>
      <c r="J6" s="157"/>
      <c r="K6" s="157"/>
      <c r="L6" s="157"/>
      <c r="M6" s="157"/>
      <c r="N6" s="157"/>
      <c r="O6" s="157"/>
      <c r="P6" s="157"/>
    </row>
    <row r="7" ht="85.5" spans="1:16">
      <c r="A7" s="153">
        <v>2</v>
      </c>
      <c r="B7" s="154" t="s">
        <v>1786</v>
      </c>
      <c r="C7" s="154" t="s">
        <v>1771</v>
      </c>
      <c r="D7" s="154" t="s">
        <v>1772</v>
      </c>
      <c r="E7" s="154" t="s">
        <v>1769</v>
      </c>
      <c r="F7" s="153" t="s">
        <v>272</v>
      </c>
      <c r="G7" s="158">
        <v>1673.98</v>
      </c>
      <c r="H7" s="159">
        <f>ROUND(SUM(K7:P7)*(1+$AI$3),2)</f>
        <v>0</v>
      </c>
      <c r="I7" s="159">
        <f t="shared" si="0"/>
        <v>0</v>
      </c>
      <c r="J7" s="157"/>
      <c r="K7" s="157"/>
      <c r="L7" s="157"/>
      <c r="M7" s="157"/>
      <c r="N7" s="157"/>
      <c r="O7" s="157"/>
      <c r="P7" s="157"/>
    </row>
    <row r="8" ht="99.75" spans="1:16">
      <c r="A8" s="153">
        <v>3</v>
      </c>
      <c r="B8" s="154" t="s">
        <v>1787</v>
      </c>
      <c r="C8" s="154" t="s">
        <v>1774</v>
      </c>
      <c r="D8" s="154" t="s">
        <v>1775</v>
      </c>
      <c r="E8" s="154" t="s">
        <v>1776</v>
      </c>
      <c r="F8" s="153" t="s">
        <v>272</v>
      </c>
      <c r="G8" s="158">
        <v>836.99</v>
      </c>
      <c r="H8" s="159">
        <f>ROUND(SUM(K8:P8)*(1+$AI$3),2)</f>
        <v>0</v>
      </c>
      <c r="I8" s="159">
        <f t="shared" si="0"/>
        <v>0</v>
      </c>
      <c r="J8" s="157"/>
      <c r="K8" s="157"/>
      <c r="L8" s="157"/>
      <c r="M8" s="157"/>
      <c r="N8" s="157"/>
      <c r="O8" s="157"/>
      <c r="P8" s="157"/>
    </row>
    <row r="9" s="44" customFormat="1" ht="99.75" spans="1:16">
      <c r="A9" s="155">
        <v>4</v>
      </c>
      <c r="B9" s="156" t="s">
        <v>1788</v>
      </c>
      <c r="C9" s="156" t="s">
        <v>1794</v>
      </c>
      <c r="D9" s="156" t="s">
        <v>1779</v>
      </c>
      <c r="E9" s="156" t="s">
        <v>1780</v>
      </c>
      <c r="F9" s="155" t="s">
        <v>95</v>
      </c>
      <c r="G9" s="160">
        <v>1</v>
      </c>
      <c r="H9" s="159">
        <f>ROUND(SUM(K9:P9)*(1+$AI$3),2)</f>
        <v>0</v>
      </c>
      <c r="I9" s="159">
        <f t="shared" si="0"/>
        <v>0</v>
      </c>
      <c r="J9" s="157"/>
      <c r="K9" s="157"/>
      <c r="L9" s="157"/>
      <c r="M9" s="157"/>
      <c r="N9" s="157"/>
      <c r="O9" s="157"/>
      <c r="P9" s="157"/>
    </row>
    <row r="10" ht="42.75" spans="1:16">
      <c r="A10" s="153">
        <v>5</v>
      </c>
      <c r="B10" s="154" t="s">
        <v>1789</v>
      </c>
      <c r="C10" s="154" t="s">
        <v>1782</v>
      </c>
      <c r="D10" s="154" t="s">
        <v>1783</v>
      </c>
      <c r="E10" s="154" t="s">
        <v>1784</v>
      </c>
      <c r="F10" s="153" t="s">
        <v>272</v>
      </c>
      <c r="G10" s="158">
        <v>8369.89</v>
      </c>
      <c r="H10" s="159">
        <f>ROUND(SUM(K10:P10)*(1+$AI$3),2)</f>
        <v>0</v>
      </c>
      <c r="I10" s="159">
        <f t="shared" si="0"/>
        <v>0</v>
      </c>
      <c r="J10" s="157"/>
      <c r="K10" s="157"/>
      <c r="L10" s="157"/>
      <c r="M10" s="157"/>
      <c r="N10" s="157"/>
      <c r="O10" s="157"/>
      <c r="P10" s="157"/>
    </row>
  </sheetData>
  <sheetProtection formatCells="0" formatColumns="0" formatRows="0" insertRows="0" insertColumns="0" insertHyperlinks="0" deleteColumns="0" deleteRows="0" sort="0" autoFilter="0" pivotTables="0"/>
  <mergeCells count="13">
    <mergeCell ref="A1:P1"/>
    <mergeCell ref="A2:P2"/>
    <mergeCell ref="K3:P3"/>
    <mergeCell ref="A3:A4"/>
    <mergeCell ref="B3:B4"/>
    <mergeCell ref="C3:C4"/>
    <mergeCell ref="D3:D4"/>
    <mergeCell ref="E3:E4"/>
    <mergeCell ref="F3:F4"/>
    <mergeCell ref="G3:G4"/>
    <mergeCell ref="H3:H4"/>
    <mergeCell ref="I3:I4"/>
    <mergeCell ref="J3:J4"/>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outlinePr summaryBelow="0" summaryRight="0"/>
    <pageSetUpPr fitToPage="1"/>
  </sheetPr>
  <dimension ref="A1:G56"/>
  <sheetViews>
    <sheetView view="pageBreakPreview" zoomScale="70" zoomScaleNormal="100" topLeftCell="A39" workbookViewId="0">
      <selection activeCell="G49" sqref="G49"/>
    </sheetView>
  </sheetViews>
  <sheetFormatPr defaultColWidth="8.88333333333333" defaultRowHeight="25" customHeight="1" outlineLevelCol="6"/>
  <cols>
    <col min="1" max="1" width="7.55833333333333" style="53" customWidth="1"/>
    <col min="2" max="2" width="39.8916666666667" style="100" customWidth="1"/>
    <col min="3" max="3" width="6.2" style="53" customWidth="1"/>
    <col min="4" max="4" width="16.5" style="101" customWidth="1"/>
    <col min="5" max="5" width="14.425" style="53" customWidth="1"/>
    <col min="6" max="6" width="14.4416666666667" style="102" customWidth="1"/>
    <col min="7" max="7" width="53.6333333333333" style="53" customWidth="1"/>
    <col min="8" max="8" width="9.44166666666667" style="53"/>
    <col min="9" max="10" width="8.88333333333333" style="53"/>
    <col min="11" max="12" width="9.625" style="53"/>
    <col min="13" max="16384" width="8.88333333333333" style="53"/>
  </cols>
  <sheetData>
    <row r="1" customHeight="1" spans="1:7">
      <c r="A1" s="103" t="s">
        <v>1795</v>
      </c>
      <c r="B1" s="103"/>
      <c r="C1" s="103"/>
      <c r="D1" s="104"/>
      <c r="E1" s="103"/>
      <c r="F1" s="124"/>
      <c r="G1" s="103"/>
    </row>
    <row r="2" s="31" customFormat="1" customHeight="1" spans="1:6">
      <c r="A2" s="74" t="s">
        <v>1</v>
      </c>
      <c r="B2" s="74"/>
      <c r="C2" s="74"/>
      <c r="D2" s="105"/>
      <c r="E2" s="74"/>
      <c r="F2" s="125"/>
    </row>
    <row r="3" s="31" customFormat="1" ht="27" customHeight="1" spans="1:7">
      <c r="A3" s="106" t="s">
        <v>2</v>
      </c>
      <c r="B3" s="107" t="s">
        <v>52</v>
      </c>
      <c r="C3" s="108" t="s">
        <v>1796</v>
      </c>
      <c r="D3" s="109" t="s">
        <v>1797</v>
      </c>
      <c r="E3" s="107" t="s">
        <v>1798</v>
      </c>
      <c r="F3" s="126" t="s">
        <v>58</v>
      </c>
      <c r="G3" s="127" t="s">
        <v>59</v>
      </c>
    </row>
    <row r="4" s="31" customFormat="1" customHeight="1" spans="1:7">
      <c r="A4" s="110">
        <v>1</v>
      </c>
      <c r="B4" s="111" t="s">
        <v>1799</v>
      </c>
      <c r="C4" s="112"/>
      <c r="D4" s="113"/>
      <c r="E4" s="112"/>
      <c r="F4" s="128"/>
      <c r="G4" s="129"/>
    </row>
    <row r="5" s="31" customFormat="1" ht="30" customHeight="1" spans="1:7">
      <c r="A5" s="110">
        <v>1.1</v>
      </c>
      <c r="B5" s="111" t="s">
        <v>1799</v>
      </c>
      <c r="C5" s="112" t="s">
        <v>272</v>
      </c>
      <c r="D5" s="113">
        <v>113246.71</v>
      </c>
      <c r="E5" s="130"/>
      <c r="F5" s="128">
        <f>D5*E5</f>
        <v>0</v>
      </c>
      <c r="G5" s="131" t="s">
        <v>1800</v>
      </c>
    </row>
    <row r="6" s="31" customFormat="1" ht="30" customHeight="1" spans="1:7">
      <c r="A6" s="110">
        <v>2</v>
      </c>
      <c r="B6" s="111" t="s">
        <v>1801</v>
      </c>
      <c r="C6" s="112"/>
      <c r="D6" s="113"/>
      <c r="E6" s="112"/>
      <c r="F6" s="128"/>
      <c r="G6" s="129"/>
    </row>
    <row r="7" s="31" customFormat="1" ht="30" customHeight="1" spans="1:7">
      <c r="A7" s="114">
        <v>2.1</v>
      </c>
      <c r="B7" s="111" t="s">
        <v>1802</v>
      </c>
      <c r="C7" s="115" t="s">
        <v>272</v>
      </c>
      <c r="D7" s="116">
        <v>113246.71</v>
      </c>
      <c r="E7" s="132"/>
      <c r="F7" s="133">
        <f>D7*E7</f>
        <v>0</v>
      </c>
      <c r="G7" s="134" t="s">
        <v>1803</v>
      </c>
    </row>
    <row r="8" s="31" customFormat="1" ht="30" customHeight="1" spans="1:7">
      <c r="A8" s="117"/>
      <c r="B8" s="111" t="s">
        <v>1804</v>
      </c>
      <c r="C8" s="118"/>
      <c r="D8" s="119"/>
      <c r="E8" s="135"/>
      <c r="F8" s="136"/>
      <c r="G8" s="137"/>
    </row>
    <row r="9" s="31" customFormat="1" ht="30" customHeight="1" spans="1:7">
      <c r="A9" s="117"/>
      <c r="B9" s="111" t="s">
        <v>1805</v>
      </c>
      <c r="C9" s="118"/>
      <c r="D9" s="119"/>
      <c r="E9" s="135"/>
      <c r="F9" s="136"/>
      <c r="G9" s="137"/>
    </row>
    <row r="10" s="31" customFormat="1" ht="30" customHeight="1" spans="1:7">
      <c r="A10" s="117"/>
      <c r="B10" s="111" t="s">
        <v>1806</v>
      </c>
      <c r="C10" s="118"/>
      <c r="D10" s="119"/>
      <c r="E10" s="135"/>
      <c r="F10" s="136"/>
      <c r="G10" s="137"/>
    </row>
    <row r="11" s="31" customFormat="1" customHeight="1" spans="1:7">
      <c r="A11" s="117"/>
      <c r="B11" s="111" t="s">
        <v>1807</v>
      </c>
      <c r="C11" s="118"/>
      <c r="D11" s="119"/>
      <c r="E11" s="135"/>
      <c r="F11" s="136"/>
      <c r="G11" s="137"/>
    </row>
    <row r="12" s="31" customFormat="1" customHeight="1" spans="1:7">
      <c r="A12" s="117"/>
      <c r="B12" s="111" t="s">
        <v>1808</v>
      </c>
      <c r="C12" s="118"/>
      <c r="D12" s="119"/>
      <c r="E12" s="135"/>
      <c r="F12" s="136"/>
      <c r="G12" s="137"/>
    </row>
    <row r="13" s="31" customFormat="1" customHeight="1" spans="1:7">
      <c r="A13" s="117"/>
      <c r="B13" s="111" t="s">
        <v>1809</v>
      </c>
      <c r="C13" s="118"/>
      <c r="D13" s="119"/>
      <c r="E13" s="135"/>
      <c r="F13" s="136"/>
      <c r="G13" s="137"/>
    </row>
    <row r="14" s="31" customFormat="1" ht="30" customHeight="1" spans="1:7">
      <c r="A14" s="117"/>
      <c r="B14" s="111" t="s">
        <v>1810</v>
      </c>
      <c r="C14" s="118"/>
      <c r="D14" s="119"/>
      <c r="E14" s="135"/>
      <c r="F14" s="136"/>
      <c r="G14" s="137"/>
    </row>
    <row r="15" s="31" customFormat="1" ht="30" customHeight="1" spans="1:7">
      <c r="A15" s="117"/>
      <c r="B15" s="111" t="s">
        <v>1811</v>
      </c>
      <c r="C15" s="118"/>
      <c r="D15" s="119"/>
      <c r="E15" s="135"/>
      <c r="F15" s="136"/>
      <c r="G15" s="137"/>
    </row>
    <row r="16" s="31" customFormat="1" ht="30" customHeight="1" spans="1:7">
      <c r="A16" s="120"/>
      <c r="B16" s="111" t="s">
        <v>1812</v>
      </c>
      <c r="C16" s="121"/>
      <c r="D16" s="122"/>
      <c r="E16" s="138"/>
      <c r="F16" s="139"/>
      <c r="G16" s="140"/>
    </row>
    <row r="17" s="31" customFormat="1" customHeight="1" spans="1:7">
      <c r="A17" s="110">
        <v>2.2</v>
      </c>
      <c r="B17" s="111" t="s">
        <v>1813</v>
      </c>
      <c r="C17" s="112"/>
      <c r="D17" s="113"/>
      <c r="E17" s="141"/>
      <c r="F17" s="128"/>
      <c r="G17" s="129"/>
    </row>
    <row r="18" s="31" customFormat="1" customHeight="1" outlineLevel="1" spans="1:7">
      <c r="A18" s="110" t="s">
        <v>1814</v>
      </c>
      <c r="B18" s="111" t="s">
        <v>1815</v>
      </c>
      <c r="C18" s="112"/>
      <c r="D18" s="113"/>
      <c r="E18" s="141"/>
      <c r="F18" s="128"/>
      <c r="G18" s="129"/>
    </row>
    <row r="19" s="31" customFormat="1" customHeight="1" outlineLevel="2" spans="1:7">
      <c r="A19" s="110" t="s">
        <v>1816</v>
      </c>
      <c r="B19" s="111" t="s">
        <v>1817</v>
      </c>
      <c r="C19" s="112" t="s">
        <v>272</v>
      </c>
      <c r="D19" s="113">
        <v>2852</v>
      </c>
      <c r="E19" s="130"/>
      <c r="F19" s="128">
        <f t="shared" ref="F19:F22" si="0">D19*E19</f>
        <v>0</v>
      </c>
      <c r="G19" s="131" t="s">
        <v>1818</v>
      </c>
    </row>
    <row r="20" s="31" customFormat="1" customHeight="1" outlineLevel="2" spans="1:7">
      <c r="A20" s="110" t="s">
        <v>1819</v>
      </c>
      <c r="B20" s="111" t="s">
        <v>1820</v>
      </c>
      <c r="C20" s="112" t="s">
        <v>272</v>
      </c>
      <c r="D20" s="113">
        <v>82869.15</v>
      </c>
      <c r="E20" s="130"/>
      <c r="F20" s="128">
        <f t="shared" si="0"/>
        <v>0</v>
      </c>
      <c r="G20" s="131" t="s">
        <v>1818</v>
      </c>
    </row>
    <row r="21" s="31" customFormat="1" customHeight="1" outlineLevel="1" spans="1:7">
      <c r="A21" s="110" t="s">
        <v>1821</v>
      </c>
      <c r="B21" s="111" t="s">
        <v>1822</v>
      </c>
      <c r="C21" s="112" t="s">
        <v>272</v>
      </c>
      <c r="D21" s="113">
        <v>27525.56</v>
      </c>
      <c r="E21" s="130"/>
      <c r="F21" s="128">
        <f t="shared" si="0"/>
        <v>0</v>
      </c>
      <c r="G21" s="131" t="s">
        <v>1823</v>
      </c>
    </row>
    <row r="22" s="31" customFormat="1" ht="30" customHeight="1" outlineLevel="1" spans="1:7">
      <c r="A22" s="110" t="s">
        <v>1824</v>
      </c>
      <c r="B22" s="111" t="s">
        <v>1825</v>
      </c>
      <c r="C22" s="112" t="s">
        <v>272</v>
      </c>
      <c r="D22" s="113">
        <v>5051.59</v>
      </c>
      <c r="E22" s="130"/>
      <c r="F22" s="128">
        <f t="shared" si="0"/>
        <v>0</v>
      </c>
      <c r="G22" s="35" t="s">
        <v>1826</v>
      </c>
    </row>
    <row r="23" s="31" customFormat="1" customHeight="1" spans="1:7">
      <c r="A23" s="110">
        <v>2.3</v>
      </c>
      <c r="B23" s="111" t="s">
        <v>1827</v>
      </c>
      <c r="C23" s="112"/>
      <c r="D23" s="113"/>
      <c r="E23" s="141"/>
      <c r="F23" s="128"/>
      <c r="G23" s="129"/>
    </row>
    <row r="24" s="31" customFormat="1" ht="30" customHeight="1" outlineLevel="1" spans="1:7">
      <c r="A24" s="110" t="s">
        <v>1828</v>
      </c>
      <c r="B24" s="111" t="s">
        <v>1829</v>
      </c>
      <c r="C24" s="112" t="s">
        <v>1830</v>
      </c>
      <c r="D24" s="116">
        <v>0</v>
      </c>
      <c r="E24" s="132"/>
      <c r="F24" s="133">
        <f>E24</f>
        <v>0</v>
      </c>
      <c r="G24" s="142" t="s">
        <v>1831</v>
      </c>
    </row>
    <row r="25" s="31" customFormat="1" ht="30" customHeight="1" outlineLevel="1" spans="1:7">
      <c r="A25" s="110" t="s">
        <v>1832</v>
      </c>
      <c r="B25" s="111" t="s">
        <v>1833</v>
      </c>
      <c r="C25" s="112" t="s">
        <v>810</v>
      </c>
      <c r="D25" s="122"/>
      <c r="E25" s="138"/>
      <c r="F25" s="139"/>
      <c r="G25" s="143"/>
    </row>
    <row r="26" s="31" customFormat="1" ht="57" customHeight="1" outlineLevel="1" spans="1:7">
      <c r="A26" s="110" t="s">
        <v>1834</v>
      </c>
      <c r="B26" s="111" t="s">
        <v>1835</v>
      </c>
      <c r="C26" s="112" t="s">
        <v>1836</v>
      </c>
      <c r="D26" s="113">
        <v>3</v>
      </c>
      <c r="E26" s="130"/>
      <c r="F26" s="128">
        <f>D26*E26</f>
        <v>0</v>
      </c>
      <c r="G26" s="35" t="s">
        <v>1837</v>
      </c>
    </row>
    <row r="27" s="31" customFormat="1" ht="57" customHeight="1" outlineLevel="1" spans="1:7">
      <c r="A27" s="110" t="s">
        <v>1838</v>
      </c>
      <c r="B27" s="111" t="s">
        <v>1839</v>
      </c>
      <c r="C27" s="112" t="s">
        <v>1836</v>
      </c>
      <c r="D27" s="113">
        <v>9</v>
      </c>
      <c r="E27" s="130"/>
      <c r="F27" s="128">
        <f>D27*E27</f>
        <v>0</v>
      </c>
      <c r="G27" s="35" t="s">
        <v>1837</v>
      </c>
    </row>
    <row r="28" s="31" customFormat="1" ht="30" customHeight="1" spans="1:7">
      <c r="A28" s="117">
        <v>2.4</v>
      </c>
      <c r="B28" s="111" t="s">
        <v>1840</v>
      </c>
      <c r="C28" s="112" t="s">
        <v>272</v>
      </c>
      <c r="D28" s="113">
        <v>113246.71</v>
      </c>
      <c r="E28" s="130"/>
      <c r="F28" s="128">
        <f>D28*E28</f>
        <v>0</v>
      </c>
      <c r="G28" s="35" t="s">
        <v>1841</v>
      </c>
    </row>
    <row r="29" s="31" customFormat="1" customHeight="1" spans="1:7">
      <c r="A29" s="110">
        <v>2.5</v>
      </c>
      <c r="B29" s="111" t="s">
        <v>1842</v>
      </c>
      <c r="C29" s="112" t="s">
        <v>272</v>
      </c>
      <c r="D29" s="113">
        <v>82869.15</v>
      </c>
      <c r="E29" s="130"/>
      <c r="F29" s="128">
        <f>D29*E29</f>
        <v>0</v>
      </c>
      <c r="G29" s="35" t="s">
        <v>1843</v>
      </c>
    </row>
    <row r="30" s="31" customFormat="1" customHeight="1" spans="1:7">
      <c r="A30" s="110">
        <v>2.6</v>
      </c>
      <c r="B30" s="123" t="s">
        <v>1844</v>
      </c>
      <c r="C30" s="112" t="s">
        <v>272</v>
      </c>
      <c r="D30" s="113">
        <v>113246.71</v>
      </c>
      <c r="E30" s="130"/>
      <c r="F30" s="128">
        <f>D30*E30</f>
        <v>0</v>
      </c>
      <c r="G30" s="131" t="s">
        <v>1803</v>
      </c>
    </row>
    <row r="31" s="31" customFormat="1" ht="30" customHeight="1" spans="1:7">
      <c r="A31" s="110">
        <v>2.7</v>
      </c>
      <c r="B31" s="111" t="s">
        <v>1845</v>
      </c>
      <c r="C31" s="112"/>
      <c r="D31" s="113"/>
      <c r="E31" s="141"/>
      <c r="F31" s="128"/>
      <c r="G31" s="134"/>
    </row>
    <row r="32" s="31" customFormat="1" ht="30" customHeight="1" outlineLevel="1" spans="1:7">
      <c r="A32" s="110" t="s">
        <v>1846</v>
      </c>
      <c r="B32" s="111" t="s">
        <v>1847</v>
      </c>
      <c r="C32" s="112" t="s">
        <v>95</v>
      </c>
      <c r="D32" s="113">
        <v>16000</v>
      </c>
      <c r="E32" s="130"/>
      <c r="F32" s="128">
        <f>D32*E32</f>
        <v>0</v>
      </c>
      <c r="G32" s="35" t="s">
        <v>1837</v>
      </c>
    </row>
    <row r="33" s="31" customFormat="1" ht="30" customHeight="1" spans="1:7">
      <c r="A33" s="110" t="s">
        <v>1848</v>
      </c>
      <c r="B33" s="111" t="s">
        <v>1849</v>
      </c>
      <c r="C33" s="112"/>
      <c r="D33" s="113"/>
      <c r="E33" s="141"/>
      <c r="F33" s="128"/>
      <c r="G33" s="129"/>
    </row>
    <row r="34" s="31" customFormat="1" ht="38" customHeight="1" outlineLevel="1" spans="1:7">
      <c r="A34" s="110" t="s">
        <v>1850</v>
      </c>
      <c r="B34" s="111" t="s">
        <v>1851</v>
      </c>
      <c r="C34" s="112" t="s">
        <v>1852</v>
      </c>
      <c r="D34" s="113">
        <v>300</v>
      </c>
      <c r="E34" s="113"/>
      <c r="F34" s="128">
        <f>D34*E34</f>
        <v>0</v>
      </c>
      <c r="G34" s="131" t="s">
        <v>1853</v>
      </c>
    </row>
    <row r="35" s="31" customFormat="1" customHeight="1" spans="1:7">
      <c r="A35" s="110">
        <v>2.8</v>
      </c>
      <c r="B35" s="123" t="s">
        <v>1854</v>
      </c>
      <c r="C35" s="115" t="s">
        <v>1855</v>
      </c>
      <c r="D35" s="116">
        <v>1000</v>
      </c>
      <c r="E35" s="130"/>
      <c r="F35" s="128">
        <f>D35*E35</f>
        <v>0</v>
      </c>
      <c r="G35" s="147" t="s">
        <v>1856</v>
      </c>
    </row>
    <row r="36" s="31" customFormat="1" ht="37" customHeight="1" spans="1:7">
      <c r="A36" s="110">
        <v>2.9</v>
      </c>
      <c r="B36" s="123" t="s">
        <v>1857</v>
      </c>
      <c r="C36" s="112" t="s">
        <v>272</v>
      </c>
      <c r="D36" s="116">
        <v>113246.71</v>
      </c>
      <c r="E36" s="130"/>
      <c r="F36" s="128">
        <f>D36*E36</f>
        <v>0</v>
      </c>
      <c r="G36" s="35" t="s">
        <v>1858</v>
      </c>
    </row>
    <row r="37" s="31" customFormat="1" ht="37" customHeight="1" spans="1:7">
      <c r="A37" s="144">
        <v>2.1</v>
      </c>
      <c r="B37" s="123" t="s">
        <v>1859</v>
      </c>
      <c r="C37" s="112" t="s">
        <v>272</v>
      </c>
      <c r="D37" s="116">
        <v>113246.71</v>
      </c>
      <c r="E37" s="130"/>
      <c r="F37" s="128">
        <f>D37*E37</f>
        <v>0</v>
      </c>
      <c r="G37" s="147" t="s">
        <v>1860</v>
      </c>
    </row>
    <row r="38" s="31" customFormat="1" customHeight="1" spans="1:7">
      <c r="A38" s="144">
        <v>2.11</v>
      </c>
      <c r="B38" s="123" t="s">
        <v>1861</v>
      </c>
      <c r="C38" s="115" t="s">
        <v>1862</v>
      </c>
      <c r="D38" s="116">
        <v>1</v>
      </c>
      <c r="E38" s="130"/>
      <c r="F38" s="128">
        <f>D38*E38</f>
        <v>0</v>
      </c>
      <c r="G38" s="35" t="s">
        <v>1837</v>
      </c>
    </row>
    <row r="39" s="31" customFormat="1" customHeight="1" spans="1:7">
      <c r="A39" s="144">
        <v>2.12</v>
      </c>
      <c r="B39" s="123" t="s">
        <v>1863</v>
      </c>
      <c r="C39" s="115" t="s">
        <v>1862</v>
      </c>
      <c r="D39" s="116">
        <v>1</v>
      </c>
      <c r="E39" s="148"/>
      <c r="F39" s="128">
        <f t="shared" ref="F39:F50" si="1">D39*E39</f>
        <v>0</v>
      </c>
      <c r="G39" s="35" t="s">
        <v>1837</v>
      </c>
    </row>
    <row r="40" s="31" customFormat="1" customHeight="1" spans="1:7">
      <c r="A40" s="145">
        <v>2.13</v>
      </c>
      <c r="B40" s="111" t="s">
        <v>1864</v>
      </c>
      <c r="C40" s="112" t="s">
        <v>1862</v>
      </c>
      <c r="D40" s="113">
        <v>1</v>
      </c>
      <c r="E40" s="130"/>
      <c r="F40" s="128">
        <f t="shared" si="1"/>
        <v>0</v>
      </c>
      <c r="G40" s="35" t="s">
        <v>1865</v>
      </c>
    </row>
    <row r="41" s="31" customFormat="1" customHeight="1" spans="1:7">
      <c r="A41" s="141">
        <v>2.14</v>
      </c>
      <c r="B41" s="111" t="s">
        <v>1866</v>
      </c>
      <c r="C41" s="112" t="s">
        <v>1862</v>
      </c>
      <c r="D41" s="113">
        <v>1</v>
      </c>
      <c r="E41" s="130"/>
      <c r="F41" s="128">
        <f t="shared" si="1"/>
        <v>0</v>
      </c>
      <c r="G41" s="35" t="s">
        <v>1867</v>
      </c>
    </row>
    <row r="42" s="31" customFormat="1" customHeight="1" spans="1:7">
      <c r="A42" s="141">
        <v>2.15</v>
      </c>
      <c r="B42" s="111" t="s">
        <v>1868</v>
      </c>
      <c r="C42" s="112" t="s">
        <v>272</v>
      </c>
      <c r="D42" s="113">
        <v>12180</v>
      </c>
      <c r="E42" s="130"/>
      <c r="F42" s="128">
        <f t="shared" si="1"/>
        <v>0</v>
      </c>
      <c r="G42" s="35" t="s">
        <v>1869</v>
      </c>
    </row>
    <row r="43" s="31" customFormat="1" customHeight="1" spans="1:7">
      <c r="A43" s="141">
        <v>2.16</v>
      </c>
      <c r="B43" s="111" t="s">
        <v>1870</v>
      </c>
      <c r="C43" s="112" t="s">
        <v>1871</v>
      </c>
      <c r="D43" s="113">
        <v>304340749.77</v>
      </c>
      <c r="E43" s="149"/>
      <c r="F43" s="128">
        <f t="shared" si="1"/>
        <v>0</v>
      </c>
      <c r="G43" s="150" t="s">
        <v>1872</v>
      </c>
    </row>
    <row r="44" s="31" customFormat="1" customHeight="1" spans="1:7">
      <c r="A44" s="141">
        <v>2.17</v>
      </c>
      <c r="B44" s="111" t="s">
        <v>1873</v>
      </c>
      <c r="C44" s="112" t="s">
        <v>1871</v>
      </c>
      <c r="D44" s="113">
        <v>304340749.77</v>
      </c>
      <c r="E44" s="149"/>
      <c r="F44" s="128">
        <f t="shared" si="1"/>
        <v>0</v>
      </c>
      <c r="G44" s="35" t="s">
        <v>1874</v>
      </c>
    </row>
    <row r="45" s="31" customFormat="1" customHeight="1" spans="1:7">
      <c r="A45" s="141">
        <v>2.18</v>
      </c>
      <c r="B45" s="111" t="s">
        <v>1875</v>
      </c>
      <c r="C45" s="112" t="s">
        <v>1871</v>
      </c>
      <c r="D45" s="113">
        <v>258517594.77</v>
      </c>
      <c r="E45" s="149"/>
      <c r="F45" s="128">
        <f t="shared" si="1"/>
        <v>0</v>
      </c>
      <c r="G45" s="35" t="s">
        <v>1874</v>
      </c>
    </row>
    <row r="46" s="31" customFormat="1" customHeight="1" spans="1:7">
      <c r="A46" s="141">
        <v>2.19</v>
      </c>
      <c r="B46" s="111" t="s">
        <v>1876</v>
      </c>
      <c r="C46" s="112" t="s">
        <v>1862</v>
      </c>
      <c r="D46" s="113">
        <v>1</v>
      </c>
      <c r="E46" s="130"/>
      <c r="F46" s="128">
        <f t="shared" si="1"/>
        <v>0</v>
      </c>
      <c r="G46" s="35" t="s">
        <v>1837</v>
      </c>
    </row>
    <row r="47" s="31" customFormat="1" customHeight="1" spans="1:7">
      <c r="A47" s="141">
        <v>2.2</v>
      </c>
      <c r="B47" s="111" t="s">
        <v>1877</v>
      </c>
      <c r="C47" s="112" t="s">
        <v>1862</v>
      </c>
      <c r="D47" s="113">
        <v>1</v>
      </c>
      <c r="E47" s="130"/>
      <c r="F47" s="128">
        <f t="shared" si="1"/>
        <v>0</v>
      </c>
      <c r="G47" s="35" t="s">
        <v>1837</v>
      </c>
    </row>
    <row r="48" s="31" customFormat="1" customHeight="1" spans="1:7">
      <c r="A48" s="141">
        <v>2.21</v>
      </c>
      <c r="B48" s="111" t="s">
        <v>1878</v>
      </c>
      <c r="C48" s="112" t="s">
        <v>1871</v>
      </c>
      <c r="D48" s="113">
        <v>18220000</v>
      </c>
      <c r="E48" s="149"/>
      <c r="F48" s="128">
        <f t="shared" si="1"/>
        <v>0</v>
      </c>
      <c r="G48" s="35" t="s">
        <v>1874</v>
      </c>
    </row>
    <row r="49" s="31" customFormat="1" customHeight="1" spans="1:7">
      <c r="A49" s="141">
        <v>2.22</v>
      </c>
      <c r="B49" s="111" t="s">
        <v>1879</v>
      </c>
      <c r="C49" s="112" t="s">
        <v>1862</v>
      </c>
      <c r="D49" s="113">
        <v>1</v>
      </c>
      <c r="E49" s="149"/>
      <c r="F49" s="128">
        <f t="shared" si="1"/>
        <v>0</v>
      </c>
      <c r="G49" s="35" t="s">
        <v>1880</v>
      </c>
    </row>
    <row r="50" s="31" customFormat="1" customHeight="1" spans="1:7">
      <c r="A50" s="141">
        <v>2.23</v>
      </c>
      <c r="B50" s="111" t="s">
        <v>1881</v>
      </c>
      <c r="C50" s="112" t="s">
        <v>1862</v>
      </c>
      <c r="D50" s="113">
        <v>1</v>
      </c>
      <c r="E50" s="149"/>
      <c r="F50" s="128">
        <f t="shared" si="1"/>
        <v>0</v>
      </c>
      <c r="G50" s="35" t="s">
        <v>1882</v>
      </c>
    </row>
    <row r="51" s="31" customFormat="1" customHeight="1" spans="1:7">
      <c r="A51" s="141">
        <v>2.24</v>
      </c>
      <c r="B51" s="111" t="s">
        <v>1883</v>
      </c>
      <c r="C51" s="112"/>
      <c r="D51" s="113"/>
      <c r="E51" s="151"/>
      <c r="F51" s="128">
        <f>SUM(F5:F50)</f>
        <v>0</v>
      </c>
      <c r="G51" s="112"/>
    </row>
    <row r="52" s="31" customFormat="1" ht="54" customHeight="1" spans="1:6">
      <c r="A52" s="2" t="s">
        <v>1884</v>
      </c>
      <c r="B52" s="74"/>
      <c r="C52" s="74"/>
      <c r="D52" s="105"/>
      <c r="E52" s="74"/>
      <c r="F52" s="125"/>
    </row>
    <row r="53" s="31" customFormat="1" customHeight="1" spans="2:6">
      <c r="B53" s="2"/>
      <c r="D53" s="146"/>
      <c r="F53" s="152"/>
    </row>
    <row r="54" customHeight="1" spans="4:4">
      <c r="D54" s="105" t="s">
        <v>46</v>
      </c>
    </row>
    <row r="55" customHeight="1" spans="4:4">
      <c r="D55" s="105" t="s">
        <v>1885</v>
      </c>
    </row>
    <row r="56" customHeight="1" spans="4:4">
      <c r="D56" s="105" t="s">
        <v>48</v>
      </c>
    </row>
  </sheetData>
  <sheetProtection formatCells="0" formatColumns="0" formatRows="0" insertRows="0" insertColumns="0" insertHyperlinks="0" deleteColumns="0" deleteRows="0" sort="0" autoFilter="0" pivotTables="0"/>
  <mergeCells count="13">
    <mergeCell ref="A1:G1"/>
    <mergeCell ref="A2:G2"/>
    <mergeCell ref="A52:G52"/>
    <mergeCell ref="A7:A16"/>
    <mergeCell ref="C7:C16"/>
    <mergeCell ref="D7:D16"/>
    <mergeCell ref="D24:D25"/>
    <mergeCell ref="E7:E16"/>
    <mergeCell ref="E24:E25"/>
    <mergeCell ref="F7:F16"/>
    <mergeCell ref="F24:F25"/>
    <mergeCell ref="G7:G16"/>
    <mergeCell ref="G24:G25"/>
  </mergeCells>
  <printOptions horizontalCentered="1"/>
  <pageMargins left="0.314583333333333" right="0.314583333333333" top="0.314583333333333" bottom="0.314583333333333" header="0.393055555555556" footer="0.393055555555556"/>
  <pageSetup paperSize="9" scale="65" fitToHeight="0" orientation="portrait" horizontalDpi="600"/>
  <headerFooter/>
  <rowBreaks count="5" manualBreakCount="5">
    <brk id="51" max="6" man="1"/>
    <brk id="56" max="6" man="1"/>
    <brk id="56" max="252" man="1"/>
    <brk id="57" max="252" man="1"/>
    <brk id="60" max="252"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omments xmlns="https://web.wps.cn/et/2018/main" xmlns:s="http://schemas.openxmlformats.org/spreadsheetml/2006/main">
  <commentList sheetStid="8">
    <commentChains s:ref="D101" rgbClr="FF0000">
      <unresolved>
        <commentChain chainId="53b314642b8afdcddf3fa687d5724a509509b653">
          <item id="ac50fdca9d0e69b237cd2ad2314808e6a4a39e22" isNormal="1">
            <s:text>
              <s:r>
                <s:t xml:space="preserve">阳台做至结构面
  - 许正彬</s:t>
              </s:r>
            </s:text>
          </item>
        </commentChain>
      </unresolved>
      <resolved/>
    </commentChains>
  </commentList>
</comments>
</file>

<file path=customXml/item2.xml><?xml version="1.0" encoding="utf-8"?>
<woProps xmlns="https://web.wps.cn/et/2018/main" xmlns:s="http://schemas.openxmlformats.org/spreadsheetml/2006/main">
  <woSheetsProps>
    <woSheetProps sheetStid="23" interlineOnOff="0" interlineColor="0" isDbSheet="0" isDashBoardSheet="0" isDbDashBoardSheet="0" isFlexPaperSheet="0">
      <cellprotection/>
      <appEtDbRelations/>
    </woSheetProps>
    <woSheetProps sheetStid="6" interlineOnOff="0" interlineColor="0" isDbSheet="0" isDashBoardSheet="0" isDbDashBoardSheet="0" isFlexPaperSheet="0">
      <cellprotection/>
      <appEtDbRelations/>
    </woSheetProps>
    <woSheetProps sheetStid="8" interlineOnOff="0" interlineColor="0" isDbSheet="0" isDashBoardSheet="0" isDbDashBoardSheet="0" isFlexPaperSheet="0">
      <cellprotection/>
      <appEtDbRelations/>
    </woSheetProps>
    <woSheetProps sheetStid="9" interlineOnOff="0" interlineColor="0" isDbSheet="0" isDashBoardSheet="0" isDbDashBoardSheet="0" isFlexPaperSheet="0">
      <cellprotection/>
      <appEtDbRelations/>
    </woSheetProps>
    <woSheetProps sheetStid="10" interlineOnOff="0" interlineColor="0" isDbSheet="0" isDashBoardSheet="0" isDbDashBoardSheet="0" isFlexPaperSheet="0">
      <cellprotection/>
      <appEtDbRelations/>
    </woSheetProps>
    <woSheetProps sheetStid="11" interlineOnOff="0" interlineColor="0" isDbSheet="0" isDashBoardSheet="0" isDbDashBoardSheet="0" isFlexPaperSheet="0">
      <cellprotection/>
      <appEtDbRelations/>
    </woSheetProps>
    <woSheetProps sheetStid="12" interlineOnOff="0" interlineColor="0" isDbSheet="0" isDashBoardSheet="0" isDbDashBoardSheet="0" isFlexPaperSheet="0">
      <cellprotection/>
      <appEtDbRelations/>
    </woSheetProps>
    <woSheetProps sheetStid="13" interlineOnOff="0" interlineColor="0" isDbSheet="0" isDashBoardSheet="0" isDbDashBoardSheet="0" isFlexPaperSheet="0">
      <cellprotection/>
      <appEtDbRelations/>
    </woSheetProps>
    <woSheetProps sheetStid="19" interlineOnOff="0" interlineColor="0" isDbSheet="0" isDashBoardSheet="0" isDbDashBoardSheet="0" isFlexPaperSheet="0">
      <cellprotection/>
      <appEtDbRelations/>
    </woSheetProps>
    <woSheetProps sheetStid="20" interlineOnOff="0" interlineColor="0" isDbSheet="0" isDashBoardSheet="0" isDbDashBoardSheet="0" isFlexPaperSheet="0">
      <cellprotection/>
      <appEtDbRelations/>
    </woSheetProps>
    <woSheetProps sheetStid="21" interlineOnOff="0" interlineColor="0" isDbSheet="0" isDashBoardSheet="0" isDbDashBoardSheet="0" isFlexPaperSheet="0">
      <cellprotection/>
      <appEtDbRelations/>
    </woSheetProps>
    <woSheetProps sheetStid="24" interlineOnOff="0" interlineColor="0" isDbSheet="0" isDashBoardSheet="0" isDbDashBoardSheet="0" isFlexPaperSheet="0">
      <cellprotection/>
      <appEtDbRelations/>
    </woSheetProps>
    <woSheetProps sheetStid="25" interlineOnOff="0" interlineColor="0" isDbSheet="0" isDashBoardSheet="0" isDbDashBoardSheet="0" isFlexPaperSheet="0">
      <cellprotection/>
      <appEtDbRelations/>
    </woSheetProps>
    <woSheetProps sheetStid="22" interlineOnOff="0" interlineColor="0" isDbSheet="0" isDashBoardSheet="0" isDbDashBoardSheet="0" isFlexPaperSheet="0">
      <cellprotection/>
      <appEtDbRelations/>
    </woSheetProps>
    <woSheetProps sheetStid="27" interlineOnOff="0" interlineColor="0" isDbSheet="0" isDashBoardSheet="0" isDbDashBoardSheet="0" isFlexPaperSheet="0">
      <cellprotection/>
      <appEtDbRelations/>
    </woSheetProps>
  </woSheetsProps>
  <woBookProps>
    <bookSettings fileId="" isFilterShared="1" coreConquerUserId="" isAutoUpdatePaused="0" filterType="conn" isMergeTasksAutoUpdate="0" isInserPicAsAttachment="0"/>
  </woBookProps>
</woProps>
</file>

<file path=customXml/item3.xml><?xml version="1.0" encoding="utf-8"?>
<pixelators xmlns="https://web.wps.cn/et/2018/main" xmlns:s="http://schemas.openxmlformats.org/spreadsheetml/2006/main">
  <pixelatorList sheetStid="23"/>
  <pixelatorList sheetStid="6"/>
  <pixelatorList sheetStid="8"/>
  <pixelatorList sheetStid="9"/>
  <pixelatorList sheetStid="10"/>
  <pixelatorList sheetStid="11"/>
  <pixelatorList sheetStid="12"/>
  <pixelatorList sheetStid="13"/>
  <pixelatorList sheetStid="19"/>
  <pixelatorList sheetStid="20"/>
  <pixelatorList sheetStid="21"/>
  <pixelatorList sheetStid="24"/>
  <pixelatorList sheetStid="25"/>
  <pixelatorList sheetStid="22"/>
  <pixelatorList sheetStid="27"/>
  <pixelatorList sheetStid="28"/>
</pixelators>
</file>

<file path=customXml/itemProps1.xml><?xml version="1.0" encoding="utf-8"?>
<ds:datastoreItem xmlns:ds="http://schemas.openxmlformats.org/officeDocument/2006/customXml" ds:itemID="{06A0048C-2381-489B-AA07-9611017176EA}">
  <ds:schemaRefs>
    <ds:schemaRef ds:uri="https://web.wps.cn/et/2018/main"/>
    <ds:schemaRef ds:uri="http://schemas.openxmlformats.org/spreadsheetml/2006/main"/>
  </ds:schemaRefs>
</ds:datastoreItem>
</file>

<file path=customXml/itemProps2.xml><?xml version="1.0" encoding="utf-8"?>
<ds:datastoreItem xmlns:ds="http://schemas.openxmlformats.org/officeDocument/2006/customXml" ds:itemID="{06C82605-B75B-4693-9329-32AAD527C692}">
  <ds:schemaRefs>
    <ds:schemaRef ds:uri="https://web.wps.cn/et/2018/main"/>
    <ds:schemaRef ds:uri="http://schemas.openxmlformats.org/spreadsheetml/2006/main"/>
  </ds:schemaRefs>
</ds:datastoreItem>
</file>

<file path=customXml/itemProps3.xml><?xml version="1.0" encoding="utf-8"?>
<ds:datastoreItem xmlns:ds="http://schemas.openxmlformats.org/officeDocument/2006/customXml" ds:itemID="{224D003E-15C9-4FFE-AB16-9E66474EAE4E}">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WPS Office WWO_wpscloud_20241015111419-8bcb730b6c</Application>
  <HeadingPairs>
    <vt:vector size="2" baseType="variant">
      <vt:variant>
        <vt:lpstr>工作表</vt:lpstr>
      </vt:variant>
      <vt:variant>
        <vt:i4>15</vt:i4>
      </vt:variant>
    </vt:vector>
  </HeadingPairs>
  <TitlesOfParts>
    <vt:vector size="15" baseType="lpstr">
      <vt:lpstr>汇总表</vt:lpstr>
      <vt:lpstr>分部分项清单计价表（地下部分）</vt:lpstr>
      <vt:lpstr>分部分项清单计价表（地上部分）</vt:lpstr>
      <vt:lpstr>分部分项清单计价表（配套）</vt:lpstr>
      <vt:lpstr>分部分项清单计价表（机电）</vt:lpstr>
      <vt:lpstr>单价措施清单计价表（地下单价措施）</vt:lpstr>
      <vt:lpstr>单价措施清单计价表（地上单价措施）</vt:lpstr>
      <vt:lpstr>单价措施清单计价表（配套单价措施）</vt:lpstr>
      <vt:lpstr>6.措施项目费</vt:lpstr>
      <vt:lpstr>6-1.绿色施工安全防护措施费</vt:lpstr>
      <vt:lpstr>6-2.大型机械设备型号、进出场及安拆费</vt:lpstr>
      <vt:lpstr>6-3.竣备至交付增加管理人员费</vt:lpstr>
      <vt:lpstr>6-4.甲方饭堂厨师增加费</vt:lpstr>
      <vt:lpstr>7.其他项目计价表</vt:lpstr>
      <vt:lpstr>8.其他项目_其他表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胡玮</cp:lastModifiedBy>
  <dcterms:created xsi:type="dcterms:W3CDTF">2024-08-29T15:27:00Z</dcterms:created>
  <dcterms:modified xsi:type="dcterms:W3CDTF">2025-11-21T12:56:00Z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C44BC7EA9E4E4C2F9BBB94CDBB586A7F_13</vt:lpwstr>
  </property>
  <property fmtid="{D5CDD505-2E9C-101B-9397-08002B2CF9AE}" pid="3" name="KSOProductBuildVer">
    <vt:lpwstr>2052-0.0.0.0</vt:lpwstr>
  </property>
  <property fmtid="{D5CDD505-2E9C-101B-9397-08002B2CF9AE}" pid="4" name="KSOReadingLayout">
    <vt:bool>true</vt:bool>
  </property>
</Properties>
</file>