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 activeTab="2"/>
  </bookViews>
  <sheets>
    <sheet name="单位工程汇总表" sheetId="3" r:id="rId1"/>
    <sheet name="工程量清单" sheetId="1" r:id="rId2"/>
    <sheet name="主要材料表" sheetId="4" r:id="rId3"/>
    <sheet name="主要材料清单" sheetId="2" state="hidden" r:id="rId4"/>
  </sheets>
  <definedNames>
    <definedName name="_xlnm._FilterDatabase" localSheetId="1" hidden="1">工程量清单!$A$4:$J$121</definedName>
    <definedName name="_xlnm.Print_Area" localSheetId="1">工程量清单!$A$1:$L$121</definedName>
    <definedName name="_xlnm.Print_Area" localSheetId="0">单位工程汇总表!$A$1:$F$11</definedName>
    <definedName name="_xlnm.Print_Titles" localSheetId="1">工程量清单!$3:$4</definedName>
  </definedNames>
  <calcPr calcId="144525"/>
</workbook>
</file>

<file path=xl/sharedStrings.xml><?xml version="1.0" encoding="utf-8"?>
<sst xmlns="http://schemas.openxmlformats.org/spreadsheetml/2006/main" count="864" uniqueCount="340">
  <si>
    <t>云港城项目4#地块人防工程
报价汇总表</t>
  </si>
  <si>
    <t>工程名称：云港城项目4#地块人防工程</t>
  </si>
  <si>
    <t>序号</t>
  </si>
  <si>
    <t>汇总内容</t>
  </si>
  <si>
    <t>参考9#地块合同价
金额（元）</t>
  </si>
  <si>
    <t>已审批预算金额（元）</t>
  </si>
  <si>
    <t>最高投标限价金额（元）</t>
  </si>
  <si>
    <t>备注</t>
  </si>
  <si>
    <t>人防防护设备工程</t>
  </si>
  <si>
    <t>电气</t>
  </si>
  <si>
    <t>给排水</t>
  </si>
  <si>
    <t>通风</t>
  </si>
  <si>
    <t>小计：</t>
  </si>
  <si>
    <t>增值税金额：</t>
  </si>
  <si>
    <t>税率：9%</t>
  </si>
  <si>
    <t>合计=1+2</t>
  </si>
  <si>
    <t>单方（元/m2）</t>
  </si>
  <si>
    <t>人防面积：15300</t>
  </si>
  <si>
    <t>按合同套价上浮8%</t>
  </si>
  <si>
    <t>控制价在预算上下浮5%</t>
  </si>
  <si>
    <t>工程量清单</t>
  </si>
  <si>
    <t>项目名称</t>
  </si>
  <si>
    <t>项目特征描述</t>
  </si>
  <si>
    <t>计量单位</t>
  </si>
  <si>
    <t>工程量</t>
  </si>
  <si>
    <t>参考9#地块合同价</t>
  </si>
  <si>
    <t>预算价</t>
  </si>
  <si>
    <t>报价</t>
  </si>
  <si>
    <t>不含税综合单价（元）</t>
  </si>
  <si>
    <t>不含税合价（元）</t>
  </si>
  <si>
    <t xml:space="preserve">不含税综合单价（元）
</t>
  </si>
  <si>
    <t xml:space="preserve">不含税合价（元）
</t>
  </si>
  <si>
    <t>一</t>
  </si>
  <si>
    <t>钢结构防护密闭门</t>
  </si>
  <si>
    <t>人防防护门</t>
  </si>
  <si>
    <t>1.型号规格:GHSFM5025(6)
2.类型:钢结构活门槛双扇防护密闭门
3.尺寸:5000×2500
4.开启方式:综合考虑
5.包含门框及成品人防门的供货及安装，按设计要求综合考虑油漆</t>
  </si>
  <si>
    <t>樘</t>
  </si>
  <si>
    <t>1.型号规格:GHSFM6025(6)
2.类型:钢结构活门槛双扇防护密闭门
3.尺寸:6000×2500
4.开启方式:综合考虑
5.包含门框及成品人防门的供货及安装，按设计要求综合考虑油漆</t>
  </si>
  <si>
    <t>参考9#地块合同价GHSFM5025(6)折算计取</t>
  </si>
  <si>
    <t>防护密闭门</t>
  </si>
  <si>
    <t>1.型号规格:GSFMG4025(6)
2.类型:连通口双向受力双扇防护密闭门
3.尺寸:4000×2500
4.开启方式:综合考虑
5.包含门框及成品人防门的供货及安装，按设计要求综合考虑油漆</t>
  </si>
  <si>
    <t>1.型号规格:GSFMG5525(6)
2.类型:连通口双向受力双扇防护密闭门
3.尺寸:5500×2500
4.开启方式:综合考虑
5.包含门框及成品人防门的供货及安装，按设计要求综合考虑油漆</t>
  </si>
  <si>
    <t>参考9#地块合同价GSFMG4025(6)折算计取</t>
  </si>
  <si>
    <t>1.型号规格:GSFMG6025(6)
2.类型:连通口双向受力双扇防护密闭门
3.尺寸:6000×2500
4.开启方式:综合考虑
5.包含门框及成品人防门的供货及安装，按设计要求综合考虑油漆</t>
  </si>
  <si>
    <t>1.型号规格:HFM0716(6)
2.类型:钢筋混凝土单扇防护密闭门
3.尺寸:700×1600
4.开启方式:综合考虑
5.包含门框及成品人防门的供货及安装，按设计要求综合考虑油漆</t>
  </si>
  <si>
    <t>1.型号规格:HFM0820(6)
2.类型:钢筋混凝土单扇防护密闭门
3.尺寸:800×2000
4.开启方式:综合考虑
5.包含门框及成品人防门的供货及安装，按设计要求综合考虑油漆</t>
  </si>
  <si>
    <t>1.型号规格:HFM1220(6)
2.类型:钢筋混凝土单扇防护密闭门
3.尺寸:1200×2000
4.开启方式:综合考虑
5.包含门框及成品人防门的供货及安装，按设计要求综合考虑油漆</t>
  </si>
  <si>
    <t>1.型号规格:HFM1320(6)
2.类型:钢筋混凝土单扇防护密闭门
3.尺寸:1300×2000
4.开启方式:综合考虑
5.包含门框及成品人防门的供货及安装，按设计要求综合考虑油漆</t>
  </si>
  <si>
    <t>参考9#地块合同价HFM1200(6)折算计取</t>
  </si>
  <si>
    <t>1.型号规格:HFM1520(6)
2.类型:钢筋混凝土活门槛单扇防护密闭门
3.尺寸:1500×2000
4.开启方式:综合考虑
5.包含门框及成品人防门的供货及安装，按设计要求综合考虑油漆</t>
  </si>
  <si>
    <t>1.型号规格:HHFM1220(6)
2.类型:钢筋混凝土活门槛单扇防护密闭门
3.尺寸:1200×2000
4.开启方式:综合考虑
5.包含门框及成品人防门的供货及安装，按设计要求综合考虑油漆</t>
  </si>
  <si>
    <t>1.型号规格:HHFM1320(6)
2.类型:钢筋混凝土活门槛单扇防护密闭门
3.尺寸:1300×2000
4.开启方式:综合考虑
5.包含门框及成品人防门的供货及安装，按设计要求综合考虑油漆</t>
  </si>
  <si>
    <t>参考9#地块合同价HHFM1200(6)折算计取</t>
  </si>
  <si>
    <t>1.型号规格:HHFM1520(6)
2.类型:钢筋混凝土活门槛单扇防护密闭门
3.尺寸:1500×2000
4.开启方式:综合考虑
5.包含门框及成品人防门的供货及安装，按设计要求综合考虑油漆</t>
  </si>
  <si>
    <t>密闭门</t>
  </si>
  <si>
    <t>1.型号规格:HHM1020
2.类型:钢筋混凝土活门槛单扇密闭门
3.尺寸:1000×2000
4.开启方式:综合考虑
5.包含门框及成品人防门的供货及安装，按设计要求综合考虑油漆</t>
  </si>
  <si>
    <t>1.型号规格:HHM1220
2.类型:钢筋混凝土活门槛单扇密闭门
3.尺寸:1200×2000
4.开启方式:综合考虑
5.包含门框及成品人防门的供货及安装，按设计要求综合考虑油漆</t>
  </si>
  <si>
    <t>1.型号规格:HHM1320
2.类型:钢筋混凝土活门槛单扇密闭门
3.尺寸:1300×2000
4.开启方式:综合考虑
5.包含门框及成品人防门的供货及安装，按设计要求综合考虑油漆</t>
  </si>
  <si>
    <t>参考9#地块合同价HHM1200折算计取</t>
  </si>
  <si>
    <t>1.型号规格:HHM1520
2.类型:钢筋混凝土活门槛单扇密闭门
3.尺寸:1500×2000
4.开启方式:综合考虑
5.包含门框及成品人防门的供货及安装，按设计要求综合考虑油漆</t>
  </si>
  <si>
    <t>1.型号规格:HM0716
2.类型:钢筋混凝土单扇密闭门
3.尺寸:700×1600
4.开启方式:综合考虑
5.包含门框及成品人防门的供货及安装，按设计要求综合考虑油漆</t>
  </si>
  <si>
    <t>1.型号规格:HM0820
2.类型:钢筋混凝土单扇密闭门
3.尺寸:800×2000
4.开启方式:综合考虑
5.包含门框及成品人防门的供货及安装，按设计要求综合考虑油漆</t>
  </si>
  <si>
    <t>1.型号规格:HM1020
2.类型:钢筋混凝土单扇密闭门
3.尺寸:1000×2000
4.开启方式:综合考虑
5.包含门框及成品人防门的供货及安装，按设计要求综合考虑油漆</t>
  </si>
  <si>
    <t>1.型号规格:HM1220
2.类型:钢筋混凝土单扇密闭门
3.尺寸:1200×2000
4.开启方式:综合考虑
5.包含门框及成品人防门的供货及安装，按设计要求综合考虑油漆</t>
  </si>
  <si>
    <t>1.型号规格:HM1320
2.类型:钢筋混凝土单扇密闭门
3.尺寸:1300×2000
4.开启方式:综合考虑
5.包含门框及成品人防门的供货及安装，按设计要求综合考虑油漆</t>
  </si>
  <si>
    <t>参考9#地块合同价HM1220折算计取</t>
  </si>
  <si>
    <t>1.型号规格:HM1520
2.类型:钢筋混凝土单扇密闭门
3.尺寸:1500×2000
4.开启方式:综合考虑
5.包含门框及成品人防门的供货及安装，按设计要求综合考虑油漆</t>
  </si>
  <si>
    <t>1.型号规格:HM2020
2.类型:钢筋混凝土单扇密闭门
3.尺寸:2000×2000
4.开启方式:综合考虑
5.包含门框及成品人防门的供货及安装，按设计要求综合考虑油漆</t>
  </si>
  <si>
    <t>参考9#地块合同价HM1520折算计取</t>
  </si>
  <si>
    <t>悬摆式防爆波活门</t>
  </si>
  <si>
    <t>1.型号规格:HK1000(5)
2.类型:悬摆式防爆波活门
3.尺寸:620×1400
4.开启方式:综合考虑
5.包含门框及成品人防门的供货及安装，按设计要求综合考虑油漆</t>
  </si>
  <si>
    <t>参考9#地块合同价HK1000(5)折算计取</t>
  </si>
  <si>
    <t>1.型号规格:BMH8000-15
2.类型:悬摆式防爆波活门
3.尺寸:500×1250
4.开启方式:综合考虑
5.包含门框及成品人防门的供货及安装，按设计要求综合考虑油漆</t>
  </si>
  <si>
    <t>1.型号规格:HK600(5)
2.类型:悬摆式防爆波活门
3.尺寸:850×2100
4.开启方式:综合考虑
5.包含门框及成品人防门的供货及安装，按设计要求综合考虑油漆</t>
  </si>
  <si>
    <t>其他</t>
  </si>
  <si>
    <t>密闭观察窗</t>
  </si>
  <si>
    <t>1.型号规格:MGC1008
2.类型:密闭观察窗
3.尺寸:1150×950
4.包含窗框及成品窗的供货及安装，按设计要求综合考虑油漆</t>
  </si>
  <si>
    <t>参考9#地块合同价MGC1208折算计取</t>
  </si>
  <si>
    <t>人防维修吊环</t>
  </si>
  <si>
    <t>1.类型:人防维修吊环
2.包含成品的供货及安装，按设计要求综合考虑油漆</t>
  </si>
  <si>
    <t>个</t>
  </si>
  <si>
    <t>人防标识牌</t>
  </si>
  <si>
    <t>1.类型:人防标识牌
2.包含成品的供货及安装，按设计要求综合考虑油漆</t>
  </si>
  <si>
    <t>单元</t>
  </si>
  <si>
    <t>人防防护设备工程小计</t>
  </si>
  <si>
    <t>二</t>
  </si>
  <si>
    <t>低压配电箱PL1</t>
  </si>
  <si>
    <t>1.名称:低压配电箱PL1
2.型号、参数:194.0kW
3.箱体、箱内元器件供货、安装及配件、接线、接地、调试
4.基础制作安装、除锈及刷油
5.综合考虑完成该工艺的所有施工内容，详见设计图纸及相关规范</t>
  </si>
  <si>
    <t>台</t>
  </si>
  <si>
    <t>参考9#地块合同价 组价</t>
  </si>
  <si>
    <t>低压配电箱PL2</t>
  </si>
  <si>
    <t>1.名称:低压配电箱PL2
2.型号、参数:187.0kW
3.箱体、箱内元器件供货、安装及配件、接线、接地、调试
4.基础制作安装、除锈及刷油
5.综合考虑完成该工艺的所有施工内容，详见设计图纸及相关规范</t>
  </si>
  <si>
    <t>战时电站配电箱FK</t>
  </si>
  <si>
    <t>1.名称:战时电站风机配电箱FX
2.型号、参数:42kW
3.箱体、箱内元器件供货、安装及配件、接线、接地、调试
4.综合考虑完成该工艺的所有施工内容，详见设计图纸及相关规范</t>
  </si>
  <si>
    <t>单元配电箱J1</t>
  </si>
  <si>
    <t>1.名称:单元配电箱J1
2.型号、参数:37kW
3.箱体、箱内元器件供货、安装及配件、接线、接地、调试
4.综合考虑完成该工艺的所有施工内容，详见设计图纸及相关规范</t>
  </si>
  <si>
    <t>单元配电箱J2</t>
  </si>
  <si>
    <t>1.名称:单元配电箱J2
2.型号、参数:39kW
3.箱体、箱内元器件供货、安装及配件、接线、接地、调试
4.综合考虑完成该工艺的所有施工内容，详见设计图纸及相关规范</t>
  </si>
  <si>
    <t>单元配电箱J3</t>
  </si>
  <si>
    <t>1.名称:单元配电箱J3
2.型号、参数:37kW
3.箱体、箱内元器件供货、安装及配件、接线、接地、调试
4.综合考虑完成该工艺的所有施工内容，详见设计图纸及相关规范</t>
  </si>
  <si>
    <t>单元配电箱J4</t>
  </si>
  <si>
    <t>1.名称:单元配电箱J4
2.型号、参数:37.0kW
3.箱体、箱内元器件供货、安装及配件、接线、接地、调试
4.综合考虑完成该工艺的所有施工内容，详见设计图纸及相关规范</t>
  </si>
  <si>
    <t>单元配电箱J5</t>
  </si>
  <si>
    <t>1.名称:单元配电箱J5
2.型号、参数:42kW
3.箱体、箱内元器件供货、安装及配件、接线、接地、调试
4.综合考虑完成该工艺的所有施工内容，详见设计图纸及相关规范</t>
  </si>
  <si>
    <t>单元配电箱J6</t>
  </si>
  <si>
    <t>1.名称:单元配电箱J6
2.型号、参数:44kW
3.箱体、箱内元器件供货、安装及配件、接线、接地、调试
4.综合考虑完成该工艺的所有施工内容，详见设计图纸及相关规范</t>
  </si>
  <si>
    <t>单元配电箱J7</t>
  </si>
  <si>
    <t>1.名称:单元配电箱J7
2.型号、参数:40kW
3.箱体、箱内元器件供货、安装及配件、接线、接地、调试
4.综合考虑完成该工艺的所有施工内容，详见设计图纸及相关规范</t>
  </si>
  <si>
    <t>单元配电箱J8</t>
  </si>
  <si>
    <t>1.名称:单元配电箱J8
2.型号、参数:46kW
3.箱体、箱内元器件供货、安装及配件、接线、接地、调试
4.综合考虑完成该工艺的所有施工内容，详见设计图纸及相关规范</t>
  </si>
  <si>
    <t>战时进风机配电箱FX1、2、3、4、6、7、8</t>
  </si>
  <si>
    <t>1.名称:战时进风机配电箱FX1、2、3、4、6、7、8
2.型号、参数:7.2kW
3.箱体、箱内元器件供货、安装及配件、接线、接地、调试
4.综合考虑完成该工艺的所有施工内容，详见设计图纸及相关规范</t>
  </si>
  <si>
    <t>战时进风机配电箱FX5</t>
  </si>
  <si>
    <t>1.名称:战时进风机配电箱FX5
2.型号、参数:6.4kW
3.箱体、箱内元器件供货、安装及配件、接线、接地、调试
4.综合考虑完成该工艺的所有施工内容，详见设计图纸及相关规范</t>
  </si>
  <si>
    <t>战时排风机配电箱PX1、2、3、4、6、7、8</t>
  </si>
  <si>
    <t>1.名称:战时排风机配电箱PX1、2、3、4、6、7、8
2.型号、参数:3.7kW
3.箱体、箱内元器件供货、安装及配件、接线、接地、调试
4.综合考虑完成该工艺的所有施工内容，详见设计图纸及相关规范</t>
  </si>
  <si>
    <t>战时排风机配电箱PX5</t>
  </si>
  <si>
    <t>1.名称:战时排风机配电箱PX5
2.型号、参数:2.6kW
3.箱体、箱内元器件供货、安装及配件、接线、接地、调试
4.综合考虑完成该工艺的所有施工内容，详见设计图纸及相关规范</t>
  </si>
  <si>
    <t>报警器房配电箱-BC</t>
  </si>
  <si>
    <t>1.名称:报警器房配电箱-BC
2.型号、参数:半周长1.0m以内
3.箱体、箱内元器件供货、安装及配件、接线、接地、调试
4.综合考虑完成该工艺的所有施工内容，详见设计图纸及相关规范</t>
  </si>
  <si>
    <t>抗爆门铃按钮</t>
  </si>
  <si>
    <t>1.名称:抗爆门铃按钮
2.型号规格:D21
3.安装方式：暗敷
4.综合考虑完成该工艺的所有施工内容，详见设计图纸及相关规范</t>
  </si>
  <si>
    <t>接地端子板</t>
  </si>
  <si>
    <t>1.名称:接地端子板
2.综合考虑完成该工艺的所有施工内容，详见设计图纸及相关规范</t>
  </si>
  <si>
    <t>块</t>
  </si>
  <si>
    <t>热镀锌线槽（带盖板）</t>
  </si>
  <si>
    <t>1.名称:热镀锌线槽（带盖板）
2.型号、规格:MR200x150
3.含本体安装、接地跨接、支吊架制作安装及除锈、刷油
4.综合考虑完成该工艺的所有施工内容，详见设计图纸及相关规范</t>
  </si>
  <si>
    <t>m</t>
  </si>
  <si>
    <t>预算主材价参考广州市10月信息价并结合9#地块合同价款调整原则综合单价按税前下浮10%</t>
  </si>
  <si>
    <t>1.名称:热镀锌线槽（带盖板）
2.型号、规格:MR300x150
3.含本体安装、接地跨接、支吊架制作安装及除锈、刷油
4.综合考虑完成该工艺的所有施工内容，详见设计图纸及相关规范</t>
  </si>
  <si>
    <t>单相带防水罩三孔插座</t>
  </si>
  <si>
    <t>1.名称:单相带防水罩三孔插座
2.安装方式：明敷
3.综合考虑完成该工艺的所有施工内容，详见设计图纸及相关规范</t>
  </si>
  <si>
    <t>配管</t>
  </si>
  <si>
    <t>1.规格:SC20
2.敷设方式:明敷
3.综合考虑接线盒、分线盒
4.综合考虑完成该工艺的所有施工内容，详见设计图纸及相关规范</t>
  </si>
  <si>
    <t>1.规格:SC25
2.敷设方式:明敷
3.综合考虑接线盒、分线盒
4.综合考虑完成该工艺的所有施工内容，详见设计图纸及相关规范</t>
  </si>
  <si>
    <t>1.规格:SC32
2.敷设方式:明敷
3.综合考虑接线盒、分线盒
4.综合考虑完成该工艺的所有施工内容，详见设计图纸及相关规范</t>
  </si>
  <si>
    <t>1.规格:SC50
2.敷设方式:明敷
3.综合考虑接线盒、分线盒
4.综合考虑完成该工艺的所有施工内容，详见设计图纸及相关规范</t>
  </si>
  <si>
    <t>电力电缆</t>
  </si>
  <si>
    <t>1.规格:WDZ-YJY-4x35+1x16
2.材质:铜芯电缆
3.敷设方式、部位:桥架、穿管敷设
4.电缆头制作安装
5.综合考虑完成该工艺的所有施工内容，详见设计图纸及相关规范</t>
  </si>
  <si>
    <t>参考9#地块合同价类似综合单价</t>
  </si>
  <si>
    <t>1.规格:WDZ-YJY-4x25+1x16
2.材质:铜芯电缆
3.敷设方式、部位:桥架、穿管敷设
4.电缆头制作安装
5.综合考虑完成该工艺的所有施工内容，详见设计图纸及相关规范</t>
  </si>
  <si>
    <t>1.规格:WDZ-YJY-5x10
2.材质:铜芯电缆
3.敷设方式、部位:桥架、穿管敷设
4.铜接线端子制作安装
5.综合考虑完成该工艺的所有施工内容，详见设计图纸及相关规范</t>
  </si>
  <si>
    <t>1.规格:WDZ-YJY-5x6
2.材质:铜芯电缆
3.敷设方式、部位:桥架、穿管敷设
4.铜接线端子制作安装
5.综合考虑完成该工艺的所有施工内容，详见设计图纸及相关规范</t>
  </si>
  <si>
    <t>1.规格:WDZ-YJY-5x4
2.材质:铜芯电缆
3.敷设方式、部位:桥架、穿管敷设
4.铜接线端子制作安装
5.综合考虑完成该工艺的所有施工内容，详见设计图纸及相关规范</t>
  </si>
  <si>
    <t>1.规格:WDZ-YJY-4x2.5
2.材质:铜芯电缆
3.敷设方式、部位:桥架、穿管敷设
4.铜接线端子制作安装
5.综合考虑完成该工艺的所有施工内容，详见设计图纸及相关规范</t>
  </si>
  <si>
    <t>1.规格:WDZ-YJY-4x1.5
2.材质:铜芯电缆
3.敷设方式、部位:桥架、穿管敷设
4.铜接线端子制作安装
5.综合考虑完成该工艺的所有施工内容，详见设计图纸及相关规范</t>
  </si>
  <si>
    <t>1.规格:WDZ-YJY-3*2.5
2.材质:铜芯电缆
3.敷设方式、部位:桥架、穿管敷设
4.铜接线端子制作安装
5.综合考虑完成该工艺的所有施工内容，详见设计图纸及相关规范</t>
  </si>
  <si>
    <t>控制电缆</t>
  </si>
  <si>
    <t>1.规格:KVV-12x1.0
2.敷设方式、部位:桥架、穿管敷设
3.电缆头制作安装
4.综合考虑完成该工艺的所有施工内容，详见设计图纸及相关规范</t>
  </si>
  <si>
    <t>防护密闭套管</t>
  </si>
  <si>
    <t>1.材质:防护密闭套管
2.型号、规格:DN25
3.综合考虑完成该工艺的所有施工内容，详见设计图纸及相关规范</t>
  </si>
  <si>
    <t>1.材质:防护密闭套管
2.型号、规格:2*SC25
3.综合考虑完成该工艺的所有施工内容，详见设计图纸及相关规范</t>
  </si>
  <si>
    <t>参考9#地块合同价类似综合单价价差计取</t>
  </si>
  <si>
    <t>1.材质:防护密闭套管
2.型号、规格:4*SC25
3.综合考虑完成该工艺的所有施工内容，详见设计图纸及相关规范</t>
  </si>
  <si>
    <t>1.材质:防护密闭套管
2.型号、规格:8*SC25
3.综合考虑完成该工艺的所有施工内容，详见设计图纸及相关规范</t>
  </si>
  <si>
    <t>1.材质:防护密闭套管
2.型号、规格:2*SC50
3.综合考虑完成该工艺的所有施工内容，详见设计图纸及相关规范</t>
  </si>
  <si>
    <t>1.材质:防护密闭套管
2.型号、规格:4*SC50
3.综合考虑完成该工艺的所有施工内容，详见设计图纸及相关规范</t>
  </si>
  <si>
    <t>1.材质:防护密闭套管
2.型号、规格:6*SC50
3.综合考虑完成该工艺的所有施工内容，详见设计图纸及相关规范</t>
  </si>
  <si>
    <t>1.材质:防护密闭套管
2.型号、规格:2*SC100
3.综合考虑完成该工艺的所有施工内容，详见设计图纸及相关规范</t>
  </si>
  <si>
    <t>1.材质:防护密闭套管
2.型号、规格:2*SC125
3.综合考虑完成该工艺的所有施工内容，详见设计图纸及相关规范</t>
  </si>
  <si>
    <t>电气小计</t>
  </si>
  <si>
    <t>三</t>
  </si>
  <si>
    <t>热镀锌钢管</t>
  </si>
  <si>
    <t>1.安装部位:室内
2.介质:排水
3.材质、规格:热镀锌钢管DN80,工作压力1.6MPa
4.连接形式:螺纹
5.闭水试验
6.综合考虑完成该工艺的所有施工内容，详见设计图纸及相关规范</t>
  </si>
  <si>
    <t>1.安装部位:室内
2.介质:给水
3.材质、规格:热镀锌钢管DN100,工作压力1.6MPa
4.连接形式:螺纹
5.闭水试验
6.综合考虑完成该工艺的所有施工内容，详见设计图纸及相关规范</t>
  </si>
  <si>
    <t>防护闸门DN100</t>
  </si>
  <si>
    <t>1.类型:给水闸阀
2.规格:DN100
3.连接形式:法兰连接（含法兰）
4.综合考虑完成该工艺的所有施工内容，详见设计图纸及相关规范</t>
  </si>
  <si>
    <t>地漏DN80</t>
  </si>
  <si>
    <t>1.材质:地漏
2.型号、规格:DN80
3.综合考虑完成该工艺的所有施工内容，详见设计图纸及相关规范</t>
  </si>
  <si>
    <t>钢制防爆地漏DN80</t>
  </si>
  <si>
    <t>1.材质:钢制防爆地漏
2.型号、规格:DN80
3.综合考虑完成该工艺的所有施工内容，详见设计图纸及相关规范</t>
  </si>
  <si>
    <t>1.材质:防护密闭套管
2.型号、规格:DN50
3.综合考虑完成该工艺的所有施工内容，详见设计图纸及相关规范</t>
  </si>
  <si>
    <t>1.材质:防护密闭套管
2.型号、规格:DN80
3.综合考虑完成该工艺的所有施工内容，详见设计图纸及相关规范</t>
  </si>
  <si>
    <t>1.材质:防护密闭套管
2.型号、规格:DN100
3.综合考虑完成该工艺的所有施工内容，详见设计图纸及相关规范</t>
  </si>
  <si>
    <t>给排水小计</t>
  </si>
  <si>
    <t>四</t>
  </si>
  <si>
    <t>电动手动密闭阀</t>
  </si>
  <si>
    <t>1.名称：电动手动密闭阀.
2.型号规格：D940J-0.5型，DN300
3.阀门供货、安装及调试
4.综合考虑完成该工艺的所有施工内容，详见设计图纸及相关规范</t>
  </si>
  <si>
    <t>1.名称：电动手动密闭阀.
2.型号规格：D940J-0.5型，DN400
3.阀门供货、安装及调试
4.综合考虑完成该工艺的所有施工内容，详见设计图纸及相关规范</t>
  </si>
  <si>
    <t>1.名称：电动手动密闭阀.
2.型号规格：D940J-0.5型，DN500
3.阀门供货、安装及调试
4.综合考虑完成该工艺的所有施工内容，详见设计图纸及相关规范</t>
  </si>
  <si>
    <t>1.名称：电动手动密闭阀.
2.型号规格：D940J-0.5型，DN600
3.阀门供货、安装及调试
4.综合考虑完成该工艺的所有施工内容，详见设计图纸及相关规范</t>
  </si>
  <si>
    <t>超压自动排气阀门</t>
  </si>
  <si>
    <t>1.名称：超压自动排气阀门
2.型号规格：PS-D250，L=800M3/H
3.阀门供货、安装及调试
4.综合考虑完成该工艺的所有施工内容，详见设计图纸及相关规范</t>
  </si>
  <si>
    <t>滤尘器压差测量管及球阀</t>
  </si>
  <si>
    <t>1.名称：滤尘器压差测量管及球阀
2.型号规格：镀锌钢管 DN15
3.测量管供货、安装及调试
4.综合考虑完成该工艺的所有施工内容，详见设计图纸及相关规范</t>
  </si>
  <si>
    <t>测压装置</t>
  </si>
  <si>
    <t>1.名称：测压装置
2.型号规格：镀锌钢管 DN15
3.装置供货、安装及调试
4.综合考虑完成该工艺的所有施工内容，详见设计图纸及相关规范</t>
  </si>
  <si>
    <t>预算主材价参考广州市10月市场价并结合9#地块合同价款调整原则综合单价按税前下浮10%</t>
  </si>
  <si>
    <t>放射性监测取样管及球阀</t>
  </si>
  <si>
    <t>1.名称：放射性监测取样管及球阀
2.型号规格：镀锌钢管 DN32
3.取样管供货、安装及调试
4.综合考虑完成该工艺的所有施工内容，详见设计图纸及相关规范</t>
  </si>
  <si>
    <t>尾气监测取样管及截止阀</t>
  </si>
  <si>
    <t>1.名称：尾气监测取样管及截止阀
2.型号规格：镀锌钢管 DN15
3.取样管供货、安装及调试
4.综合考虑完成该工艺的所有施工内容，详见设计图纸及相关规范</t>
  </si>
  <si>
    <t>阻力测量管及球阀</t>
  </si>
  <si>
    <t>1.名称：阻力测量管及球阀
2.型号规格：紫铜管 (D4 δ=2)
3.测量管供货、安装及调试
4.综合考虑完成该工艺的所有施工内容，详见设计图纸及相关规范</t>
  </si>
  <si>
    <t>测压管</t>
  </si>
  <si>
    <t>1.名称：测压管
2.型号规格：镀锌钢管DN15
3.测压管供货、安装及调试
4.综合考虑完成该工艺的所有施工内容，详见设计图纸及相关规范</t>
  </si>
  <si>
    <t>套</t>
  </si>
  <si>
    <t>洗消管</t>
  </si>
  <si>
    <t>1.名称：洗消管
2.型号规格：镀锌钢管 DN75
3.洗消管供货、安装及调试
4.综合考虑完成该工艺的所有施工内容，详见设计图纸及相关规范</t>
  </si>
  <si>
    <t>换气管</t>
  </si>
  <si>
    <t>1.名称：换气管
2.型号规格：镀锌钢管 DN100
3.换气管供货、安装及调试
4.综合考虑完成该工艺的所有施工内容，详见设计图纸及相关规范</t>
  </si>
  <si>
    <t>镀锌钢板圆形风管</t>
  </si>
  <si>
    <t>1.名称:镀锌钢板圆形风管
2.规格:δ=3.0mm
3.管件、法兰等附件及支架设计要求:包括风管防护套管、风管法兰、加固框、导流叶片、支吊架制作安装及除锈、刷油
4.接口形式：综合考虑
4.综合考虑完成该工艺的所有施工内容，详见设计图纸及相关规范</t>
  </si>
  <si>
    <t>m2</t>
  </si>
  <si>
    <t>镀锌钢板矩形风管</t>
  </si>
  <si>
    <t>1.名称:镀锌钢板矩形风管
2.规格:δ=3.0mm
3.管件、法兰等附件及支架设计要求:包括风管防护套管、风管法兰、加固框、导流叶片、支吊架制作安装及除锈、刷油
4.接口形式：综合考虑
4.综合考虑完成该工艺的所有施工内容，详见设计图纸及相关规范</t>
  </si>
  <si>
    <t>1.材质:防护密闭套管
2.型号、规格:DN15
3.综合考虑完成该工艺的所有施工内容，详见设计图纸及相关规范</t>
  </si>
  <si>
    <t>1.材质:防护密闭套管
2.型号、规格:DN32
3.综合考虑完成该工艺的所有施工内容，详见设计图纸及相关规范</t>
  </si>
  <si>
    <t>1.材质:防护密闭套管
2.型号、规格:D441
3.综合考虑完成该工艺的所有施工内容，详见设计图纸及相关规范</t>
  </si>
  <si>
    <t>1.材质:防护密闭套管
2.型号、规格:D560
3.综合考虑完成该工艺的所有施工内容，详见设计图纸及相关规范</t>
  </si>
  <si>
    <t>1.材质:防护密闭套管
2.型号、规格:D666
3.综合考虑完成该工艺的所有施工内容，详见设计图纸及相关规范</t>
  </si>
  <si>
    <t>1.材质:防护密闭套管
2.型号、规格:D1200
3.综合考虑完成该工艺的所有施工内容，详见设计图纸及相关规范</t>
  </si>
  <si>
    <t>通风小计</t>
  </si>
  <si>
    <t>合计：</t>
  </si>
  <si>
    <t>云港城项目4#地块人防工程材料清单</t>
  </si>
  <si>
    <t>名称</t>
  </si>
  <si>
    <t>单位</t>
  </si>
  <si>
    <t>数量</t>
  </si>
  <si>
    <t>不含税材料单价</t>
  </si>
  <si>
    <t>含税材料单价</t>
  </si>
  <si>
    <t>GHSFM5025(6)</t>
  </si>
  <si>
    <t>GHSFM6025(6)</t>
  </si>
  <si>
    <t>GSFMG4025(6)</t>
  </si>
  <si>
    <t>GSFMG5525(6)</t>
  </si>
  <si>
    <t>GSFMG6025(6)</t>
  </si>
  <si>
    <t>HFM0716(6)</t>
  </si>
  <si>
    <t>HFM0820(6)</t>
  </si>
  <si>
    <t>HFM1220(6)</t>
  </si>
  <si>
    <t>HFM1320(6)</t>
  </si>
  <si>
    <t>HFM1520(6)</t>
  </si>
  <si>
    <t xml:space="preserve">HHFM1220(6)
</t>
  </si>
  <si>
    <t>HHFM1320(6)</t>
  </si>
  <si>
    <t>HHFM1520(6)</t>
  </si>
  <si>
    <t>HHM1020</t>
  </si>
  <si>
    <t>HHM1220</t>
  </si>
  <si>
    <t>HHM1320</t>
  </si>
  <si>
    <t>HHM1520</t>
  </si>
  <si>
    <t>HM0716</t>
  </si>
  <si>
    <t>HM0820</t>
  </si>
  <si>
    <t>HM1020</t>
  </si>
  <si>
    <t>HM1220</t>
  </si>
  <si>
    <t>HM1320</t>
  </si>
  <si>
    <t>HM1520</t>
  </si>
  <si>
    <t>HM2020</t>
  </si>
  <si>
    <t>HK1000(5)</t>
  </si>
  <si>
    <t>BMH8000-15</t>
  </si>
  <si>
    <t>HK600(5)</t>
  </si>
  <si>
    <t>MGC1008</t>
  </si>
  <si>
    <t>热镀锌线槽（带盖板）MR200x150</t>
  </si>
  <si>
    <t>热镀锌线槽（带盖板）MR300x150</t>
  </si>
  <si>
    <t>配管SC20</t>
  </si>
  <si>
    <t>配管SC25</t>
  </si>
  <si>
    <t>配管SC32</t>
  </si>
  <si>
    <t>配管SC50</t>
  </si>
  <si>
    <t>WDZ-YJY-4x35+1x16</t>
  </si>
  <si>
    <t>WDZ-YJY-4x25+1x16</t>
  </si>
  <si>
    <t>WDZ-YJY-5x10</t>
  </si>
  <si>
    <t>WDZ-YJY-5x6</t>
  </si>
  <si>
    <t>WDZ-YJY-5x4</t>
  </si>
  <si>
    <t>WDZ-YJY-4x2.5</t>
  </si>
  <si>
    <t>WDZ-YJY-4x1.5</t>
  </si>
  <si>
    <t>WDZ-YJY-3x2.5</t>
  </si>
  <si>
    <t>KVV-12x1.0</t>
  </si>
  <si>
    <t>防护密闭套管DN25</t>
  </si>
  <si>
    <t>防护密闭套管2*SC25</t>
  </si>
  <si>
    <t>防护密闭套管4*SC25</t>
  </si>
  <si>
    <t>防护密闭套管8*SC25</t>
  </si>
  <si>
    <t>防护密闭套管2*SC50</t>
  </si>
  <si>
    <t>防护密闭套管4*SC50</t>
  </si>
  <si>
    <t>防护密闭套管6*SC50</t>
  </si>
  <si>
    <t>防护密闭套管2*SC100</t>
  </si>
  <si>
    <t>防护密闭套管2*SC125</t>
  </si>
  <si>
    <t>热镀锌钢管DN80</t>
  </si>
  <si>
    <t>热镀锌钢管DN100</t>
  </si>
  <si>
    <t>防护密闭套管DN50</t>
  </si>
  <si>
    <t>防护密闭套管DN80</t>
  </si>
  <si>
    <t>防护密闭套管DN100</t>
  </si>
  <si>
    <t>电动手动密闭阀D940J-0.5型DN300</t>
  </si>
  <si>
    <t>电动手动密闭阀D940J-0.5型DN400</t>
  </si>
  <si>
    <t>电动手动密闭阀D940J-0.5型DN500</t>
  </si>
  <si>
    <t>电动手动密闭阀D940J-0.5型DN600</t>
  </si>
  <si>
    <t>防护密闭套管DN15</t>
  </si>
  <si>
    <t>防护密闭套管DN32</t>
  </si>
  <si>
    <t>防护密闭套管D441</t>
  </si>
  <si>
    <t>防护密闭套管D560</t>
  </si>
  <si>
    <t>防护密闭套管D666</t>
  </si>
  <si>
    <t>防护密闭套管D1200</t>
  </si>
  <si>
    <t>粤海•云港城项目4#地块人防工程材料清单</t>
  </si>
  <si>
    <t>工程名称：粤海•云港城项目4_地块人防工程</t>
  </si>
  <si>
    <t>第 1 页  共 3 页</t>
  </si>
  <si>
    <t>材料名称</t>
  </si>
  <si>
    <t>不含税材料单价
（元）</t>
  </si>
  <si>
    <t>含税材料单价（元）</t>
  </si>
  <si>
    <t>镀锌钢板δ=3.0</t>
  </si>
  <si>
    <t>防爆地漏DN80</t>
  </si>
  <si>
    <t>配电板</t>
  </si>
  <si>
    <t>HHFM1220(6)</t>
  </si>
  <si>
    <t>焊接钢管</t>
  </si>
  <si>
    <t>kg</t>
  </si>
  <si>
    <t>镀锌钢管</t>
  </si>
  <si>
    <t>镀锌钢管DN80</t>
  </si>
  <si>
    <t>镀锌钢管SC25</t>
  </si>
  <si>
    <t>镀锌钢管SC32</t>
  </si>
  <si>
    <t>镀锌钢管SC100</t>
  </si>
  <si>
    <t>镀锌钢管SC20</t>
  </si>
  <si>
    <t>镀锌钢管SC50</t>
  </si>
  <si>
    <t>室外镀锌钢管管件</t>
  </si>
  <si>
    <t>室外镀锌钢管管件DN80</t>
  </si>
  <si>
    <t>法兰阀门</t>
  </si>
  <si>
    <t>球阀DN15</t>
  </si>
  <si>
    <t>球阀DN32</t>
  </si>
  <si>
    <t>截止阀DN15</t>
  </si>
  <si>
    <t>电动手动密闭阀DN400</t>
  </si>
  <si>
    <t>电动手动密闭阀DN500</t>
  </si>
  <si>
    <t>电动手动密闭阀DN600</t>
  </si>
  <si>
    <t>电动手动密闭阀DN300</t>
  </si>
  <si>
    <t>钢板平焊法兰</t>
  </si>
  <si>
    <t>副</t>
  </si>
  <si>
    <t>三极插座</t>
  </si>
  <si>
    <t>控制电缆KVV-12x1.0</t>
  </si>
  <si>
    <t>铜芯电缆WDZ-YJY-4x185+1x95</t>
  </si>
  <si>
    <t>铜芯电缆WDZ-YJY-4x35+1x16</t>
  </si>
  <si>
    <t>铜芯电缆WDZ-YJY-4x25+1x16</t>
  </si>
  <si>
    <t>铜芯电缆WDZ-YJY-5x6</t>
  </si>
  <si>
    <t>铜芯电缆WDZ-YJY-5x4</t>
  </si>
  <si>
    <t>铜芯电缆WDZ-YJY-4x1.5</t>
  </si>
  <si>
    <t>铜芯电缆WDZ-YJY-3*2.5</t>
  </si>
  <si>
    <t>铜芯电缆WDZ-YJY-5x10</t>
  </si>
  <si>
    <t>铜芯电缆WDZ-YJY-4x2.5</t>
  </si>
  <si>
    <t>金属线槽200*150</t>
  </si>
  <si>
    <t>金属线槽300*150</t>
  </si>
  <si>
    <t>接线盒</t>
  </si>
  <si>
    <t>战时进风机配电箱FX2、3、5</t>
  </si>
  <si>
    <t>战时进风机配电箱FX4、6、7、8</t>
  </si>
  <si>
    <t>战时排风机配电箱PX2、3、5</t>
  </si>
  <si>
    <t>战时排风机配电箱PX4、6、7、8</t>
  </si>
  <si>
    <t>超压自动排气阀门PS-D250</t>
  </si>
  <si>
    <t>洗消管DN75</t>
  </si>
  <si>
    <t>换气管DN100</t>
  </si>
  <si>
    <t>合  计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</si>
</sst>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0_);[Red]\(0.00\)"/>
    <numFmt numFmtId="178" formatCode="#,##0.00_);[Red]\(#,##0.00\)"/>
  </numFmts>
  <fonts count="38">
    <font>
      <sz val="9"/>
      <color theme="1"/>
      <name val="??"/>
      <charset val="134"/>
      <scheme val="minor"/>
    </font>
    <font>
      <b/>
      <sz val="20"/>
      <name val="宋体"/>
      <charset val="134"/>
    </font>
    <font>
      <sz val="10"/>
      <name val="宋体"/>
      <charset val="134"/>
    </font>
    <font>
      <sz val="10"/>
      <name val="Arial"/>
      <charset val="0"/>
    </font>
    <font>
      <b/>
      <sz val="14"/>
      <name val="宋体"/>
      <charset val="134"/>
    </font>
    <font>
      <sz val="9"/>
      <color rgb="FFFF0000"/>
      <name val="??"/>
      <charset val="134"/>
      <scheme val="minor"/>
    </font>
    <font>
      <b/>
      <sz val="9"/>
      <color rgb="FFFF0000"/>
      <name val="??"/>
      <charset val="134"/>
      <scheme val="minor"/>
    </font>
    <font>
      <b/>
      <sz val="9"/>
      <color theme="1"/>
      <name val="??"/>
      <charset val="134"/>
      <scheme val="minor"/>
    </font>
    <font>
      <b/>
      <sz val="9"/>
      <name val="??"/>
      <charset val="134"/>
      <scheme val="minor"/>
    </font>
    <font>
      <sz val="9"/>
      <name val="??"/>
      <charset val="134"/>
      <scheme val="minor"/>
    </font>
    <font>
      <b/>
      <sz val="16"/>
      <name val="宋体"/>
      <charset val="134"/>
    </font>
    <font>
      <sz val="9"/>
      <name val="宋体"/>
      <charset val="134"/>
    </font>
    <font>
      <sz val="10"/>
      <color rgb="FFFF0000"/>
      <name val="宋体"/>
      <charset val="134"/>
    </font>
    <font>
      <sz val="9"/>
      <color rgb="FFFF0000"/>
      <name val="宋体"/>
      <charset val="134"/>
    </font>
    <font>
      <b/>
      <sz val="10"/>
      <color rgb="FFFF0000"/>
      <name val="宋体"/>
      <charset val="134"/>
    </font>
    <font>
      <b/>
      <sz val="10"/>
      <name val="宋体"/>
      <charset val="134"/>
    </font>
    <font>
      <sz val="11"/>
      <color theme="1"/>
      <name val="??"/>
      <charset val="134"/>
      <scheme val="minor"/>
    </font>
    <font>
      <sz val="11"/>
      <color theme="1"/>
      <name val="??"/>
      <charset val="0"/>
      <scheme val="minor"/>
    </font>
    <font>
      <sz val="11"/>
      <color rgb="FF3F3F76"/>
      <name val="??"/>
      <charset val="0"/>
      <scheme val="minor"/>
    </font>
    <font>
      <sz val="11"/>
      <color rgb="FF9C0006"/>
      <name val="??"/>
      <charset val="0"/>
      <scheme val="minor"/>
    </font>
    <font>
      <sz val="11"/>
      <color theme="0"/>
      <name val="??"/>
      <charset val="0"/>
      <scheme val="minor"/>
    </font>
    <font>
      <u/>
      <sz val="11"/>
      <color rgb="FF0000FF"/>
      <name val="??"/>
      <charset val="0"/>
      <scheme val="minor"/>
    </font>
    <font>
      <u/>
      <sz val="11"/>
      <color rgb="FF800080"/>
      <name val="??"/>
      <charset val="0"/>
      <scheme val="minor"/>
    </font>
    <font>
      <b/>
      <sz val="11"/>
      <color theme="3"/>
      <name val="??"/>
      <charset val="134"/>
      <scheme val="minor"/>
    </font>
    <font>
      <sz val="11"/>
      <color rgb="FFFF0000"/>
      <name val="??"/>
      <charset val="0"/>
      <scheme val="minor"/>
    </font>
    <font>
      <b/>
      <sz val="18"/>
      <color theme="3"/>
      <name val="??"/>
      <charset val="134"/>
      <scheme val="minor"/>
    </font>
    <font>
      <i/>
      <sz val="11"/>
      <color rgb="FF7F7F7F"/>
      <name val="??"/>
      <charset val="0"/>
      <scheme val="minor"/>
    </font>
    <font>
      <b/>
      <sz val="15"/>
      <color theme="3"/>
      <name val="??"/>
      <charset val="134"/>
      <scheme val="minor"/>
    </font>
    <font>
      <b/>
      <sz val="13"/>
      <color theme="3"/>
      <name val="??"/>
      <charset val="134"/>
      <scheme val="minor"/>
    </font>
    <font>
      <b/>
      <sz val="11"/>
      <color rgb="FF3F3F3F"/>
      <name val="??"/>
      <charset val="0"/>
      <scheme val="minor"/>
    </font>
    <font>
      <b/>
      <sz val="11"/>
      <color rgb="FFFA7D00"/>
      <name val="??"/>
      <charset val="0"/>
      <scheme val="minor"/>
    </font>
    <font>
      <b/>
      <sz val="11"/>
      <color rgb="FFFFFFFF"/>
      <name val="??"/>
      <charset val="0"/>
      <scheme val="minor"/>
    </font>
    <font>
      <sz val="11"/>
      <color rgb="FFFA7D00"/>
      <name val="??"/>
      <charset val="0"/>
      <scheme val="minor"/>
    </font>
    <font>
      <b/>
      <sz val="11"/>
      <color theme="1"/>
      <name val="??"/>
      <charset val="0"/>
      <scheme val="minor"/>
    </font>
    <font>
      <sz val="11"/>
      <color rgb="FF006100"/>
      <name val="??"/>
      <charset val="0"/>
      <scheme val="minor"/>
    </font>
    <font>
      <sz val="11"/>
      <color rgb="FF9C6500"/>
      <name val="??"/>
      <charset val="0"/>
      <scheme val="minor"/>
    </font>
    <font>
      <sz val="12"/>
      <name val="宋体"/>
      <charset val="134"/>
    </font>
    <font>
      <sz val="11"/>
      <color indexed="8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indexed="9"/>
        <bgColor indexed="1"/>
      </patternFill>
    </fill>
    <fill>
      <patternFill patternType="solid">
        <fgColor indexed="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3">
    <xf numFmtId="0" fontId="0" fillId="0" borderId="0">
      <alignment vertical="center"/>
    </xf>
    <xf numFmtId="42" fontId="16" fillId="0" borderId="0" applyFont="0" applyFill="0" applyBorder="0" applyAlignment="0" applyProtection="0">
      <alignment vertical="center"/>
    </xf>
    <xf numFmtId="0" fontId="17" fillId="4" borderId="0" applyNumberFormat="0" applyBorder="0" applyAlignment="0" applyProtection="0">
      <alignment vertical="center"/>
    </xf>
    <xf numFmtId="0" fontId="18" fillId="5" borderId="16" applyNumberFormat="0" applyAlignment="0" applyProtection="0">
      <alignment vertical="center"/>
    </xf>
    <xf numFmtId="44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43" fontId="16" fillId="0" borderId="0" applyFont="0" applyFill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16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6" fillId="9" borderId="17" applyNumberFormat="0" applyFont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18" applyNumberFormat="0" applyFill="0" applyAlignment="0" applyProtection="0">
      <alignment vertical="center"/>
    </xf>
    <xf numFmtId="0" fontId="28" fillId="0" borderId="18" applyNumberFormat="0" applyFill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3" fillId="0" borderId="19" applyNumberFormat="0" applyFill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9" fillId="13" borderId="20" applyNumberFormat="0" applyAlignment="0" applyProtection="0">
      <alignment vertical="center"/>
    </xf>
    <xf numFmtId="0" fontId="30" fillId="13" borderId="16" applyNumberFormat="0" applyAlignment="0" applyProtection="0">
      <alignment vertical="center"/>
    </xf>
    <xf numFmtId="0" fontId="31" fillId="14" borderId="21" applyNumberFormat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32" fillId="0" borderId="22" applyNumberFormat="0" applyFill="0" applyAlignment="0" applyProtection="0">
      <alignment vertical="center"/>
    </xf>
    <xf numFmtId="0" fontId="33" fillId="0" borderId="23" applyNumberFormat="0" applyFill="0" applyAlignment="0" applyProtection="0">
      <alignment vertical="center"/>
    </xf>
    <xf numFmtId="0" fontId="34" fillId="17" borderId="0" applyNumberFormat="0" applyBorder="0" applyAlignment="0" applyProtection="0">
      <alignment vertical="center"/>
    </xf>
    <xf numFmtId="0" fontId="35" fillId="18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36" fillId="0" borderId="0">
      <alignment vertical="center"/>
    </xf>
    <xf numFmtId="0" fontId="20" fillId="26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17" fillId="33" borderId="0" applyNumberFormat="0" applyBorder="0" applyAlignment="0" applyProtection="0">
      <alignment vertical="center"/>
    </xf>
    <xf numFmtId="0" fontId="20" fillId="34" borderId="0" applyNumberFormat="0" applyBorder="0" applyAlignment="0" applyProtection="0">
      <alignment vertical="center"/>
    </xf>
    <xf numFmtId="0" fontId="0" fillId="0" borderId="0"/>
    <xf numFmtId="0" fontId="36" fillId="0" borderId="0"/>
    <xf numFmtId="0" fontId="37" fillId="0" borderId="0">
      <alignment vertical="center"/>
    </xf>
  </cellStyleXfs>
  <cellXfs count="84">
    <xf numFmtId="0" fontId="0" fillId="0" borderId="0" xfId="50"/>
    <xf numFmtId="0" fontId="1" fillId="2" borderId="0" xfId="50" applyFont="1" applyFill="1" applyAlignment="1">
      <alignment horizontal="center" vertical="center" wrapText="1"/>
    </xf>
    <xf numFmtId="0" fontId="1" fillId="2" borderId="0" xfId="50" applyFont="1" applyFill="1" applyAlignment="1">
      <alignment horizontal="right" vertical="center" wrapText="1"/>
    </xf>
    <xf numFmtId="0" fontId="2" fillId="2" borderId="0" xfId="50" applyFont="1" applyFill="1" applyAlignment="1">
      <alignment horizontal="left" wrapText="1"/>
    </xf>
    <xf numFmtId="0" fontId="2" fillId="2" borderId="0" xfId="50" applyFont="1" applyFill="1" applyAlignment="1">
      <alignment horizontal="center" wrapText="1"/>
    </xf>
    <xf numFmtId="0" fontId="2" fillId="2" borderId="0" xfId="50" applyFont="1" applyFill="1" applyAlignment="1">
      <alignment horizontal="right" wrapText="1"/>
    </xf>
    <xf numFmtId="0" fontId="2" fillId="2" borderId="1" xfId="50" applyFont="1" applyFill="1" applyBorder="1" applyAlignment="1">
      <alignment horizontal="center" vertical="center" wrapText="1"/>
    </xf>
    <xf numFmtId="0" fontId="2" fillId="2" borderId="2" xfId="50" applyFont="1" applyFill="1" applyBorder="1" applyAlignment="1">
      <alignment horizontal="center" vertical="center" wrapText="1"/>
    </xf>
    <xf numFmtId="0" fontId="2" fillId="2" borderId="3" xfId="50" applyFont="1" applyFill="1" applyBorder="1" applyAlignment="1">
      <alignment horizontal="center" vertical="center" wrapText="1"/>
    </xf>
    <xf numFmtId="0" fontId="2" fillId="2" borderId="4" xfId="50" applyFont="1" applyFill="1" applyBorder="1" applyAlignment="1">
      <alignment horizontal="center" vertical="center" wrapText="1"/>
    </xf>
    <xf numFmtId="0" fontId="2" fillId="2" borderId="5" xfId="50" applyFont="1" applyFill="1" applyBorder="1" applyAlignment="1">
      <alignment horizontal="left" vertical="center" wrapText="1"/>
    </xf>
    <xf numFmtId="0" fontId="2" fillId="2" borderId="5" xfId="50" applyFont="1" applyFill="1" applyBorder="1" applyAlignment="1">
      <alignment horizontal="center" vertical="center" wrapText="1"/>
    </xf>
    <xf numFmtId="0" fontId="2" fillId="2" borderId="5" xfId="50" applyFont="1" applyFill="1" applyBorder="1" applyAlignment="1">
      <alignment horizontal="right" vertical="center" wrapText="1"/>
    </xf>
    <xf numFmtId="0" fontId="2" fillId="2" borderId="6" xfId="50" applyFont="1" applyFill="1" applyBorder="1" applyAlignment="1">
      <alignment horizontal="right" vertical="center" wrapText="1"/>
    </xf>
    <xf numFmtId="0" fontId="2" fillId="2" borderId="7" xfId="50" applyFont="1" applyFill="1" applyBorder="1" applyAlignment="1">
      <alignment horizontal="left" vertical="center" wrapText="1"/>
    </xf>
    <xf numFmtId="0" fontId="2" fillId="2" borderId="7" xfId="50" applyFont="1" applyFill="1" applyBorder="1" applyAlignment="1">
      <alignment horizontal="right" vertical="center" wrapText="1"/>
    </xf>
    <xf numFmtId="0" fontId="2" fillId="2" borderId="8" xfId="50" applyFont="1" applyFill="1" applyBorder="1" applyAlignment="1">
      <alignment horizontal="right" vertical="center" wrapText="1"/>
    </xf>
    <xf numFmtId="0" fontId="2" fillId="2" borderId="7" xfId="50" applyFont="1" applyFill="1" applyBorder="1" applyAlignment="1">
      <alignment horizontal="center" vertical="center" wrapText="1"/>
    </xf>
    <xf numFmtId="0" fontId="2" fillId="2" borderId="9" xfId="50" applyFont="1" applyFill="1" applyBorder="1" applyAlignment="1">
      <alignment horizontal="right" vertical="center" wrapText="1"/>
    </xf>
    <xf numFmtId="0" fontId="2" fillId="2" borderId="10" xfId="50" applyFont="1" applyFill="1" applyBorder="1" applyAlignment="1">
      <alignment horizontal="right" vertical="center" wrapText="1"/>
    </xf>
    <xf numFmtId="0" fontId="2" fillId="2" borderId="11" xfId="50" applyFont="1" applyFill="1" applyBorder="1" applyAlignment="1">
      <alignment horizontal="right" vertical="center" wrapText="1"/>
    </xf>
    <xf numFmtId="0" fontId="2" fillId="2" borderId="12" xfId="50" applyFont="1" applyFill="1" applyBorder="1" applyAlignment="1">
      <alignment horizontal="left" vertical="center" wrapText="1"/>
    </xf>
    <xf numFmtId="0" fontId="3" fillId="0" borderId="0" xfId="0" applyFont="1" applyFill="1" applyBorder="1" applyAlignment="1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left"/>
    </xf>
    <xf numFmtId="176" fontId="3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vertical="center"/>
    </xf>
    <xf numFmtId="0" fontId="2" fillId="3" borderId="13" xfId="0" applyNumberFormat="1" applyFont="1" applyFill="1" applyBorder="1" applyAlignment="1" applyProtection="1">
      <alignment horizontal="center" vertical="center" wrapText="1"/>
    </xf>
    <xf numFmtId="0" fontId="2" fillId="0" borderId="13" xfId="0" applyNumberFormat="1" applyFont="1" applyFill="1" applyBorder="1" applyAlignment="1" applyProtection="1">
      <alignment horizontal="left" vertical="center" wrapText="1"/>
    </xf>
    <xf numFmtId="0" fontId="2" fillId="0" borderId="13" xfId="0" applyNumberFormat="1" applyFont="1" applyFill="1" applyBorder="1" applyAlignment="1" applyProtection="1">
      <alignment horizontal="center" vertical="center" wrapText="1"/>
    </xf>
    <xf numFmtId="176" fontId="2" fillId="0" borderId="13" xfId="0" applyNumberFormat="1" applyFont="1" applyFill="1" applyBorder="1" applyAlignment="1" applyProtection="1">
      <alignment horizontal="center" vertical="center" wrapText="1"/>
    </xf>
    <xf numFmtId="0" fontId="2" fillId="0" borderId="13" xfId="50" applyFont="1" applyFill="1" applyBorder="1" applyAlignment="1">
      <alignment horizontal="center" vertical="center" wrapText="1"/>
    </xf>
    <xf numFmtId="0" fontId="2" fillId="0" borderId="13" xfId="0" applyNumberFormat="1" applyFont="1" applyFill="1" applyBorder="1" applyAlignment="1" applyProtection="1">
      <alignment horizontal="left" wrapText="1"/>
    </xf>
    <xf numFmtId="0" fontId="2" fillId="0" borderId="13" xfId="50" applyFont="1" applyFill="1" applyBorder="1" applyAlignment="1">
      <alignment horizontal="left" vertical="center" wrapText="1"/>
    </xf>
    <xf numFmtId="0" fontId="3" fillId="0" borderId="13" xfId="0" applyFont="1" applyFill="1" applyBorder="1" applyAlignment="1"/>
    <xf numFmtId="0" fontId="5" fillId="0" borderId="0" xfId="50" applyFont="1"/>
    <xf numFmtId="0" fontId="6" fillId="0" borderId="0" xfId="50" applyFont="1"/>
    <xf numFmtId="0" fontId="0" fillId="0" borderId="0" xfId="50" applyAlignment="1">
      <alignment horizontal="center"/>
    </xf>
    <xf numFmtId="0" fontId="7" fillId="0" borderId="0" xfId="50" applyFont="1"/>
    <xf numFmtId="0" fontId="8" fillId="0" borderId="0" xfId="50" applyFont="1"/>
    <xf numFmtId="0" fontId="9" fillId="0" borderId="0" xfId="50" applyFont="1"/>
    <xf numFmtId="4" fontId="0" fillId="0" borderId="0" xfId="50" applyNumberFormat="1" applyAlignment="1">
      <alignment horizontal="center"/>
    </xf>
    <xf numFmtId="0" fontId="0" fillId="0" borderId="0" xfId="50" applyAlignment="1">
      <alignment horizontal="center" vertical="center" wrapText="1"/>
    </xf>
    <xf numFmtId="0" fontId="10" fillId="2" borderId="0" xfId="50" applyFont="1" applyFill="1" applyAlignment="1">
      <alignment horizontal="center" vertical="center" wrapText="1"/>
    </xf>
    <xf numFmtId="4" fontId="2" fillId="2" borderId="0" xfId="50" applyNumberFormat="1" applyFont="1" applyFill="1" applyAlignment="1">
      <alignment horizontal="center" wrapText="1"/>
    </xf>
    <xf numFmtId="0" fontId="2" fillId="2" borderId="13" xfId="50" applyFont="1" applyFill="1" applyBorder="1" applyAlignment="1">
      <alignment horizontal="center" vertical="center" wrapText="1"/>
    </xf>
    <xf numFmtId="4" fontId="2" fillId="2" borderId="13" xfId="50" applyNumberFormat="1" applyFont="1" applyFill="1" applyBorder="1" applyAlignment="1">
      <alignment horizontal="center" wrapText="1"/>
    </xf>
    <xf numFmtId="0" fontId="0" fillId="0" borderId="13" xfId="50" applyBorder="1" applyAlignment="1">
      <alignment horizontal="center" vertical="center" wrapText="1"/>
    </xf>
    <xf numFmtId="4" fontId="11" fillId="2" borderId="13" xfId="50" applyNumberFormat="1" applyFont="1" applyFill="1" applyBorder="1" applyAlignment="1">
      <alignment horizontal="center" vertical="center" wrapText="1"/>
    </xf>
    <xf numFmtId="4" fontId="2" fillId="2" borderId="13" xfId="50" applyNumberFormat="1" applyFont="1" applyFill="1" applyBorder="1" applyAlignment="1">
      <alignment horizontal="center" vertical="center" wrapText="1"/>
    </xf>
    <xf numFmtId="0" fontId="2" fillId="2" borderId="13" xfId="50" applyFont="1" applyFill="1" applyBorder="1" applyAlignment="1">
      <alignment horizontal="left" vertical="center" wrapText="1"/>
    </xf>
    <xf numFmtId="0" fontId="12" fillId="2" borderId="13" xfId="50" applyFont="1" applyFill="1" applyBorder="1" applyAlignment="1">
      <alignment horizontal="center" vertical="center" wrapText="1"/>
    </xf>
    <xf numFmtId="0" fontId="12" fillId="2" borderId="13" xfId="50" applyFont="1" applyFill="1" applyBorder="1" applyAlignment="1">
      <alignment horizontal="left" vertical="center" wrapText="1"/>
    </xf>
    <xf numFmtId="4" fontId="13" fillId="2" borderId="13" xfId="50" applyNumberFormat="1" applyFont="1" applyFill="1" applyBorder="1" applyAlignment="1">
      <alignment horizontal="center" vertical="center" wrapText="1"/>
    </xf>
    <xf numFmtId="0" fontId="5" fillId="0" borderId="13" xfId="50" applyFont="1" applyBorder="1" applyAlignment="1">
      <alignment horizontal="center" vertical="center" wrapText="1"/>
    </xf>
    <xf numFmtId="0" fontId="14" fillId="2" borderId="13" xfId="50" applyFont="1" applyFill="1" applyBorder="1" applyAlignment="1">
      <alignment horizontal="center" vertical="center" wrapText="1"/>
    </xf>
    <xf numFmtId="0" fontId="15" fillId="2" borderId="13" xfId="50" applyFont="1" applyFill="1" applyBorder="1" applyAlignment="1">
      <alignment horizontal="center" vertical="center" wrapText="1"/>
    </xf>
    <xf numFmtId="0" fontId="14" fillId="2" borderId="13" xfId="50" applyFont="1" applyFill="1" applyBorder="1" applyAlignment="1">
      <alignment horizontal="left" vertical="center" wrapText="1"/>
    </xf>
    <xf numFmtId="4" fontId="15" fillId="2" borderId="13" xfId="50" applyNumberFormat="1" applyFont="1" applyFill="1" applyBorder="1" applyAlignment="1">
      <alignment horizontal="center" vertical="center" wrapText="1"/>
    </xf>
    <xf numFmtId="0" fontId="6" fillId="0" borderId="13" xfId="50" applyFont="1" applyBorder="1" applyAlignment="1">
      <alignment horizontal="center" vertical="center" wrapText="1"/>
    </xf>
    <xf numFmtId="0" fontId="15" fillId="2" borderId="13" xfId="50" applyFont="1" applyFill="1" applyBorder="1" applyAlignment="1">
      <alignment horizontal="left" vertical="center" wrapText="1"/>
    </xf>
    <xf numFmtId="0" fontId="7" fillId="0" borderId="13" xfId="50" applyFont="1" applyBorder="1" applyAlignment="1">
      <alignment horizontal="center" vertical="center" wrapText="1"/>
    </xf>
    <xf numFmtId="0" fontId="8" fillId="0" borderId="13" xfId="50" applyFont="1" applyBorder="1" applyAlignment="1">
      <alignment horizontal="center" vertical="center" wrapText="1"/>
    </xf>
    <xf numFmtId="0" fontId="9" fillId="0" borderId="13" xfId="50" applyFont="1" applyBorder="1" applyAlignment="1">
      <alignment horizontal="center" vertical="center" wrapText="1"/>
    </xf>
    <xf numFmtId="0" fontId="15" fillId="2" borderId="14" xfId="50" applyFont="1" applyFill="1" applyBorder="1" applyAlignment="1">
      <alignment horizontal="center" vertical="center" wrapText="1"/>
    </xf>
    <xf numFmtId="0" fontId="15" fillId="2" borderId="14" xfId="50" applyFont="1" applyFill="1" applyBorder="1" applyAlignment="1">
      <alignment horizontal="left" vertical="center" wrapText="1"/>
    </xf>
    <xf numFmtId="0" fontId="0" fillId="0" borderId="0" xfId="50" applyFont="1" applyFill="1" applyAlignment="1"/>
    <xf numFmtId="177" fontId="0" fillId="0" borderId="0" xfId="50" applyNumberFormat="1" applyFont="1" applyFill="1" applyAlignment="1">
      <alignment horizontal="center"/>
    </xf>
    <xf numFmtId="177" fontId="1" fillId="2" borderId="0" xfId="50" applyNumberFormat="1" applyFont="1" applyFill="1" applyAlignment="1">
      <alignment horizontal="center" vertical="center" wrapText="1"/>
    </xf>
    <xf numFmtId="177" fontId="2" fillId="2" borderId="0" xfId="50" applyNumberFormat="1" applyFont="1" applyFill="1" applyAlignment="1">
      <alignment horizontal="center" wrapText="1"/>
    </xf>
    <xf numFmtId="0" fontId="2" fillId="2" borderId="14" xfId="50" applyFont="1" applyFill="1" applyBorder="1" applyAlignment="1">
      <alignment vertical="center" wrapText="1"/>
    </xf>
    <xf numFmtId="0" fontId="2" fillId="2" borderId="15" xfId="50" applyFont="1" applyFill="1" applyBorder="1" applyAlignment="1">
      <alignment vertical="center" wrapText="1"/>
    </xf>
    <xf numFmtId="177" fontId="2" fillId="2" borderId="9" xfId="50" applyNumberFormat="1" applyFont="1" applyFill="1" applyBorder="1" applyAlignment="1">
      <alignment horizontal="center" vertical="center" wrapText="1"/>
    </xf>
    <xf numFmtId="177" fontId="2" fillId="2" borderId="13" xfId="50" applyNumberFormat="1" applyFont="1" applyFill="1" applyBorder="1" applyAlignment="1">
      <alignment horizontal="center" vertical="center" wrapText="1"/>
    </xf>
    <xf numFmtId="178" fontId="2" fillId="2" borderId="13" xfId="50" applyNumberFormat="1" applyFont="1" applyFill="1" applyBorder="1" applyAlignment="1">
      <alignment horizontal="center" vertical="center" wrapText="1"/>
    </xf>
    <xf numFmtId="0" fontId="2" fillId="2" borderId="13" xfId="50" applyFont="1" applyFill="1" applyBorder="1" applyAlignment="1">
      <alignment horizontal="right" vertical="center" wrapText="1"/>
    </xf>
    <xf numFmtId="178" fontId="15" fillId="2" borderId="13" xfId="50" applyNumberFormat="1" applyFont="1" applyFill="1" applyBorder="1" applyAlignment="1">
      <alignment horizontal="center" vertical="center" wrapText="1"/>
    </xf>
    <xf numFmtId="177" fontId="15" fillId="2" borderId="13" xfId="50" applyNumberFormat="1" applyFont="1" applyFill="1" applyBorder="1" applyAlignment="1">
      <alignment horizontal="center" vertical="center" wrapText="1"/>
    </xf>
    <xf numFmtId="0" fontId="11" fillId="2" borderId="0" xfId="50" applyFont="1" applyFill="1" applyAlignment="1">
      <alignment horizontal="left" vertical="top" wrapText="1"/>
    </xf>
    <xf numFmtId="177" fontId="11" fillId="2" borderId="0" xfId="50" applyNumberFormat="1" applyFont="1" applyFill="1" applyAlignment="1">
      <alignment horizontal="center" vertical="top" wrapText="1"/>
    </xf>
    <xf numFmtId="0" fontId="11" fillId="2" borderId="0" xfId="50" applyFont="1" applyFill="1" applyAlignment="1">
      <alignment horizontal="left" vertical="center" wrapText="1"/>
    </xf>
    <xf numFmtId="177" fontId="11" fillId="2" borderId="0" xfId="50" applyNumberFormat="1" applyFont="1" applyFill="1" applyAlignment="1">
      <alignment horizontal="center" vertical="center" wrapText="1"/>
    </xf>
    <xf numFmtId="0" fontId="11" fillId="2" borderId="0" xfId="50" applyFont="1" applyFill="1" applyAlignment="1">
      <alignment horizontal="right" wrapText="1"/>
    </xf>
  </cellXfs>
  <cellStyles count="53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常规 3 2" xfId="40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Normal" xfId="50"/>
    <cellStyle name="常规 2" xfId="51"/>
    <cellStyle name="常规_Sheet1" xfId="5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?? ?????"/>
        <a:font script="Hang" typeface="?? ??"/>
        <a:font script="Hans" typeface="??"/>
        <a:font script="Hant" typeface="????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?? ?????"/>
        <a:font script="Hang" typeface="?? ??"/>
        <a:font script="Hans" typeface="??"/>
        <a:font script="Hant" typeface="????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F20"/>
  <sheetViews>
    <sheetView showGridLines="0" view="pageBreakPreview" zoomScale="130" zoomScaleNormal="100" workbookViewId="0">
      <selection activeCell="B6" sqref="B6"/>
    </sheetView>
  </sheetViews>
  <sheetFormatPr defaultColWidth="9" defaultRowHeight="12" outlineLevelCol="5"/>
  <cols>
    <col min="1" max="1" width="14" style="67" customWidth="1"/>
    <col min="2" max="2" width="26.2857142857143" style="67" customWidth="1"/>
    <col min="3" max="4" width="20.2190476190476" style="68" hidden="1" customWidth="1"/>
    <col min="5" max="5" width="20.2190476190476" style="68" customWidth="1"/>
    <col min="6" max="6" width="18.5714285714286" style="67" customWidth="1"/>
    <col min="7" max="7" width="9" style="67"/>
    <col min="8" max="8" width="12.8571428571429" style="67"/>
    <col min="9" max="9" width="9" style="67"/>
    <col min="10" max="10" width="12.8571428571429" style="67"/>
    <col min="11" max="16384" width="9" style="67"/>
  </cols>
  <sheetData>
    <row r="1" ht="53" customHeight="1" spans="1:6">
      <c r="A1" s="1" t="s">
        <v>0</v>
      </c>
      <c r="B1" s="1"/>
      <c r="C1" s="69"/>
      <c r="D1" s="69"/>
      <c r="E1" s="69"/>
      <c r="F1" s="1"/>
    </row>
    <row r="2" ht="28.5" customHeight="1" spans="1:6">
      <c r="A2" s="3" t="s">
        <v>1</v>
      </c>
      <c r="B2" s="3"/>
      <c r="C2" s="70"/>
      <c r="D2" s="70"/>
      <c r="E2" s="70"/>
      <c r="F2" s="4"/>
    </row>
    <row r="3" ht="45" customHeight="1" spans="1:6">
      <c r="A3" s="71" t="s">
        <v>2</v>
      </c>
      <c r="B3" s="72" t="s">
        <v>3</v>
      </c>
      <c r="C3" s="73" t="s">
        <v>4</v>
      </c>
      <c r="D3" s="73" t="s">
        <v>5</v>
      </c>
      <c r="E3" s="73" t="s">
        <v>6</v>
      </c>
      <c r="F3" s="46" t="s">
        <v>7</v>
      </c>
    </row>
    <row r="4" ht="41" customHeight="1" spans="1:6">
      <c r="A4" s="46" t="str">
        <f>工程量清单!A5</f>
        <v>一</v>
      </c>
      <c r="B4" s="51" t="s">
        <v>8</v>
      </c>
      <c r="C4" s="74">
        <f>工程量清单!G41</f>
        <v>2377814.53298</v>
      </c>
      <c r="D4" s="75">
        <f>+工程量清单!J41</f>
        <v>2568039.6956184</v>
      </c>
      <c r="E4" s="75">
        <f>+工程量清单!L41</f>
        <v>0</v>
      </c>
      <c r="F4" s="76"/>
    </row>
    <row r="5" ht="41" customHeight="1" spans="1:6">
      <c r="A5" s="46" t="str">
        <f>工程量清单!A42</f>
        <v>二</v>
      </c>
      <c r="B5" s="51" t="s">
        <v>9</v>
      </c>
      <c r="C5" s="74">
        <f>工程量清单!G86</f>
        <v>494950.985972</v>
      </c>
      <c r="D5" s="75">
        <f>+工程量清单!J86</f>
        <v>534547.06484976</v>
      </c>
      <c r="E5" s="75">
        <f>+工程量清单!L86</f>
        <v>0</v>
      </c>
      <c r="F5" s="76"/>
    </row>
    <row r="6" ht="41" customHeight="1" spans="1:6">
      <c r="A6" s="46" t="str">
        <f>工程量清单!A87</f>
        <v>三</v>
      </c>
      <c r="B6" s="51" t="s">
        <v>10</v>
      </c>
      <c r="C6" s="74">
        <f>工程量清单!G97</f>
        <v>48238.09131</v>
      </c>
      <c r="D6" s="75">
        <f>+工程量清单!J97</f>
        <v>52097.1386148</v>
      </c>
      <c r="E6" s="75">
        <f>+工程量清单!L97</f>
        <v>0</v>
      </c>
      <c r="F6" s="76"/>
    </row>
    <row r="7" ht="41" customHeight="1" spans="1:6">
      <c r="A7" s="46" t="str">
        <f>工程量清单!A98</f>
        <v>四</v>
      </c>
      <c r="B7" s="51" t="s">
        <v>11</v>
      </c>
      <c r="C7" s="74">
        <f>工程量清单!G120</f>
        <v>417141.4525</v>
      </c>
      <c r="D7" s="75">
        <f>+工程量清单!J120</f>
        <v>450512.7687</v>
      </c>
      <c r="E7" s="75">
        <f>+工程量清单!L120</f>
        <v>0</v>
      </c>
      <c r="F7" s="76"/>
    </row>
    <row r="8" ht="41" customHeight="1" spans="1:6">
      <c r="A8" s="46">
        <v>1</v>
      </c>
      <c r="B8" s="51" t="s">
        <v>12</v>
      </c>
      <c r="C8" s="74">
        <f>SUM(C4:C7)</f>
        <v>3338145.062762</v>
      </c>
      <c r="D8" s="75">
        <f>SUM(D4:D7)</f>
        <v>3605196.66778296</v>
      </c>
      <c r="E8" s="75">
        <f>SUM(E4:E7)</f>
        <v>0</v>
      </c>
      <c r="F8" s="76"/>
    </row>
    <row r="9" ht="41" customHeight="1" spans="1:6">
      <c r="A9" s="46">
        <v>2</v>
      </c>
      <c r="B9" s="51" t="s">
        <v>13</v>
      </c>
      <c r="C9" s="74">
        <f>+C8*9%</f>
        <v>300433.05564858</v>
      </c>
      <c r="D9" s="74">
        <f>+D8*9%</f>
        <v>324467.700100466</v>
      </c>
      <c r="E9" s="74">
        <f>+E8*9%</f>
        <v>0</v>
      </c>
      <c r="F9" s="51" t="s">
        <v>14</v>
      </c>
    </row>
    <row r="10" ht="41" customHeight="1" spans="1:6">
      <c r="A10" s="57" t="s">
        <v>15</v>
      </c>
      <c r="B10" s="57"/>
      <c r="C10" s="77">
        <f>+C8+C9</f>
        <v>3638578.11841058</v>
      </c>
      <c r="D10" s="77">
        <f>+D8+D9</f>
        <v>3929664.36788343</v>
      </c>
      <c r="E10" s="77">
        <f>+E8+E9</f>
        <v>0</v>
      </c>
      <c r="F10" s="51"/>
    </row>
    <row r="11" ht="41" customHeight="1" spans="1:6">
      <c r="A11" s="57"/>
      <c r="B11" s="57" t="s">
        <v>16</v>
      </c>
      <c r="C11" s="78">
        <f>+C10/15300</f>
        <v>237.815563294809</v>
      </c>
      <c r="D11" s="78">
        <f>+D10/15300</f>
        <v>256.840808358394</v>
      </c>
      <c r="E11" s="78">
        <f>+E10/15300</f>
        <v>0</v>
      </c>
      <c r="F11" s="51" t="s">
        <v>17</v>
      </c>
    </row>
    <row r="12" ht="33" customHeight="1" spans="1:6">
      <c r="A12" s="79"/>
      <c r="B12" s="79"/>
      <c r="C12" s="80"/>
      <c r="D12" s="80"/>
      <c r="E12" s="80"/>
      <c r="F12" s="79"/>
    </row>
    <row r="13" ht="41" hidden="1" customHeight="1" spans="1:6">
      <c r="A13" s="81"/>
      <c r="B13" s="81"/>
      <c r="C13" s="82"/>
      <c r="D13" s="82"/>
      <c r="E13" s="82"/>
      <c r="F13" s="83"/>
    </row>
    <row r="16" ht="32" customHeight="1" spans="3:3">
      <c r="C16" s="68" t="s">
        <v>18</v>
      </c>
    </row>
    <row r="17" ht="23" customHeight="1" spans="3:3">
      <c r="C17" s="68" t="s">
        <v>19</v>
      </c>
    </row>
    <row r="20" spans="3:3">
      <c r="C20" s="68">
        <f>+C11*1.08</f>
        <v>256.840808358394</v>
      </c>
    </row>
  </sheetData>
  <mergeCells count="5">
    <mergeCell ref="A1:F1"/>
    <mergeCell ref="A2:B2"/>
    <mergeCell ref="A10:B10"/>
    <mergeCell ref="A12:C12"/>
    <mergeCell ref="A13:B13"/>
  </mergeCells>
  <printOptions horizontalCentered="1"/>
  <pageMargins left="0.116416666666667" right="0.116416666666667" top="0.59375" bottom="0" header="0.59375" footer="0"/>
  <pageSetup paperSize="9" fitToHeight="0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  <pageSetUpPr fitToPage="1"/>
  </sheetPr>
  <dimension ref="A1:L121"/>
  <sheetViews>
    <sheetView showGridLines="0" workbookViewId="0">
      <pane ySplit="4" topLeftCell="A114" activePane="bottomLeft" state="frozen"/>
      <selection/>
      <selection pane="bottomLeft" activeCell="C122" sqref="C122"/>
    </sheetView>
  </sheetViews>
  <sheetFormatPr defaultColWidth="9" defaultRowHeight="12"/>
  <cols>
    <col min="1" max="1" width="5.71428571428571" customWidth="1"/>
    <col min="2" max="2" width="21.0761904761905" style="38" customWidth="1"/>
    <col min="3" max="3" width="42.7142857142857" customWidth="1"/>
    <col min="4" max="4" width="5.66666666666667" customWidth="1"/>
    <col min="5" max="5" width="8.57142857142857" style="38" customWidth="1"/>
    <col min="6" max="6" width="13.8857142857143" style="42" hidden="1" customWidth="1"/>
    <col min="7" max="7" width="14.6761904761905" style="42" hidden="1" customWidth="1"/>
    <col min="8" max="8" width="14" style="43" hidden="1" customWidth="1"/>
    <col min="9" max="9" width="14.7714285714286" style="42" hidden="1" customWidth="1"/>
    <col min="10" max="10" width="18.2190476190476" style="42" hidden="1" customWidth="1"/>
    <col min="11" max="11" width="14.7714285714286" style="42" customWidth="1"/>
    <col min="12" max="12" width="18.2190476190476" style="42" customWidth="1"/>
  </cols>
  <sheetData>
    <row r="1" ht="31" customHeight="1" spans="1:12">
      <c r="A1" s="44" t="s">
        <v>20</v>
      </c>
      <c r="B1" s="44"/>
      <c r="C1" s="44"/>
      <c r="D1" s="44"/>
      <c r="E1" s="44"/>
      <c r="F1" s="44"/>
      <c r="G1" s="44"/>
      <c r="H1" s="44"/>
      <c r="I1" s="44"/>
      <c r="J1" s="44"/>
      <c r="K1" s="44"/>
      <c r="L1" s="44"/>
    </row>
    <row r="2" ht="31" customHeight="1" spans="1:12">
      <c r="A2" s="3" t="s">
        <v>1</v>
      </c>
      <c r="B2" s="4"/>
      <c r="C2" s="3"/>
      <c r="D2" s="3"/>
      <c r="E2" s="4"/>
      <c r="F2" s="45"/>
      <c r="G2" s="45"/>
      <c r="H2" s="45"/>
      <c r="I2" s="45"/>
      <c r="J2" s="45"/>
      <c r="K2" s="45"/>
      <c r="L2" s="45"/>
    </row>
    <row r="3" ht="31" customHeight="1" spans="1:12">
      <c r="A3" s="46" t="s">
        <v>2</v>
      </c>
      <c r="B3" s="46" t="s">
        <v>21</v>
      </c>
      <c r="C3" s="46" t="s">
        <v>22</v>
      </c>
      <c r="D3" s="46" t="s">
        <v>23</v>
      </c>
      <c r="E3" s="46" t="s">
        <v>24</v>
      </c>
      <c r="F3" s="47" t="s">
        <v>25</v>
      </c>
      <c r="G3" s="47"/>
      <c r="H3" s="48" t="s">
        <v>7</v>
      </c>
      <c r="I3" s="50" t="s">
        <v>26</v>
      </c>
      <c r="J3" s="50"/>
      <c r="K3" s="50" t="s">
        <v>27</v>
      </c>
      <c r="L3" s="50"/>
    </row>
    <row r="4" ht="36" customHeight="1" spans="1:12">
      <c r="A4" s="46"/>
      <c r="B4" s="46"/>
      <c r="C4" s="46"/>
      <c r="D4" s="46"/>
      <c r="E4" s="46"/>
      <c r="F4" s="49" t="s">
        <v>28</v>
      </c>
      <c r="G4" s="50" t="s">
        <v>29</v>
      </c>
      <c r="H4" s="48"/>
      <c r="I4" s="49" t="s">
        <v>30</v>
      </c>
      <c r="J4" s="50" t="s">
        <v>31</v>
      </c>
      <c r="K4" s="49" t="s">
        <v>30</v>
      </c>
      <c r="L4" s="50" t="s">
        <v>31</v>
      </c>
    </row>
    <row r="5" ht="25" customHeight="1" spans="1:12">
      <c r="A5" s="46" t="s">
        <v>32</v>
      </c>
      <c r="B5" s="46" t="s">
        <v>8</v>
      </c>
      <c r="C5" s="51"/>
      <c r="D5" s="51"/>
      <c r="E5" s="46"/>
      <c r="F5" s="49"/>
      <c r="G5" s="50"/>
      <c r="H5" s="48"/>
      <c r="I5" s="50"/>
      <c r="J5" s="50"/>
      <c r="K5" s="50"/>
      <c r="L5" s="50"/>
    </row>
    <row r="6" ht="25" customHeight="1" spans="1:12">
      <c r="A6" s="46"/>
      <c r="B6" s="46" t="s">
        <v>33</v>
      </c>
      <c r="C6" s="51"/>
      <c r="D6" s="51"/>
      <c r="E6" s="46"/>
      <c r="F6" s="49"/>
      <c r="G6" s="50"/>
      <c r="H6" s="48"/>
      <c r="I6" s="50"/>
      <c r="J6" s="50"/>
      <c r="K6" s="50"/>
      <c r="L6" s="50"/>
    </row>
    <row r="7" ht="79" customHeight="1" outlineLevel="1" spans="1:12">
      <c r="A7" s="46">
        <v>1</v>
      </c>
      <c r="B7" s="46" t="s">
        <v>34</v>
      </c>
      <c r="C7" s="51" t="s">
        <v>35</v>
      </c>
      <c r="D7" s="46" t="s">
        <v>36</v>
      </c>
      <c r="E7" s="46">
        <v>3</v>
      </c>
      <c r="F7" s="49">
        <v>63686.22</v>
      </c>
      <c r="G7" s="49">
        <f>E7*F7</f>
        <v>191058.66</v>
      </c>
      <c r="H7" s="49" t="s">
        <v>25</v>
      </c>
      <c r="I7" s="49">
        <f t="shared" ref="I7:I10" si="0">+F7*(1+8%)</f>
        <v>68781.1176</v>
      </c>
      <c r="J7" s="49">
        <f t="shared" ref="J7:J10" si="1">+I7*E7</f>
        <v>206343.3528</v>
      </c>
      <c r="K7" s="49"/>
      <c r="L7" s="49">
        <f t="shared" ref="L7:L20" si="2">+K7*E7</f>
        <v>0</v>
      </c>
    </row>
    <row r="8" ht="79" customHeight="1" outlineLevel="1" spans="1:12">
      <c r="A8" s="46">
        <v>2</v>
      </c>
      <c r="B8" s="46" t="s">
        <v>34</v>
      </c>
      <c r="C8" s="51" t="s">
        <v>37</v>
      </c>
      <c r="D8" s="46" t="s">
        <v>36</v>
      </c>
      <c r="E8" s="46">
        <v>5</v>
      </c>
      <c r="F8" s="49">
        <f>5094.89*(6*2.5)*0.85</f>
        <v>64959.8475</v>
      </c>
      <c r="G8" s="49">
        <f>E8*F8</f>
        <v>324799.2375</v>
      </c>
      <c r="H8" s="48" t="s">
        <v>38</v>
      </c>
      <c r="I8" s="49">
        <f t="shared" si="0"/>
        <v>70156.6353</v>
      </c>
      <c r="J8" s="49">
        <f t="shared" si="1"/>
        <v>350783.1765</v>
      </c>
      <c r="K8" s="49"/>
      <c r="L8" s="49">
        <f t="shared" si="2"/>
        <v>0</v>
      </c>
    </row>
    <row r="9" ht="18" customHeight="1" spans="1:12">
      <c r="A9" s="46"/>
      <c r="B9" s="46" t="s">
        <v>39</v>
      </c>
      <c r="C9" s="51"/>
      <c r="D9" s="51"/>
      <c r="E9" s="46"/>
      <c r="F9" s="49"/>
      <c r="G9" s="50"/>
      <c r="H9" s="48"/>
      <c r="I9" s="50"/>
      <c r="J9" s="50"/>
      <c r="K9" s="50"/>
      <c r="L9" s="50"/>
    </row>
    <row r="10" ht="74" customHeight="1" outlineLevel="1" spans="1:12">
      <c r="A10" s="46">
        <v>3</v>
      </c>
      <c r="B10" s="46" t="s">
        <v>34</v>
      </c>
      <c r="C10" s="51" t="s">
        <v>40</v>
      </c>
      <c r="D10" s="46" t="s">
        <v>36</v>
      </c>
      <c r="E10" s="46">
        <v>1</v>
      </c>
      <c r="F10" s="49">
        <v>53058.89</v>
      </c>
      <c r="G10" s="49">
        <f>E10*F10</f>
        <v>53058.89</v>
      </c>
      <c r="H10" s="48" t="s">
        <v>25</v>
      </c>
      <c r="I10" s="49">
        <f t="shared" si="0"/>
        <v>57303.6012</v>
      </c>
      <c r="J10" s="49">
        <f t="shared" si="1"/>
        <v>57303.6012</v>
      </c>
      <c r="K10" s="49"/>
      <c r="L10" s="49">
        <f t="shared" si="2"/>
        <v>0</v>
      </c>
    </row>
    <row r="11" ht="74" customHeight="1" outlineLevel="1" spans="1:12">
      <c r="A11" s="46">
        <v>4</v>
      </c>
      <c r="B11" s="46" t="s">
        <v>34</v>
      </c>
      <c r="C11" s="51" t="s">
        <v>41</v>
      </c>
      <c r="D11" s="46" t="s">
        <v>36</v>
      </c>
      <c r="E11" s="46">
        <v>14</v>
      </c>
      <c r="F11" s="49">
        <f>5305.89*(5.5*2.5)*0.8</f>
        <v>58364.79</v>
      </c>
      <c r="G11" s="49">
        <f t="shared" ref="G11:G20" si="3">E11*F11</f>
        <v>817107.06</v>
      </c>
      <c r="H11" s="48" t="s">
        <v>42</v>
      </c>
      <c r="I11" s="49">
        <f t="shared" ref="I11:I42" si="4">+F11*(1+8%)</f>
        <v>63033.9732</v>
      </c>
      <c r="J11" s="49">
        <f t="shared" ref="J11:J42" si="5">+I11*E11</f>
        <v>882475.6248</v>
      </c>
      <c r="K11" s="49"/>
      <c r="L11" s="49">
        <f t="shared" si="2"/>
        <v>0</v>
      </c>
    </row>
    <row r="12" ht="74" customHeight="1" outlineLevel="1" spans="1:12">
      <c r="A12" s="46">
        <v>5</v>
      </c>
      <c r="B12" s="46" t="s">
        <v>34</v>
      </c>
      <c r="C12" s="51" t="s">
        <v>43</v>
      </c>
      <c r="D12" s="46" t="s">
        <v>36</v>
      </c>
      <c r="E12" s="46">
        <v>1</v>
      </c>
      <c r="F12" s="49">
        <f>5305.89*(6*2.5)*0.8</f>
        <v>63670.68</v>
      </c>
      <c r="G12" s="49">
        <f t="shared" si="3"/>
        <v>63670.68</v>
      </c>
      <c r="H12" s="48" t="s">
        <v>42</v>
      </c>
      <c r="I12" s="49">
        <f t="shared" si="4"/>
        <v>68764.3344</v>
      </c>
      <c r="J12" s="49">
        <f t="shared" si="5"/>
        <v>68764.3344</v>
      </c>
      <c r="K12" s="49"/>
      <c r="L12" s="49">
        <f t="shared" si="2"/>
        <v>0</v>
      </c>
    </row>
    <row r="13" ht="74" customHeight="1" outlineLevel="1" spans="1:12">
      <c r="A13" s="46">
        <v>6</v>
      </c>
      <c r="B13" s="46" t="s">
        <v>34</v>
      </c>
      <c r="C13" s="51" t="s">
        <v>44</v>
      </c>
      <c r="D13" s="46" t="s">
        <v>36</v>
      </c>
      <c r="E13" s="46">
        <v>2</v>
      </c>
      <c r="F13" s="49">
        <v>5300.27</v>
      </c>
      <c r="G13" s="49">
        <f t="shared" si="3"/>
        <v>10600.54</v>
      </c>
      <c r="H13" s="48" t="s">
        <v>25</v>
      </c>
      <c r="I13" s="49">
        <f t="shared" si="4"/>
        <v>5724.2916</v>
      </c>
      <c r="J13" s="49">
        <f t="shared" si="5"/>
        <v>11448.5832</v>
      </c>
      <c r="K13" s="49"/>
      <c r="L13" s="49">
        <f t="shared" si="2"/>
        <v>0</v>
      </c>
    </row>
    <row r="14" ht="74" customHeight="1" outlineLevel="1" spans="1:12">
      <c r="A14" s="46">
        <v>7</v>
      </c>
      <c r="B14" s="46" t="s">
        <v>34</v>
      </c>
      <c r="C14" s="51" t="s">
        <v>45</v>
      </c>
      <c r="D14" s="46" t="s">
        <v>36</v>
      </c>
      <c r="E14" s="46">
        <v>26</v>
      </c>
      <c r="F14" s="49">
        <v>5832.46</v>
      </c>
      <c r="G14" s="49">
        <f t="shared" si="3"/>
        <v>151643.96</v>
      </c>
      <c r="H14" s="48" t="s">
        <v>25</v>
      </c>
      <c r="I14" s="49">
        <f t="shared" si="4"/>
        <v>6299.0568</v>
      </c>
      <c r="J14" s="49">
        <f t="shared" si="5"/>
        <v>163775.4768</v>
      </c>
      <c r="K14" s="49"/>
      <c r="L14" s="49">
        <f t="shared" si="2"/>
        <v>0</v>
      </c>
    </row>
    <row r="15" ht="74" customHeight="1" outlineLevel="1" spans="1:12">
      <c r="A15" s="46">
        <v>8</v>
      </c>
      <c r="B15" s="46" t="s">
        <v>34</v>
      </c>
      <c r="C15" s="51" t="s">
        <v>46</v>
      </c>
      <c r="D15" s="46" t="s">
        <v>36</v>
      </c>
      <c r="E15" s="46">
        <v>6</v>
      </c>
      <c r="F15" s="49">
        <v>7048.02</v>
      </c>
      <c r="G15" s="49">
        <f t="shared" si="3"/>
        <v>42288.12</v>
      </c>
      <c r="H15" s="48" t="s">
        <v>25</v>
      </c>
      <c r="I15" s="49">
        <f t="shared" si="4"/>
        <v>7611.8616</v>
      </c>
      <c r="J15" s="49">
        <f t="shared" si="5"/>
        <v>45671.1696</v>
      </c>
      <c r="K15" s="49"/>
      <c r="L15" s="49">
        <f t="shared" si="2"/>
        <v>0</v>
      </c>
    </row>
    <row r="16" ht="74" customHeight="1" outlineLevel="1" spans="1:12">
      <c r="A16" s="46">
        <v>9</v>
      </c>
      <c r="B16" s="46" t="s">
        <v>34</v>
      </c>
      <c r="C16" s="51" t="s">
        <v>47</v>
      </c>
      <c r="D16" s="46" t="s">
        <v>36</v>
      </c>
      <c r="E16" s="46">
        <v>1</v>
      </c>
      <c r="F16" s="49">
        <f>2936.675*(1.3*2)*0.8</f>
        <v>6108.284</v>
      </c>
      <c r="G16" s="49">
        <f t="shared" si="3"/>
        <v>6108.284</v>
      </c>
      <c r="H16" s="48" t="s">
        <v>48</v>
      </c>
      <c r="I16" s="49">
        <f t="shared" si="4"/>
        <v>6596.94672</v>
      </c>
      <c r="J16" s="49">
        <f t="shared" si="5"/>
        <v>6596.94672</v>
      </c>
      <c r="K16" s="49"/>
      <c r="L16" s="49">
        <f t="shared" si="2"/>
        <v>0</v>
      </c>
    </row>
    <row r="17" ht="74" customHeight="1" outlineLevel="1" spans="1:12">
      <c r="A17" s="46">
        <v>10</v>
      </c>
      <c r="B17" s="46" t="s">
        <v>34</v>
      </c>
      <c r="C17" s="51" t="s">
        <v>49</v>
      </c>
      <c r="D17" s="46" t="s">
        <v>36</v>
      </c>
      <c r="E17" s="46">
        <v>1</v>
      </c>
      <c r="F17" s="49">
        <v>7695.98</v>
      </c>
      <c r="G17" s="49">
        <f t="shared" si="3"/>
        <v>7695.98</v>
      </c>
      <c r="H17" s="48" t="s">
        <v>25</v>
      </c>
      <c r="I17" s="49">
        <f t="shared" si="4"/>
        <v>8311.6584</v>
      </c>
      <c r="J17" s="49">
        <f t="shared" si="5"/>
        <v>8311.6584</v>
      </c>
      <c r="K17" s="49"/>
      <c r="L17" s="49">
        <f t="shared" si="2"/>
        <v>0</v>
      </c>
    </row>
    <row r="18" ht="74" customHeight="1" outlineLevel="1" spans="1:12">
      <c r="A18" s="46">
        <v>11</v>
      </c>
      <c r="B18" s="46" t="s">
        <v>34</v>
      </c>
      <c r="C18" s="51" t="s">
        <v>50</v>
      </c>
      <c r="D18" s="46" t="s">
        <v>36</v>
      </c>
      <c r="E18" s="46">
        <v>2</v>
      </c>
      <c r="F18" s="49">
        <v>7427.3</v>
      </c>
      <c r="G18" s="49">
        <f t="shared" si="3"/>
        <v>14854.6</v>
      </c>
      <c r="H18" s="48" t="s">
        <v>25</v>
      </c>
      <c r="I18" s="49">
        <f t="shared" si="4"/>
        <v>8021.484</v>
      </c>
      <c r="J18" s="49">
        <f t="shared" si="5"/>
        <v>16042.968</v>
      </c>
      <c r="K18" s="49"/>
      <c r="L18" s="49">
        <f t="shared" si="2"/>
        <v>0</v>
      </c>
    </row>
    <row r="19" ht="74" customHeight="1" outlineLevel="1" spans="1:12">
      <c r="A19" s="46">
        <v>12</v>
      </c>
      <c r="B19" s="46" t="s">
        <v>34</v>
      </c>
      <c r="C19" s="51" t="s">
        <v>51</v>
      </c>
      <c r="D19" s="46" t="s">
        <v>36</v>
      </c>
      <c r="E19" s="46">
        <v>18</v>
      </c>
      <c r="F19" s="49">
        <f>3094.7*(1.3*2)*0.8</f>
        <v>6436.976</v>
      </c>
      <c r="G19" s="49">
        <f t="shared" si="3"/>
        <v>115865.568</v>
      </c>
      <c r="H19" s="48" t="s">
        <v>52</v>
      </c>
      <c r="I19" s="49">
        <f t="shared" si="4"/>
        <v>6951.93408</v>
      </c>
      <c r="J19" s="49">
        <f t="shared" si="5"/>
        <v>125134.81344</v>
      </c>
      <c r="K19" s="49"/>
      <c r="L19" s="49">
        <f t="shared" si="2"/>
        <v>0</v>
      </c>
    </row>
    <row r="20" ht="74" customHeight="1" outlineLevel="1" spans="1:12">
      <c r="A20" s="46">
        <v>13</v>
      </c>
      <c r="B20" s="46" t="s">
        <v>34</v>
      </c>
      <c r="C20" s="51" t="s">
        <v>53</v>
      </c>
      <c r="D20" s="46" t="s">
        <v>36</v>
      </c>
      <c r="E20" s="46">
        <v>3</v>
      </c>
      <c r="F20" s="49">
        <v>8197.07</v>
      </c>
      <c r="G20" s="49">
        <f t="shared" si="3"/>
        <v>24591.21</v>
      </c>
      <c r="H20" s="48" t="s">
        <v>25</v>
      </c>
      <c r="I20" s="49">
        <f t="shared" si="4"/>
        <v>8852.8356</v>
      </c>
      <c r="J20" s="49">
        <f t="shared" si="5"/>
        <v>26558.5068</v>
      </c>
      <c r="K20" s="49"/>
      <c r="L20" s="49">
        <f t="shared" si="2"/>
        <v>0</v>
      </c>
    </row>
    <row r="21" ht="74" customHeight="1" spans="1:12">
      <c r="A21" s="46"/>
      <c r="B21" s="46" t="s">
        <v>54</v>
      </c>
      <c r="C21" s="51"/>
      <c r="D21" s="51"/>
      <c r="E21" s="46"/>
      <c r="F21" s="49"/>
      <c r="G21" s="50"/>
      <c r="H21" s="48"/>
      <c r="I21" s="49"/>
      <c r="J21" s="49"/>
      <c r="K21" s="49"/>
      <c r="L21" s="49"/>
    </row>
    <row r="22" ht="74" customHeight="1" outlineLevel="1" spans="1:12">
      <c r="A22" s="46">
        <v>14</v>
      </c>
      <c r="B22" s="46" t="s">
        <v>34</v>
      </c>
      <c r="C22" s="51" t="s">
        <v>55</v>
      </c>
      <c r="D22" s="46" t="s">
        <v>36</v>
      </c>
      <c r="E22" s="46">
        <v>2</v>
      </c>
      <c r="F22" s="49">
        <v>6251.47</v>
      </c>
      <c r="G22" s="49">
        <f>E22*F22</f>
        <v>12502.94</v>
      </c>
      <c r="H22" s="48" t="s">
        <v>25</v>
      </c>
      <c r="I22" s="49">
        <f t="shared" si="4"/>
        <v>6751.5876</v>
      </c>
      <c r="J22" s="49">
        <f t="shared" si="5"/>
        <v>13503.1752</v>
      </c>
      <c r="K22" s="49"/>
      <c r="L22" s="49">
        <f t="shared" ref="L22:L32" si="6">+K22*E22</f>
        <v>0</v>
      </c>
    </row>
    <row r="23" s="36" customFormat="1" ht="74" customHeight="1" outlineLevel="1" spans="1:12">
      <c r="A23" s="52">
        <v>15</v>
      </c>
      <c r="B23" s="52" t="s">
        <v>34</v>
      </c>
      <c r="C23" s="53" t="s">
        <v>56</v>
      </c>
      <c r="D23" s="52" t="s">
        <v>36</v>
      </c>
      <c r="E23" s="52">
        <v>2</v>
      </c>
      <c r="F23" s="54">
        <v>6778.48</v>
      </c>
      <c r="G23" s="54">
        <f t="shared" ref="G23:G32" si="7">E23*F23</f>
        <v>13556.96</v>
      </c>
      <c r="H23" s="55" t="s">
        <v>25</v>
      </c>
      <c r="I23" s="54">
        <f t="shared" si="4"/>
        <v>7320.7584</v>
      </c>
      <c r="J23" s="54">
        <f t="shared" si="5"/>
        <v>14641.5168</v>
      </c>
      <c r="K23" s="54"/>
      <c r="L23" s="54">
        <f t="shared" si="6"/>
        <v>0</v>
      </c>
    </row>
    <row r="24" ht="74" customHeight="1" outlineLevel="1" spans="1:12">
      <c r="A24" s="46">
        <v>16</v>
      </c>
      <c r="B24" s="46" t="s">
        <v>34</v>
      </c>
      <c r="C24" s="51" t="s">
        <v>57</v>
      </c>
      <c r="D24" s="46" t="s">
        <v>36</v>
      </c>
      <c r="E24" s="46">
        <v>18</v>
      </c>
      <c r="F24" s="49">
        <f>2824.37*(1.3*2)*0.8</f>
        <v>5874.6896</v>
      </c>
      <c r="G24" s="49">
        <f t="shared" si="7"/>
        <v>105744.4128</v>
      </c>
      <c r="H24" s="48" t="s">
        <v>58</v>
      </c>
      <c r="I24" s="49">
        <f t="shared" si="4"/>
        <v>6344.664768</v>
      </c>
      <c r="J24" s="49">
        <f t="shared" si="5"/>
        <v>114203.965824</v>
      </c>
      <c r="K24" s="49"/>
      <c r="L24" s="49">
        <f t="shared" si="6"/>
        <v>0</v>
      </c>
    </row>
    <row r="25" ht="74" customHeight="1" outlineLevel="1" spans="1:12">
      <c r="A25" s="46">
        <v>17</v>
      </c>
      <c r="B25" s="46" t="s">
        <v>34</v>
      </c>
      <c r="C25" s="51" t="s">
        <v>59</v>
      </c>
      <c r="D25" s="46" t="s">
        <v>36</v>
      </c>
      <c r="E25" s="46">
        <v>3</v>
      </c>
      <c r="F25" s="49">
        <v>7640.69</v>
      </c>
      <c r="G25" s="49">
        <f t="shared" si="7"/>
        <v>22922.07</v>
      </c>
      <c r="H25" s="48" t="s">
        <v>25</v>
      </c>
      <c r="I25" s="49">
        <f t="shared" si="4"/>
        <v>8251.9452</v>
      </c>
      <c r="J25" s="49">
        <f t="shared" si="5"/>
        <v>24755.8356</v>
      </c>
      <c r="K25" s="49"/>
      <c r="L25" s="49">
        <f t="shared" si="6"/>
        <v>0</v>
      </c>
    </row>
    <row r="26" ht="74" customHeight="1" outlineLevel="1" spans="1:12">
      <c r="A26" s="46">
        <v>18</v>
      </c>
      <c r="B26" s="46" t="s">
        <v>34</v>
      </c>
      <c r="C26" s="51" t="s">
        <v>60</v>
      </c>
      <c r="D26" s="46" t="s">
        <v>36</v>
      </c>
      <c r="E26" s="46">
        <v>1</v>
      </c>
      <c r="F26" s="49">
        <v>5202.65</v>
      </c>
      <c r="G26" s="49">
        <f t="shared" si="7"/>
        <v>5202.65</v>
      </c>
      <c r="H26" s="48" t="s">
        <v>25</v>
      </c>
      <c r="I26" s="49">
        <f t="shared" si="4"/>
        <v>5618.862</v>
      </c>
      <c r="J26" s="49">
        <f t="shared" si="5"/>
        <v>5618.862</v>
      </c>
      <c r="K26" s="49"/>
      <c r="L26" s="49">
        <f t="shared" si="6"/>
        <v>0</v>
      </c>
    </row>
    <row r="27" ht="74" customHeight="1" outlineLevel="1" spans="1:12">
      <c r="A27" s="46">
        <v>19</v>
      </c>
      <c r="B27" s="46" t="s">
        <v>34</v>
      </c>
      <c r="C27" s="51" t="s">
        <v>61</v>
      </c>
      <c r="D27" s="46" t="s">
        <v>36</v>
      </c>
      <c r="E27" s="46">
        <v>20</v>
      </c>
      <c r="F27" s="49">
        <v>8527.95</v>
      </c>
      <c r="G27" s="49">
        <f t="shared" si="7"/>
        <v>170559</v>
      </c>
      <c r="H27" s="48" t="s">
        <v>25</v>
      </c>
      <c r="I27" s="49">
        <f t="shared" si="4"/>
        <v>9210.186</v>
      </c>
      <c r="J27" s="49">
        <f t="shared" si="5"/>
        <v>184203.72</v>
      </c>
      <c r="K27" s="49"/>
      <c r="L27" s="49">
        <f t="shared" si="6"/>
        <v>0</v>
      </c>
    </row>
    <row r="28" ht="74" customHeight="1" outlineLevel="1" spans="1:12">
      <c r="A28" s="46">
        <v>20</v>
      </c>
      <c r="B28" s="46" t="s">
        <v>34</v>
      </c>
      <c r="C28" s="51" t="s">
        <v>62</v>
      </c>
      <c r="D28" s="46" t="s">
        <v>36</v>
      </c>
      <c r="E28" s="46">
        <v>6</v>
      </c>
      <c r="F28" s="49">
        <v>6095.1</v>
      </c>
      <c r="G28" s="49">
        <f t="shared" si="7"/>
        <v>36570.6</v>
      </c>
      <c r="H28" s="48" t="s">
        <v>25</v>
      </c>
      <c r="I28" s="49">
        <f t="shared" si="4"/>
        <v>6582.708</v>
      </c>
      <c r="J28" s="49">
        <f t="shared" si="5"/>
        <v>39496.248</v>
      </c>
      <c r="K28" s="49"/>
      <c r="L28" s="49">
        <f t="shared" si="6"/>
        <v>0</v>
      </c>
    </row>
    <row r="29" ht="74" customHeight="1" outlineLevel="1" spans="1:12">
      <c r="A29" s="46">
        <v>21</v>
      </c>
      <c r="B29" s="46" t="s">
        <v>34</v>
      </c>
      <c r="C29" s="51" t="s">
        <v>63</v>
      </c>
      <c r="D29" s="46" t="s">
        <v>36</v>
      </c>
      <c r="E29" s="46">
        <v>6</v>
      </c>
      <c r="F29" s="49">
        <v>6478.69</v>
      </c>
      <c r="G29" s="49">
        <f t="shared" si="7"/>
        <v>38872.14</v>
      </c>
      <c r="H29" s="48" t="s">
        <v>25</v>
      </c>
      <c r="I29" s="49">
        <f t="shared" si="4"/>
        <v>6996.9852</v>
      </c>
      <c r="J29" s="49">
        <f t="shared" si="5"/>
        <v>41981.9112</v>
      </c>
      <c r="K29" s="49"/>
      <c r="L29" s="49">
        <f t="shared" si="6"/>
        <v>0</v>
      </c>
    </row>
    <row r="30" ht="74" customHeight="1" outlineLevel="1" spans="1:12">
      <c r="A30" s="46">
        <v>22</v>
      </c>
      <c r="B30" s="46" t="s">
        <v>34</v>
      </c>
      <c r="C30" s="51" t="s">
        <v>64</v>
      </c>
      <c r="D30" s="46" t="s">
        <v>36</v>
      </c>
      <c r="E30" s="46">
        <v>1</v>
      </c>
      <c r="F30" s="49">
        <f>2699.45*(1.3*2)*0.85</f>
        <v>5965.7845</v>
      </c>
      <c r="G30" s="49">
        <f t="shared" si="7"/>
        <v>5965.7845</v>
      </c>
      <c r="H30" s="48" t="s">
        <v>65</v>
      </c>
      <c r="I30" s="49">
        <f t="shared" si="4"/>
        <v>6443.04726</v>
      </c>
      <c r="J30" s="49">
        <f t="shared" si="5"/>
        <v>6443.04726</v>
      </c>
      <c r="K30" s="49"/>
      <c r="L30" s="49">
        <f t="shared" si="6"/>
        <v>0</v>
      </c>
    </row>
    <row r="31" ht="74" customHeight="1" outlineLevel="1" spans="1:12">
      <c r="A31" s="46">
        <v>23</v>
      </c>
      <c r="B31" s="46" t="s">
        <v>34</v>
      </c>
      <c r="C31" s="51" t="s">
        <v>66</v>
      </c>
      <c r="D31" s="46" t="s">
        <v>36</v>
      </c>
      <c r="E31" s="46">
        <v>1</v>
      </c>
      <c r="F31" s="49">
        <v>7443.71</v>
      </c>
      <c r="G31" s="49">
        <f t="shared" si="7"/>
        <v>7443.71</v>
      </c>
      <c r="H31" s="48" t="s">
        <v>25</v>
      </c>
      <c r="I31" s="49">
        <f t="shared" si="4"/>
        <v>8039.2068</v>
      </c>
      <c r="J31" s="49">
        <f t="shared" si="5"/>
        <v>8039.2068</v>
      </c>
      <c r="K31" s="49"/>
      <c r="L31" s="49">
        <f t="shared" si="6"/>
        <v>0</v>
      </c>
    </row>
    <row r="32" ht="74" customHeight="1" outlineLevel="1" spans="1:12">
      <c r="A32" s="46">
        <v>24</v>
      </c>
      <c r="B32" s="46" t="s">
        <v>34</v>
      </c>
      <c r="C32" s="51" t="s">
        <v>67</v>
      </c>
      <c r="D32" s="46" t="s">
        <v>36</v>
      </c>
      <c r="E32" s="46">
        <v>1</v>
      </c>
      <c r="F32" s="49">
        <f>2481.24*(2*2)*0.85</f>
        <v>8436.216</v>
      </c>
      <c r="G32" s="49">
        <f t="shared" si="7"/>
        <v>8436.216</v>
      </c>
      <c r="H32" s="48" t="s">
        <v>68</v>
      </c>
      <c r="I32" s="49">
        <f t="shared" si="4"/>
        <v>9111.11328</v>
      </c>
      <c r="J32" s="49">
        <f t="shared" si="5"/>
        <v>9111.11328</v>
      </c>
      <c r="K32" s="49"/>
      <c r="L32" s="49">
        <f t="shared" si="6"/>
        <v>0</v>
      </c>
    </row>
    <row r="33" ht="28.5" customHeight="1" spans="1:12">
      <c r="A33" s="46"/>
      <c r="B33" s="46" t="s">
        <v>69</v>
      </c>
      <c r="C33" s="51"/>
      <c r="D33" s="51"/>
      <c r="E33" s="46"/>
      <c r="F33" s="49"/>
      <c r="G33" s="50"/>
      <c r="H33" s="48"/>
      <c r="I33" s="49"/>
      <c r="J33" s="49"/>
      <c r="K33" s="49"/>
      <c r="L33" s="49"/>
    </row>
    <row r="34" ht="78" customHeight="1" outlineLevel="1" spans="1:12">
      <c r="A34" s="46">
        <v>25</v>
      </c>
      <c r="B34" s="46" t="s">
        <v>34</v>
      </c>
      <c r="C34" s="51" t="s">
        <v>70</v>
      </c>
      <c r="D34" s="46" t="s">
        <v>36</v>
      </c>
      <c r="E34" s="46">
        <v>4</v>
      </c>
      <c r="F34" s="49">
        <f>3671.62*(0.62*1.4)</f>
        <v>3186.96616</v>
      </c>
      <c r="G34" s="49">
        <f>E34*F34</f>
        <v>12747.86464</v>
      </c>
      <c r="H34" s="48" t="s">
        <v>71</v>
      </c>
      <c r="I34" s="49">
        <f t="shared" si="4"/>
        <v>3441.9234528</v>
      </c>
      <c r="J34" s="49">
        <f t="shared" si="5"/>
        <v>13767.6938112</v>
      </c>
      <c r="K34" s="49"/>
      <c r="L34" s="49">
        <f t="shared" ref="L34:L36" si="8">+K34*E34</f>
        <v>0</v>
      </c>
    </row>
    <row r="35" ht="78" customHeight="1" outlineLevel="1" spans="1:12">
      <c r="A35" s="46">
        <v>26</v>
      </c>
      <c r="B35" s="46" t="s">
        <v>34</v>
      </c>
      <c r="C35" s="51" t="s">
        <v>72</v>
      </c>
      <c r="D35" s="46" t="s">
        <v>36</v>
      </c>
      <c r="E35" s="46">
        <v>17</v>
      </c>
      <c r="F35" s="49">
        <v>3002.19</v>
      </c>
      <c r="G35" s="49">
        <f>E35*F35</f>
        <v>51037.23</v>
      </c>
      <c r="H35" s="48" t="s">
        <v>25</v>
      </c>
      <c r="I35" s="49">
        <f t="shared" si="4"/>
        <v>3242.3652</v>
      </c>
      <c r="J35" s="49">
        <f t="shared" si="5"/>
        <v>55120.2084</v>
      </c>
      <c r="K35" s="49"/>
      <c r="L35" s="49">
        <f t="shared" si="8"/>
        <v>0</v>
      </c>
    </row>
    <row r="36" ht="78" customHeight="1" outlineLevel="1" spans="1:12">
      <c r="A36" s="46">
        <v>27</v>
      </c>
      <c r="B36" s="46" t="s">
        <v>34</v>
      </c>
      <c r="C36" s="51" t="s">
        <v>73</v>
      </c>
      <c r="D36" s="46" t="s">
        <v>36</v>
      </c>
      <c r="E36" s="46">
        <v>4</v>
      </c>
      <c r="F36" s="49">
        <f>3671.62*(0.85*2.1)*0.8</f>
        <v>5243.07336</v>
      </c>
      <c r="G36" s="49">
        <f>E36*F36</f>
        <v>20972.29344</v>
      </c>
      <c r="H36" s="48" t="s">
        <v>71</v>
      </c>
      <c r="I36" s="49">
        <f t="shared" si="4"/>
        <v>5662.5192288</v>
      </c>
      <c r="J36" s="49">
        <f t="shared" si="5"/>
        <v>22650.0769152</v>
      </c>
      <c r="K36" s="49"/>
      <c r="L36" s="49">
        <f t="shared" si="8"/>
        <v>0</v>
      </c>
    </row>
    <row r="37" ht="18" customHeight="1" spans="1:12">
      <c r="A37" s="46"/>
      <c r="B37" s="46" t="s">
        <v>74</v>
      </c>
      <c r="C37" s="51"/>
      <c r="D37" s="51"/>
      <c r="E37" s="46"/>
      <c r="F37" s="49"/>
      <c r="G37" s="50"/>
      <c r="H37" s="48"/>
      <c r="I37" s="49"/>
      <c r="J37" s="49"/>
      <c r="K37" s="49"/>
      <c r="L37" s="49"/>
    </row>
    <row r="38" ht="65" customHeight="1" outlineLevel="1" spans="1:12">
      <c r="A38" s="46">
        <v>28</v>
      </c>
      <c r="B38" s="46" t="s">
        <v>75</v>
      </c>
      <c r="C38" s="51" t="s">
        <v>76</v>
      </c>
      <c r="D38" s="46" t="s">
        <v>36</v>
      </c>
      <c r="E38" s="46">
        <v>1</v>
      </c>
      <c r="F38" s="49">
        <f>2189.32*(1.15*0.95)</f>
        <v>2391.8321</v>
      </c>
      <c r="G38" s="49">
        <f>E38*F38</f>
        <v>2391.8321</v>
      </c>
      <c r="H38" s="48" t="s">
        <v>77</v>
      </c>
      <c r="I38" s="49">
        <f t="shared" si="4"/>
        <v>2583.178668</v>
      </c>
      <c r="J38" s="49">
        <f t="shared" si="5"/>
        <v>2583.178668</v>
      </c>
      <c r="K38" s="49"/>
      <c r="L38" s="49">
        <f t="shared" ref="L38:L40" si="9">+K38*E38</f>
        <v>0</v>
      </c>
    </row>
    <row r="39" ht="41.25" customHeight="1" outlineLevel="1" spans="1:12">
      <c r="A39" s="46">
        <v>29</v>
      </c>
      <c r="B39" s="46" t="s">
        <v>78</v>
      </c>
      <c r="C39" s="51" t="s">
        <v>79</v>
      </c>
      <c r="D39" s="46" t="s">
        <v>80</v>
      </c>
      <c r="E39" s="46">
        <v>194</v>
      </c>
      <c r="F39" s="49">
        <v>61.34</v>
      </c>
      <c r="G39" s="49">
        <f>E39*F39</f>
        <v>11899.96</v>
      </c>
      <c r="H39" s="48" t="s">
        <v>25</v>
      </c>
      <c r="I39" s="49">
        <f t="shared" si="4"/>
        <v>66.2472</v>
      </c>
      <c r="J39" s="49">
        <f t="shared" si="5"/>
        <v>12851.9568</v>
      </c>
      <c r="K39" s="49"/>
      <c r="L39" s="49">
        <f t="shared" si="9"/>
        <v>0</v>
      </c>
    </row>
    <row r="40" ht="41.25" customHeight="1" outlineLevel="1" spans="1:12">
      <c r="A40" s="46">
        <v>30</v>
      </c>
      <c r="B40" s="46" t="s">
        <v>81</v>
      </c>
      <c r="C40" s="51" t="s">
        <v>82</v>
      </c>
      <c r="D40" s="46" t="s">
        <v>83</v>
      </c>
      <c r="E40" s="46">
        <v>8</v>
      </c>
      <c r="F40" s="49">
        <v>3455.76</v>
      </c>
      <c r="G40" s="49">
        <f>E40*F40</f>
        <v>27646.08</v>
      </c>
      <c r="H40" s="48" t="s">
        <v>25</v>
      </c>
      <c r="I40" s="49">
        <f t="shared" si="4"/>
        <v>3732.2208</v>
      </c>
      <c r="J40" s="49">
        <f t="shared" si="5"/>
        <v>29857.7664</v>
      </c>
      <c r="K40" s="49"/>
      <c r="L40" s="49">
        <f t="shared" si="9"/>
        <v>0</v>
      </c>
    </row>
    <row r="41" s="37" customFormat="1" ht="28.5" customHeight="1" spans="1:12">
      <c r="A41" s="56"/>
      <c r="B41" s="57" t="s">
        <v>84</v>
      </c>
      <c r="C41" s="58"/>
      <c r="D41" s="58"/>
      <c r="E41" s="56"/>
      <c r="F41" s="49"/>
      <c r="G41" s="59">
        <f t="shared" ref="G41:L41" si="10">SUM(G7:G40)</f>
        <v>2377814.53298</v>
      </c>
      <c r="H41" s="60"/>
      <c r="I41" s="49"/>
      <c r="J41" s="59">
        <f t="shared" si="10"/>
        <v>2568039.6956184</v>
      </c>
      <c r="K41" s="49"/>
      <c r="L41" s="59">
        <f t="shared" si="10"/>
        <v>0</v>
      </c>
    </row>
    <row r="42" s="38" customFormat="1" ht="18" customHeight="1" spans="1:12">
      <c r="A42" s="46" t="s">
        <v>85</v>
      </c>
      <c r="B42" s="46" t="s">
        <v>9</v>
      </c>
      <c r="C42" s="46"/>
      <c r="D42" s="46"/>
      <c r="E42" s="46"/>
      <c r="F42" s="49"/>
      <c r="G42" s="50"/>
      <c r="H42" s="48"/>
      <c r="I42" s="49"/>
      <c r="J42" s="49"/>
      <c r="K42" s="49"/>
      <c r="L42" s="49"/>
    </row>
    <row r="43" ht="83" customHeight="1" outlineLevel="1" spans="1:12">
      <c r="A43" s="46">
        <v>31</v>
      </c>
      <c r="B43" s="46" t="s">
        <v>86</v>
      </c>
      <c r="C43" s="51" t="s">
        <v>87</v>
      </c>
      <c r="D43" s="46" t="s">
        <v>88</v>
      </c>
      <c r="E43" s="46">
        <v>1</v>
      </c>
      <c r="F43" s="49">
        <v>11014.03</v>
      </c>
      <c r="G43" s="49">
        <f>E43*F43</f>
        <v>11014.03</v>
      </c>
      <c r="H43" s="48" t="s">
        <v>89</v>
      </c>
      <c r="I43" s="49">
        <f t="shared" ref="I43:I74" si="11">+F43*(1+8%)</f>
        <v>11895.1524</v>
      </c>
      <c r="J43" s="49">
        <f t="shared" ref="J43:J74" si="12">+I43*E43</f>
        <v>11895.1524</v>
      </c>
      <c r="K43" s="49"/>
      <c r="L43" s="49">
        <f t="shared" ref="L43:L54" si="13">+K43*E43</f>
        <v>0</v>
      </c>
    </row>
    <row r="44" ht="83" customHeight="1" outlineLevel="1" spans="1:12">
      <c r="A44" s="46">
        <v>32</v>
      </c>
      <c r="B44" s="46" t="s">
        <v>90</v>
      </c>
      <c r="C44" s="51" t="s">
        <v>91</v>
      </c>
      <c r="D44" s="46" t="s">
        <v>88</v>
      </c>
      <c r="E44" s="46">
        <v>1</v>
      </c>
      <c r="F44" s="49">
        <v>7581.4</v>
      </c>
      <c r="G44" s="49">
        <f t="shared" ref="G44:G80" si="14">E44*F44</f>
        <v>7581.4</v>
      </c>
      <c r="H44" s="48" t="s">
        <v>89</v>
      </c>
      <c r="I44" s="49">
        <f t="shared" si="11"/>
        <v>8187.912</v>
      </c>
      <c r="J44" s="49">
        <f t="shared" si="12"/>
        <v>8187.912</v>
      </c>
      <c r="K44" s="49"/>
      <c r="L44" s="49">
        <f t="shared" si="13"/>
        <v>0</v>
      </c>
    </row>
    <row r="45" ht="83" customHeight="1" outlineLevel="1" spans="1:12">
      <c r="A45" s="46">
        <v>33</v>
      </c>
      <c r="B45" s="46" t="s">
        <v>92</v>
      </c>
      <c r="C45" s="51" t="s">
        <v>93</v>
      </c>
      <c r="D45" s="46" t="s">
        <v>88</v>
      </c>
      <c r="E45" s="46">
        <v>1</v>
      </c>
      <c r="F45" s="49">
        <v>5952.02</v>
      </c>
      <c r="G45" s="49">
        <f t="shared" si="14"/>
        <v>5952.02</v>
      </c>
      <c r="H45" s="48" t="s">
        <v>89</v>
      </c>
      <c r="I45" s="49">
        <f t="shared" si="11"/>
        <v>6428.1816</v>
      </c>
      <c r="J45" s="49">
        <f t="shared" si="12"/>
        <v>6428.1816</v>
      </c>
      <c r="K45" s="49"/>
      <c r="L45" s="49">
        <f t="shared" si="13"/>
        <v>0</v>
      </c>
    </row>
    <row r="46" ht="72" customHeight="1" outlineLevel="1" spans="1:12">
      <c r="A46" s="46">
        <v>34</v>
      </c>
      <c r="B46" s="46" t="s">
        <v>94</v>
      </c>
      <c r="C46" s="51" t="s">
        <v>95</v>
      </c>
      <c r="D46" s="46" t="s">
        <v>88</v>
      </c>
      <c r="E46" s="46">
        <v>1</v>
      </c>
      <c r="F46" s="49">
        <v>5898.19</v>
      </c>
      <c r="G46" s="49">
        <f t="shared" si="14"/>
        <v>5898.19</v>
      </c>
      <c r="H46" s="48" t="s">
        <v>89</v>
      </c>
      <c r="I46" s="49">
        <f t="shared" si="11"/>
        <v>6370.0452</v>
      </c>
      <c r="J46" s="49">
        <f t="shared" si="12"/>
        <v>6370.0452</v>
      </c>
      <c r="K46" s="49"/>
      <c r="L46" s="49">
        <f t="shared" si="13"/>
        <v>0</v>
      </c>
    </row>
    <row r="47" ht="72" customHeight="1" outlineLevel="1" spans="1:12">
      <c r="A47" s="46">
        <v>35</v>
      </c>
      <c r="B47" s="46" t="s">
        <v>96</v>
      </c>
      <c r="C47" s="51" t="s">
        <v>97</v>
      </c>
      <c r="D47" s="46" t="s">
        <v>88</v>
      </c>
      <c r="E47" s="46">
        <v>1</v>
      </c>
      <c r="F47" s="49">
        <v>5979.86</v>
      </c>
      <c r="G47" s="49">
        <f t="shared" si="14"/>
        <v>5979.86</v>
      </c>
      <c r="H47" s="48" t="s">
        <v>89</v>
      </c>
      <c r="I47" s="49">
        <f t="shared" si="11"/>
        <v>6458.2488</v>
      </c>
      <c r="J47" s="49">
        <f t="shared" si="12"/>
        <v>6458.2488</v>
      </c>
      <c r="K47" s="49"/>
      <c r="L47" s="49">
        <f t="shared" si="13"/>
        <v>0</v>
      </c>
    </row>
    <row r="48" ht="74" customHeight="1" outlineLevel="1" spans="1:12">
      <c r="A48" s="46">
        <v>36</v>
      </c>
      <c r="B48" s="46" t="s">
        <v>98</v>
      </c>
      <c r="C48" s="51" t="s">
        <v>99</v>
      </c>
      <c r="D48" s="46" t="s">
        <v>88</v>
      </c>
      <c r="E48" s="46">
        <v>1</v>
      </c>
      <c r="F48" s="49">
        <v>5979.86</v>
      </c>
      <c r="G48" s="49">
        <f t="shared" si="14"/>
        <v>5979.86</v>
      </c>
      <c r="H48" s="48" t="s">
        <v>89</v>
      </c>
      <c r="I48" s="49">
        <f t="shared" si="11"/>
        <v>6458.2488</v>
      </c>
      <c r="J48" s="49">
        <f t="shared" si="12"/>
        <v>6458.2488</v>
      </c>
      <c r="K48" s="49"/>
      <c r="L48" s="49">
        <f t="shared" si="13"/>
        <v>0</v>
      </c>
    </row>
    <row r="49" ht="74" customHeight="1" outlineLevel="1" spans="1:12">
      <c r="A49" s="46">
        <v>37</v>
      </c>
      <c r="B49" s="46" t="s">
        <v>100</v>
      </c>
      <c r="C49" s="51" t="s">
        <v>101</v>
      </c>
      <c r="D49" s="46" t="s">
        <v>88</v>
      </c>
      <c r="E49" s="46">
        <v>1</v>
      </c>
      <c r="F49" s="49">
        <v>5979.86</v>
      </c>
      <c r="G49" s="49">
        <f t="shared" si="14"/>
        <v>5979.86</v>
      </c>
      <c r="H49" s="48" t="s">
        <v>89</v>
      </c>
      <c r="I49" s="49">
        <f t="shared" si="11"/>
        <v>6458.2488</v>
      </c>
      <c r="J49" s="49">
        <f t="shared" si="12"/>
        <v>6458.2488</v>
      </c>
      <c r="K49" s="49"/>
      <c r="L49" s="49">
        <f t="shared" si="13"/>
        <v>0</v>
      </c>
    </row>
    <row r="50" ht="74" customHeight="1" outlineLevel="1" spans="1:12">
      <c r="A50" s="46">
        <v>38</v>
      </c>
      <c r="B50" s="46" t="s">
        <v>102</v>
      </c>
      <c r="C50" s="51" t="s">
        <v>103</v>
      </c>
      <c r="D50" s="46" t="s">
        <v>88</v>
      </c>
      <c r="E50" s="46">
        <v>1</v>
      </c>
      <c r="F50" s="49">
        <v>5979.86</v>
      </c>
      <c r="G50" s="49">
        <f t="shared" si="14"/>
        <v>5979.86</v>
      </c>
      <c r="H50" s="48" t="s">
        <v>89</v>
      </c>
      <c r="I50" s="49">
        <f t="shared" si="11"/>
        <v>6458.2488</v>
      </c>
      <c r="J50" s="49">
        <f t="shared" si="12"/>
        <v>6458.2488</v>
      </c>
      <c r="K50" s="49"/>
      <c r="L50" s="49">
        <f t="shared" si="13"/>
        <v>0</v>
      </c>
    </row>
    <row r="51" ht="72" customHeight="1" outlineLevel="1" spans="1:12">
      <c r="A51" s="46">
        <v>39</v>
      </c>
      <c r="B51" s="46" t="s">
        <v>104</v>
      </c>
      <c r="C51" s="51" t="s">
        <v>105</v>
      </c>
      <c r="D51" s="46" t="s">
        <v>88</v>
      </c>
      <c r="E51" s="46">
        <v>1</v>
      </c>
      <c r="F51" s="49">
        <v>5979.86</v>
      </c>
      <c r="G51" s="49">
        <f t="shared" si="14"/>
        <v>5979.86</v>
      </c>
      <c r="H51" s="48" t="s">
        <v>89</v>
      </c>
      <c r="I51" s="49">
        <f t="shared" si="11"/>
        <v>6458.2488</v>
      </c>
      <c r="J51" s="49">
        <f t="shared" si="12"/>
        <v>6458.2488</v>
      </c>
      <c r="K51" s="49"/>
      <c r="L51" s="49">
        <f t="shared" si="13"/>
        <v>0</v>
      </c>
    </row>
    <row r="52" ht="72" customHeight="1" outlineLevel="1" spans="1:12">
      <c r="A52" s="46">
        <v>40</v>
      </c>
      <c r="B52" s="46" t="s">
        <v>106</v>
      </c>
      <c r="C52" s="51" t="s">
        <v>107</v>
      </c>
      <c r="D52" s="46" t="s">
        <v>88</v>
      </c>
      <c r="E52" s="46">
        <v>1</v>
      </c>
      <c r="F52" s="49">
        <v>5979.86</v>
      </c>
      <c r="G52" s="49">
        <f t="shared" si="14"/>
        <v>5979.86</v>
      </c>
      <c r="H52" s="48" t="s">
        <v>89</v>
      </c>
      <c r="I52" s="49">
        <f t="shared" si="11"/>
        <v>6458.2488</v>
      </c>
      <c r="J52" s="49">
        <f t="shared" si="12"/>
        <v>6458.2488</v>
      </c>
      <c r="K52" s="49"/>
      <c r="L52" s="49">
        <f t="shared" si="13"/>
        <v>0</v>
      </c>
    </row>
    <row r="53" ht="72" customHeight="1" outlineLevel="1" spans="1:12">
      <c r="A53" s="46">
        <v>41</v>
      </c>
      <c r="B53" s="46" t="s">
        <v>108</v>
      </c>
      <c r="C53" s="51" t="s">
        <v>109</v>
      </c>
      <c r="D53" s="46" t="s">
        <v>88</v>
      </c>
      <c r="E53" s="46">
        <v>1</v>
      </c>
      <c r="F53" s="49">
        <v>5979.86</v>
      </c>
      <c r="G53" s="49">
        <f t="shared" si="14"/>
        <v>5979.86</v>
      </c>
      <c r="H53" s="48" t="s">
        <v>89</v>
      </c>
      <c r="I53" s="49">
        <f t="shared" si="11"/>
        <v>6458.2488</v>
      </c>
      <c r="J53" s="49">
        <f t="shared" si="12"/>
        <v>6458.2488</v>
      </c>
      <c r="K53" s="49"/>
      <c r="L53" s="49">
        <f t="shared" si="13"/>
        <v>0</v>
      </c>
    </row>
    <row r="54" ht="80" customHeight="1" outlineLevel="1" spans="1:12">
      <c r="A54" s="46">
        <v>42</v>
      </c>
      <c r="B54" s="46" t="s">
        <v>110</v>
      </c>
      <c r="C54" s="51" t="s">
        <v>111</v>
      </c>
      <c r="D54" s="46" t="s">
        <v>88</v>
      </c>
      <c r="E54" s="46">
        <v>7</v>
      </c>
      <c r="F54" s="49">
        <v>2578.85</v>
      </c>
      <c r="G54" s="49">
        <f t="shared" si="14"/>
        <v>18051.95</v>
      </c>
      <c r="H54" s="48" t="s">
        <v>89</v>
      </c>
      <c r="I54" s="49">
        <f t="shared" si="11"/>
        <v>2785.158</v>
      </c>
      <c r="J54" s="49">
        <f t="shared" si="12"/>
        <v>19496.106</v>
      </c>
      <c r="K54" s="49"/>
      <c r="L54" s="49">
        <f t="shared" si="13"/>
        <v>0</v>
      </c>
    </row>
    <row r="55" ht="70" customHeight="1" outlineLevel="1" spans="1:12">
      <c r="A55" s="46">
        <v>43</v>
      </c>
      <c r="B55" s="46" t="s">
        <v>112</v>
      </c>
      <c r="C55" s="51" t="s">
        <v>113</v>
      </c>
      <c r="D55" s="46" t="s">
        <v>88</v>
      </c>
      <c r="E55" s="46">
        <v>1</v>
      </c>
      <c r="F55" s="49">
        <v>2578.85</v>
      </c>
      <c r="G55" s="49">
        <f t="shared" si="14"/>
        <v>2578.85</v>
      </c>
      <c r="H55" s="48" t="s">
        <v>89</v>
      </c>
      <c r="I55" s="49">
        <f t="shared" si="11"/>
        <v>2785.158</v>
      </c>
      <c r="J55" s="49">
        <f t="shared" si="12"/>
        <v>2785.158</v>
      </c>
      <c r="K55" s="49"/>
      <c r="L55" s="49">
        <f t="shared" ref="L55:L75" si="15">+K55*E55</f>
        <v>0</v>
      </c>
    </row>
    <row r="56" ht="70" customHeight="1" outlineLevel="1" spans="1:12">
      <c r="A56" s="46">
        <v>44</v>
      </c>
      <c r="B56" s="46" t="s">
        <v>114</v>
      </c>
      <c r="C56" s="51" t="s">
        <v>115</v>
      </c>
      <c r="D56" s="46" t="s">
        <v>88</v>
      </c>
      <c r="E56" s="46">
        <v>7</v>
      </c>
      <c r="F56" s="49">
        <v>1897.15</v>
      </c>
      <c r="G56" s="49">
        <f t="shared" si="14"/>
        <v>13280.05</v>
      </c>
      <c r="H56" s="48" t="s">
        <v>89</v>
      </c>
      <c r="I56" s="49">
        <f t="shared" si="11"/>
        <v>2048.922</v>
      </c>
      <c r="J56" s="49">
        <f t="shared" si="12"/>
        <v>14342.454</v>
      </c>
      <c r="K56" s="49"/>
      <c r="L56" s="49">
        <f t="shared" si="15"/>
        <v>0</v>
      </c>
    </row>
    <row r="57" ht="70" customHeight="1" outlineLevel="1" spans="1:12">
      <c r="A57" s="46">
        <v>45</v>
      </c>
      <c r="B57" s="46" t="s">
        <v>116</v>
      </c>
      <c r="C57" s="51" t="s">
        <v>117</v>
      </c>
      <c r="D57" s="46" t="s">
        <v>88</v>
      </c>
      <c r="E57" s="46">
        <v>1</v>
      </c>
      <c r="F57" s="49">
        <v>1897.15</v>
      </c>
      <c r="G57" s="49">
        <f t="shared" si="14"/>
        <v>1897.15</v>
      </c>
      <c r="H57" s="48" t="s">
        <v>89</v>
      </c>
      <c r="I57" s="49">
        <f t="shared" si="11"/>
        <v>2048.922</v>
      </c>
      <c r="J57" s="49">
        <f t="shared" si="12"/>
        <v>2048.922</v>
      </c>
      <c r="K57" s="49"/>
      <c r="L57" s="49">
        <f t="shared" si="15"/>
        <v>0</v>
      </c>
    </row>
    <row r="58" s="36" customFormat="1" ht="70" customHeight="1" outlineLevel="1" spans="1:12">
      <c r="A58" s="46">
        <v>46</v>
      </c>
      <c r="B58" s="46" t="s">
        <v>118</v>
      </c>
      <c r="C58" s="51" t="s">
        <v>119</v>
      </c>
      <c r="D58" s="46" t="s">
        <v>88</v>
      </c>
      <c r="E58" s="46">
        <v>1</v>
      </c>
      <c r="F58" s="49">
        <v>3543.92</v>
      </c>
      <c r="G58" s="49">
        <f t="shared" si="14"/>
        <v>3543.92</v>
      </c>
      <c r="H58" s="48" t="s">
        <v>89</v>
      </c>
      <c r="I58" s="49">
        <f t="shared" si="11"/>
        <v>3827.4336</v>
      </c>
      <c r="J58" s="49">
        <f t="shared" si="12"/>
        <v>3827.4336</v>
      </c>
      <c r="K58" s="49"/>
      <c r="L58" s="49">
        <f t="shared" si="15"/>
        <v>0</v>
      </c>
    </row>
    <row r="59" ht="70" customHeight="1" outlineLevel="1" spans="1:12">
      <c r="A59" s="46">
        <v>47</v>
      </c>
      <c r="B59" s="46" t="s">
        <v>120</v>
      </c>
      <c r="C59" s="51" t="s">
        <v>121</v>
      </c>
      <c r="D59" s="46" t="s">
        <v>80</v>
      </c>
      <c r="E59" s="46">
        <v>8</v>
      </c>
      <c r="F59" s="49">
        <v>189.21</v>
      </c>
      <c r="G59" s="49">
        <f t="shared" si="14"/>
        <v>1513.68</v>
      </c>
      <c r="H59" s="48" t="s">
        <v>25</v>
      </c>
      <c r="I59" s="49">
        <f t="shared" si="11"/>
        <v>204.3468</v>
      </c>
      <c r="J59" s="49">
        <f t="shared" si="12"/>
        <v>1634.7744</v>
      </c>
      <c r="K59" s="49"/>
      <c r="L59" s="49">
        <f t="shared" si="15"/>
        <v>0</v>
      </c>
    </row>
    <row r="60" ht="48" customHeight="1" outlineLevel="1" spans="1:12">
      <c r="A60" s="46">
        <v>48</v>
      </c>
      <c r="B60" s="46" t="s">
        <v>122</v>
      </c>
      <c r="C60" s="51" t="s">
        <v>123</v>
      </c>
      <c r="D60" s="46" t="s">
        <v>124</v>
      </c>
      <c r="E60" s="46">
        <v>10</v>
      </c>
      <c r="F60" s="49">
        <v>91.58</v>
      </c>
      <c r="G60" s="49">
        <f t="shared" si="14"/>
        <v>915.8</v>
      </c>
      <c r="H60" s="48" t="s">
        <v>25</v>
      </c>
      <c r="I60" s="49">
        <f t="shared" si="11"/>
        <v>98.9064</v>
      </c>
      <c r="J60" s="49">
        <f t="shared" si="12"/>
        <v>989.064</v>
      </c>
      <c r="K60" s="49"/>
      <c r="L60" s="49">
        <f t="shared" si="15"/>
        <v>0</v>
      </c>
    </row>
    <row r="61" ht="84" customHeight="1" outlineLevel="1" spans="1:12">
      <c r="A61" s="46">
        <v>49</v>
      </c>
      <c r="B61" s="46" t="s">
        <v>125</v>
      </c>
      <c r="C61" s="51" t="s">
        <v>126</v>
      </c>
      <c r="D61" s="46" t="s">
        <v>127</v>
      </c>
      <c r="E61" s="46">
        <v>619.183</v>
      </c>
      <c r="F61" s="49">
        <f>131.81*(1-10%)</f>
        <v>118.629</v>
      </c>
      <c r="G61" s="49">
        <f t="shared" si="14"/>
        <v>73453.060107</v>
      </c>
      <c r="H61" s="48" t="s">
        <v>128</v>
      </c>
      <c r="I61" s="49">
        <f t="shared" si="11"/>
        <v>128.11932</v>
      </c>
      <c r="J61" s="49">
        <f t="shared" si="12"/>
        <v>79329.30491556</v>
      </c>
      <c r="K61" s="49"/>
      <c r="L61" s="49">
        <f t="shared" si="15"/>
        <v>0</v>
      </c>
    </row>
    <row r="62" ht="84" customHeight="1" outlineLevel="1" spans="1:12">
      <c r="A62" s="46">
        <v>50</v>
      </c>
      <c r="B62" s="46" t="s">
        <v>125</v>
      </c>
      <c r="C62" s="51" t="s">
        <v>129</v>
      </c>
      <c r="D62" s="46" t="s">
        <v>127</v>
      </c>
      <c r="E62" s="46">
        <v>31.245</v>
      </c>
      <c r="F62" s="49">
        <f>147.21*(1-10%)</f>
        <v>132.489</v>
      </c>
      <c r="G62" s="49">
        <f t="shared" si="14"/>
        <v>4139.618805</v>
      </c>
      <c r="H62" s="48" t="s">
        <v>128</v>
      </c>
      <c r="I62" s="49">
        <f t="shared" si="11"/>
        <v>143.08812</v>
      </c>
      <c r="J62" s="49">
        <f t="shared" si="12"/>
        <v>4470.7883094</v>
      </c>
      <c r="K62" s="49"/>
      <c r="L62" s="49">
        <f t="shared" si="15"/>
        <v>0</v>
      </c>
    </row>
    <row r="63" ht="64" customHeight="1" outlineLevel="1" spans="1:12">
      <c r="A63" s="46">
        <v>51</v>
      </c>
      <c r="B63" s="46" t="s">
        <v>130</v>
      </c>
      <c r="C63" s="51" t="s">
        <v>131</v>
      </c>
      <c r="D63" s="46" t="s">
        <v>80</v>
      </c>
      <c r="E63" s="46">
        <v>24</v>
      </c>
      <c r="F63" s="49">
        <v>86.39</v>
      </c>
      <c r="G63" s="49">
        <f t="shared" si="14"/>
        <v>2073.36</v>
      </c>
      <c r="H63" s="48" t="s">
        <v>25</v>
      </c>
      <c r="I63" s="49">
        <f t="shared" si="11"/>
        <v>93.3012</v>
      </c>
      <c r="J63" s="49">
        <f t="shared" si="12"/>
        <v>2239.2288</v>
      </c>
      <c r="K63" s="49"/>
      <c r="L63" s="49">
        <f t="shared" si="15"/>
        <v>0</v>
      </c>
    </row>
    <row r="64" ht="64" customHeight="1" outlineLevel="1" spans="1:12">
      <c r="A64" s="46">
        <v>52</v>
      </c>
      <c r="B64" s="46" t="s">
        <v>132</v>
      </c>
      <c r="C64" s="51" t="s">
        <v>133</v>
      </c>
      <c r="D64" s="46" t="s">
        <v>127</v>
      </c>
      <c r="E64" s="46">
        <v>179.43</v>
      </c>
      <c r="F64" s="49">
        <f>27.95*(1-10%)</f>
        <v>25.155</v>
      </c>
      <c r="G64" s="49">
        <f t="shared" si="14"/>
        <v>4513.56165</v>
      </c>
      <c r="H64" s="48" t="s">
        <v>128</v>
      </c>
      <c r="I64" s="49">
        <f t="shared" si="11"/>
        <v>27.1674</v>
      </c>
      <c r="J64" s="49">
        <f t="shared" si="12"/>
        <v>4874.646582</v>
      </c>
      <c r="K64" s="49"/>
      <c r="L64" s="49">
        <f t="shared" si="15"/>
        <v>0</v>
      </c>
    </row>
    <row r="65" ht="64" customHeight="1" outlineLevel="1" spans="1:12">
      <c r="A65" s="46">
        <v>53</v>
      </c>
      <c r="B65" s="46" t="s">
        <v>132</v>
      </c>
      <c r="C65" s="51" t="s">
        <v>134</v>
      </c>
      <c r="D65" s="46" t="s">
        <v>127</v>
      </c>
      <c r="E65" s="46">
        <v>421.05</v>
      </c>
      <c r="F65" s="49">
        <v>24.19</v>
      </c>
      <c r="G65" s="49">
        <f t="shared" si="14"/>
        <v>10185.1995</v>
      </c>
      <c r="H65" s="48" t="s">
        <v>25</v>
      </c>
      <c r="I65" s="49">
        <f t="shared" si="11"/>
        <v>26.1252</v>
      </c>
      <c r="J65" s="49">
        <f t="shared" si="12"/>
        <v>11000.01546</v>
      </c>
      <c r="K65" s="49"/>
      <c r="L65" s="49">
        <f t="shared" si="15"/>
        <v>0</v>
      </c>
    </row>
    <row r="66" ht="72" customHeight="1" outlineLevel="1" spans="1:12">
      <c r="A66" s="46">
        <v>54</v>
      </c>
      <c r="B66" s="46" t="s">
        <v>132</v>
      </c>
      <c r="C66" s="51" t="s">
        <v>135</v>
      </c>
      <c r="D66" s="46" t="s">
        <v>127</v>
      </c>
      <c r="E66" s="46">
        <v>38.63</v>
      </c>
      <c r="F66" s="49">
        <v>25.06</v>
      </c>
      <c r="G66" s="49">
        <f t="shared" si="14"/>
        <v>968.0678</v>
      </c>
      <c r="H66" s="48" t="s">
        <v>25</v>
      </c>
      <c r="I66" s="49">
        <f t="shared" si="11"/>
        <v>27.0648</v>
      </c>
      <c r="J66" s="49">
        <f t="shared" si="12"/>
        <v>1045.513224</v>
      </c>
      <c r="K66" s="49"/>
      <c r="L66" s="49">
        <f t="shared" si="15"/>
        <v>0</v>
      </c>
    </row>
    <row r="67" ht="72" customHeight="1" outlineLevel="1" spans="1:12">
      <c r="A67" s="46">
        <v>55</v>
      </c>
      <c r="B67" s="46" t="s">
        <v>132</v>
      </c>
      <c r="C67" s="51" t="s">
        <v>136</v>
      </c>
      <c r="D67" s="46" t="s">
        <v>127</v>
      </c>
      <c r="E67" s="46">
        <v>4.53</v>
      </c>
      <c r="F67" s="49">
        <f>53.03*(1-10%)</f>
        <v>47.727</v>
      </c>
      <c r="G67" s="49">
        <f t="shared" si="14"/>
        <v>216.20331</v>
      </c>
      <c r="H67" s="48" t="s">
        <v>128</v>
      </c>
      <c r="I67" s="49">
        <f t="shared" si="11"/>
        <v>51.54516</v>
      </c>
      <c r="J67" s="49">
        <f t="shared" si="12"/>
        <v>233.4995748</v>
      </c>
      <c r="K67" s="49"/>
      <c r="L67" s="49">
        <f t="shared" si="15"/>
        <v>0</v>
      </c>
    </row>
    <row r="68" ht="72" customHeight="1" outlineLevel="1" spans="1:12">
      <c r="A68" s="46">
        <v>56</v>
      </c>
      <c r="B68" s="46" t="s">
        <v>137</v>
      </c>
      <c r="C68" s="51" t="s">
        <v>138</v>
      </c>
      <c r="D68" s="46" t="s">
        <v>127</v>
      </c>
      <c r="E68" s="46">
        <v>404.33</v>
      </c>
      <c r="F68" s="49">
        <v>167.6</v>
      </c>
      <c r="G68" s="49">
        <f t="shared" si="14"/>
        <v>67765.708</v>
      </c>
      <c r="H68" s="48" t="s">
        <v>139</v>
      </c>
      <c r="I68" s="49">
        <f t="shared" si="11"/>
        <v>181.008</v>
      </c>
      <c r="J68" s="49">
        <f t="shared" si="12"/>
        <v>73186.96464</v>
      </c>
      <c r="K68" s="49"/>
      <c r="L68" s="49">
        <f t="shared" si="15"/>
        <v>0</v>
      </c>
    </row>
    <row r="69" ht="80" customHeight="1" outlineLevel="1" spans="1:12">
      <c r="A69" s="46">
        <v>57</v>
      </c>
      <c r="B69" s="46" t="s">
        <v>137</v>
      </c>
      <c r="C69" s="51" t="s">
        <v>140</v>
      </c>
      <c r="D69" s="46" t="s">
        <v>127</v>
      </c>
      <c r="E69" s="46">
        <v>924.52</v>
      </c>
      <c r="F69" s="49">
        <v>138.1</v>
      </c>
      <c r="G69" s="49">
        <f t="shared" si="14"/>
        <v>127676.212</v>
      </c>
      <c r="H69" s="48" t="s">
        <v>139</v>
      </c>
      <c r="I69" s="49">
        <f t="shared" si="11"/>
        <v>149.148</v>
      </c>
      <c r="J69" s="49">
        <f t="shared" si="12"/>
        <v>137890.30896</v>
      </c>
      <c r="K69" s="49"/>
      <c r="L69" s="49">
        <f t="shared" si="15"/>
        <v>0</v>
      </c>
    </row>
    <row r="70" ht="80" customHeight="1" outlineLevel="1" spans="1:12">
      <c r="A70" s="46">
        <v>58</v>
      </c>
      <c r="B70" s="46" t="s">
        <v>137</v>
      </c>
      <c r="C70" s="51" t="s">
        <v>141</v>
      </c>
      <c r="D70" s="46" t="s">
        <v>127</v>
      </c>
      <c r="E70" s="46">
        <v>226.02</v>
      </c>
      <c r="F70" s="49">
        <f>51.84+5</f>
        <v>56.84</v>
      </c>
      <c r="G70" s="49">
        <f t="shared" si="14"/>
        <v>12846.9768</v>
      </c>
      <c r="H70" s="48" t="s">
        <v>139</v>
      </c>
      <c r="I70" s="49">
        <f t="shared" si="11"/>
        <v>61.3872</v>
      </c>
      <c r="J70" s="49">
        <f t="shared" si="12"/>
        <v>13874.734944</v>
      </c>
      <c r="K70" s="49"/>
      <c r="L70" s="49">
        <f t="shared" si="15"/>
        <v>0</v>
      </c>
    </row>
    <row r="71" ht="80" customHeight="1" outlineLevel="1" spans="1:12">
      <c r="A71" s="46">
        <v>59</v>
      </c>
      <c r="B71" s="46" t="s">
        <v>137</v>
      </c>
      <c r="C71" s="51" t="s">
        <v>142</v>
      </c>
      <c r="D71" s="46" t="s">
        <v>127</v>
      </c>
      <c r="E71" s="46">
        <v>173.4</v>
      </c>
      <c r="F71" s="49">
        <v>51.84</v>
      </c>
      <c r="G71" s="49">
        <f t="shared" si="14"/>
        <v>8989.056</v>
      </c>
      <c r="H71" s="48" t="s">
        <v>139</v>
      </c>
      <c r="I71" s="49">
        <f t="shared" si="11"/>
        <v>55.9872</v>
      </c>
      <c r="J71" s="49">
        <f t="shared" si="12"/>
        <v>9708.18048</v>
      </c>
      <c r="K71" s="49"/>
      <c r="L71" s="49">
        <f t="shared" si="15"/>
        <v>0</v>
      </c>
    </row>
    <row r="72" ht="80" customHeight="1" outlineLevel="1" spans="1:12">
      <c r="A72" s="46">
        <v>60</v>
      </c>
      <c r="B72" s="46" t="s">
        <v>137</v>
      </c>
      <c r="C72" s="51" t="s">
        <v>143</v>
      </c>
      <c r="D72" s="46" t="s">
        <v>127</v>
      </c>
      <c r="E72" s="46">
        <v>454.16</v>
      </c>
      <c r="F72" s="49">
        <v>39.74</v>
      </c>
      <c r="G72" s="49">
        <f t="shared" si="14"/>
        <v>18048.3184</v>
      </c>
      <c r="H72" s="48" t="s">
        <v>139</v>
      </c>
      <c r="I72" s="49">
        <f t="shared" si="11"/>
        <v>42.9192</v>
      </c>
      <c r="J72" s="49">
        <f t="shared" si="12"/>
        <v>19492.183872</v>
      </c>
      <c r="K72" s="49"/>
      <c r="L72" s="49">
        <f t="shared" si="15"/>
        <v>0</v>
      </c>
    </row>
    <row r="73" ht="80" customHeight="1" outlineLevel="1" spans="1:12">
      <c r="A73" s="46">
        <v>61</v>
      </c>
      <c r="B73" s="46" t="s">
        <v>137</v>
      </c>
      <c r="C73" s="51" t="s">
        <v>144</v>
      </c>
      <c r="D73" s="46" t="s">
        <v>127</v>
      </c>
      <c r="E73" s="46">
        <v>228.49</v>
      </c>
      <c r="F73" s="49">
        <f>19.87+2</f>
        <v>21.87</v>
      </c>
      <c r="G73" s="49">
        <f t="shared" si="14"/>
        <v>4997.0763</v>
      </c>
      <c r="H73" s="48" t="s">
        <v>139</v>
      </c>
      <c r="I73" s="49">
        <f t="shared" si="11"/>
        <v>23.6196</v>
      </c>
      <c r="J73" s="49">
        <f t="shared" si="12"/>
        <v>5396.842404</v>
      </c>
      <c r="K73" s="49"/>
      <c r="L73" s="49">
        <f t="shared" si="15"/>
        <v>0</v>
      </c>
    </row>
    <row r="74" ht="87" customHeight="1" outlineLevel="1" spans="1:12">
      <c r="A74" s="46">
        <v>62</v>
      </c>
      <c r="B74" s="46" t="s">
        <v>137</v>
      </c>
      <c r="C74" s="51" t="s">
        <v>145</v>
      </c>
      <c r="D74" s="46" t="s">
        <v>127</v>
      </c>
      <c r="E74" s="46">
        <v>306.11</v>
      </c>
      <c r="F74" s="49">
        <v>19.87</v>
      </c>
      <c r="G74" s="49">
        <f t="shared" si="14"/>
        <v>6082.4057</v>
      </c>
      <c r="H74" s="48" t="s">
        <v>139</v>
      </c>
      <c r="I74" s="49">
        <f t="shared" si="11"/>
        <v>21.4596</v>
      </c>
      <c r="J74" s="49">
        <f t="shared" si="12"/>
        <v>6568.998156</v>
      </c>
      <c r="K74" s="49"/>
      <c r="L74" s="49">
        <f t="shared" si="15"/>
        <v>0</v>
      </c>
    </row>
    <row r="75" ht="87" customHeight="1" outlineLevel="1" spans="1:12">
      <c r="A75" s="46">
        <v>63</v>
      </c>
      <c r="B75" s="46" t="s">
        <v>137</v>
      </c>
      <c r="C75" s="51" t="s">
        <v>146</v>
      </c>
      <c r="D75" s="46" t="s">
        <v>127</v>
      </c>
      <c r="E75" s="46">
        <v>68.55</v>
      </c>
      <c r="F75" s="49">
        <v>20.74</v>
      </c>
      <c r="G75" s="49">
        <f t="shared" si="14"/>
        <v>1421.727</v>
      </c>
      <c r="H75" s="48" t="s">
        <v>139</v>
      </c>
      <c r="I75" s="49">
        <f t="shared" ref="I75:I119" si="16">+F75*(1+8%)</f>
        <v>22.3992</v>
      </c>
      <c r="J75" s="49">
        <f t="shared" ref="J75:J119" si="17">+I75*E75</f>
        <v>1535.46516</v>
      </c>
      <c r="K75" s="49"/>
      <c r="L75" s="49">
        <f t="shared" si="15"/>
        <v>0</v>
      </c>
    </row>
    <row r="76" ht="87" customHeight="1" outlineLevel="1" spans="1:12">
      <c r="A76" s="46">
        <v>64</v>
      </c>
      <c r="B76" s="46" t="s">
        <v>147</v>
      </c>
      <c r="C76" s="51" t="s">
        <v>148</v>
      </c>
      <c r="D76" s="46" t="s">
        <v>127</v>
      </c>
      <c r="E76" s="46">
        <v>354.93</v>
      </c>
      <c r="F76" s="49">
        <f>22.46+6.76</f>
        <v>29.22</v>
      </c>
      <c r="G76" s="49">
        <f t="shared" si="14"/>
        <v>10371.0546</v>
      </c>
      <c r="H76" s="48" t="s">
        <v>139</v>
      </c>
      <c r="I76" s="49">
        <f t="shared" si="16"/>
        <v>31.5576</v>
      </c>
      <c r="J76" s="49">
        <f t="shared" si="17"/>
        <v>11200.738968</v>
      </c>
      <c r="K76" s="49"/>
      <c r="L76" s="49">
        <f t="shared" ref="L76:L82" si="18">+K76*E76</f>
        <v>0</v>
      </c>
    </row>
    <row r="77" customFormat="1" ht="53" customHeight="1" outlineLevel="1" spans="1:12">
      <c r="A77" s="46">
        <v>65</v>
      </c>
      <c r="B77" s="46" t="s">
        <v>149</v>
      </c>
      <c r="C77" s="51" t="s">
        <v>150</v>
      </c>
      <c r="D77" s="46" t="s">
        <v>80</v>
      </c>
      <c r="E77" s="46">
        <v>7</v>
      </c>
      <c r="F77" s="49">
        <v>31.96</v>
      </c>
      <c r="G77" s="49">
        <f t="shared" si="14"/>
        <v>223.72</v>
      </c>
      <c r="H77" s="48" t="s">
        <v>25</v>
      </c>
      <c r="I77" s="49">
        <f t="shared" si="16"/>
        <v>34.5168</v>
      </c>
      <c r="J77" s="49">
        <f t="shared" si="17"/>
        <v>241.6176</v>
      </c>
      <c r="K77" s="49"/>
      <c r="L77" s="49">
        <f t="shared" si="18"/>
        <v>0</v>
      </c>
    </row>
    <row r="78" ht="53" customHeight="1" outlineLevel="1" spans="1:12">
      <c r="A78" s="46">
        <v>66</v>
      </c>
      <c r="B78" s="46" t="s">
        <v>149</v>
      </c>
      <c r="C78" s="51" t="s">
        <v>151</v>
      </c>
      <c r="D78" s="46" t="s">
        <v>80</v>
      </c>
      <c r="E78" s="46">
        <v>11</v>
      </c>
      <c r="F78" s="49">
        <v>63.92</v>
      </c>
      <c r="G78" s="49">
        <f t="shared" ref="G78:G85" si="19">E78*F78</f>
        <v>703.12</v>
      </c>
      <c r="H78" s="48" t="s">
        <v>152</v>
      </c>
      <c r="I78" s="49">
        <f t="shared" si="16"/>
        <v>69.0336</v>
      </c>
      <c r="J78" s="49">
        <f t="shared" si="17"/>
        <v>759.3696</v>
      </c>
      <c r="K78" s="49"/>
      <c r="L78" s="49">
        <f t="shared" si="18"/>
        <v>0</v>
      </c>
    </row>
    <row r="79" customFormat="1" ht="53" customHeight="1" outlineLevel="1" spans="1:12">
      <c r="A79" s="46">
        <v>67</v>
      </c>
      <c r="B79" s="46" t="s">
        <v>149</v>
      </c>
      <c r="C79" s="51" t="s">
        <v>153</v>
      </c>
      <c r="D79" s="46" t="s">
        <v>80</v>
      </c>
      <c r="E79" s="46">
        <v>18</v>
      </c>
      <c r="F79" s="49">
        <v>127.84</v>
      </c>
      <c r="G79" s="49">
        <f t="shared" si="19"/>
        <v>2301.12</v>
      </c>
      <c r="H79" s="48" t="s">
        <v>152</v>
      </c>
      <c r="I79" s="49">
        <f t="shared" si="16"/>
        <v>138.0672</v>
      </c>
      <c r="J79" s="49">
        <f t="shared" si="17"/>
        <v>2485.2096</v>
      </c>
      <c r="K79" s="49"/>
      <c r="L79" s="49">
        <f t="shared" si="18"/>
        <v>0</v>
      </c>
    </row>
    <row r="80" customFormat="1" ht="53" customHeight="1" outlineLevel="1" spans="1:12">
      <c r="A80" s="46">
        <v>68</v>
      </c>
      <c r="B80" s="46" t="s">
        <v>149</v>
      </c>
      <c r="C80" s="51" t="s">
        <v>154</v>
      </c>
      <c r="D80" s="46" t="s">
        <v>80</v>
      </c>
      <c r="E80" s="46">
        <v>1</v>
      </c>
      <c r="F80" s="49">
        <v>255.68</v>
      </c>
      <c r="G80" s="49">
        <f t="shared" si="19"/>
        <v>255.68</v>
      </c>
      <c r="H80" s="48" t="s">
        <v>152</v>
      </c>
      <c r="I80" s="49">
        <f t="shared" si="16"/>
        <v>276.1344</v>
      </c>
      <c r="J80" s="49">
        <f t="shared" si="17"/>
        <v>276.1344</v>
      </c>
      <c r="K80" s="49"/>
      <c r="L80" s="49">
        <f t="shared" si="18"/>
        <v>0</v>
      </c>
    </row>
    <row r="81" customFormat="1" ht="55" customHeight="1" outlineLevel="1" spans="1:12">
      <c r="A81" s="46">
        <v>69</v>
      </c>
      <c r="B81" s="46" t="s">
        <v>149</v>
      </c>
      <c r="C81" s="51" t="s">
        <v>155</v>
      </c>
      <c r="D81" s="46" t="s">
        <v>80</v>
      </c>
      <c r="E81" s="46">
        <v>31</v>
      </c>
      <c r="F81" s="49">
        <v>136.5</v>
      </c>
      <c r="G81" s="49">
        <f t="shared" si="19"/>
        <v>4231.5</v>
      </c>
      <c r="H81" s="48" t="s">
        <v>152</v>
      </c>
      <c r="I81" s="49">
        <f t="shared" si="16"/>
        <v>147.42</v>
      </c>
      <c r="J81" s="49">
        <f t="shared" si="17"/>
        <v>4570.02</v>
      </c>
      <c r="K81" s="49"/>
      <c r="L81" s="49">
        <f t="shared" si="18"/>
        <v>0</v>
      </c>
    </row>
    <row r="82" ht="55" customHeight="1" outlineLevel="1" spans="1:12">
      <c r="A82" s="46">
        <v>70</v>
      </c>
      <c r="B82" s="46" t="s">
        <v>149</v>
      </c>
      <c r="C82" s="51" t="s">
        <v>156</v>
      </c>
      <c r="D82" s="46" t="s">
        <v>80</v>
      </c>
      <c r="E82" s="46">
        <v>58</v>
      </c>
      <c r="F82" s="49">
        <v>273</v>
      </c>
      <c r="G82" s="49">
        <f t="shared" si="19"/>
        <v>15834</v>
      </c>
      <c r="H82" s="48" t="s">
        <v>152</v>
      </c>
      <c r="I82" s="49">
        <f t="shared" si="16"/>
        <v>294.84</v>
      </c>
      <c r="J82" s="49">
        <f t="shared" si="17"/>
        <v>17100.72</v>
      </c>
      <c r="K82" s="49"/>
      <c r="L82" s="49">
        <f t="shared" si="18"/>
        <v>0</v>
      </c>
    </row>
    <row r="83" customFormat="1" ht="55" customHeight="1" outlineLevel="1" spans="1:12">
      <c r="A83" s="46">
        <v>71</v>
      </c>
      <c r="B83" s="46" t="s">
        <v>149</v>
      </c>
      <c r="C83" s="51" t="s">
        <v>157</v>
      </c>
      <c r="D83" s="46" t="s">
        <v>80</v>
      </c>
      <c r="E83" s="46">
        <v>4</v>
      </c>
      <c r="F83" s="49">
        <v>546</v>
      </c>
      <c r="G83" s="49">
        <f t="shared" si="19"/>
        <v>2184</v>
      </c>
      <c r="H83" s="48" t="s">
        <v>152</v>
      </c>
      <c r="I83" s="49">
        <f t="shared" si="16"/>
        <v>589.68</v>
      </c>
      <c r="J83" s="49">
        <f t="shared" si="17"/>
        <v>2358.72</v>
      </c>
      <c r="K83" s="49"/>
      <c r="L83" s="49">
        <f t="shared" ref="L83:L85" si="20">+K83*E83</f>
        <v>0</v>
      </c>
    </row>
    <row r="84" ht="55" customHeight="1" outlineLevel="1" spans="1:12">
      <c r="A84" s="46">
        <v>72</v>
      </c>
      <c r="B84" s="46" t="s">
        <v>149</v>
      </c>
      <c r="C84" s="51" t="s">
        <v>158</v>
      </c>
      <c r="D84" s="46" t="s">
        <v>80</v>
      </c>
      <c r="E84" s="46">
        <v>4</v>
      </c>
      <c r="F84" s="49">
        <v>105.4</v>
      </c>
      <c r="G84" s="49">
        <f t="shared" si="19"/>
        <v>421.6</v>
      </c>
      <c r="H84" s="48" t="s">
        <v>25</v>
      </c>
      <c r="I84" s="49">
        <f t="shared" si="16"/>
        <v>113.832</v>
      </c>
      <c r="J84" s="49">
        <f t="shared" si="17"/>
        <v>455.328</v>
      </c>
      <c r="K84" s="49"/>
      <c r="L84" s="49">
        <f t="shared" si="20"/>
        <v>0</v>
      </c>
    </row>
    <row r="85" ht="59" customHeight="1" outlineLevel="1" spans="1:12">
      <c r="A85" s="46">
        <v>73</v>
      </c>
      <c r="B85" s="46" t="s">
        <v>149</v>
      </c>
      <c r="C85" s="51" t="s">
        <v>159</v>
      </c>
      <c r="D85" s="46" t="s">
        <v>80</v>
      </c>
      <c r="E85" s="46">
        <v>3</v>
      </c>
      <c r="F85" s="49">
        <v>320.86</v>
      </c>
      <c r="G85" s="49">
        <f t="shared" si="19"/>
        <v>962.58</v>
      </c>
      <c r="H85" s="48" t="s">
        <v>25</v>
      </c>
      <c r="I85" s="49">
        <f t="shared" si="16"/>
        <v>346.5288</v>
      </c>
      <c r="J85" s="49">
        <f t="shared" si="17"/>
        <v>1039.5864</v>
      </c>
      <c r="K85" s="49"/>
      <c r="L85" s="49">
        <f t="shared" si="20"/>
        <v>0</v>
      </c>
    </row>
    <row r="86" s="39" customFormat="1" ht="18" customHeight="1" spans="1:12">
      <c r="A86" s="57"/>
      <c r="B86" s="57" t="s">
        <v>160</v>
      </c>
      <c r="C86" s="61"/>
      <c r="D86" s="61"/>
      <c r="E86" s="57"/>
      <c r="F86" s="49"/>
      <c r="G86" s="59">
        <f t="shared" ref="G86:L86" si="21">SUM(G43:G85)</f>
        <v>494950.985972</v>
      </c>
      <c r="H86" s="62"/>
      <c r="I86" s="49"/>
      <c r="J86" s="59">
        <f t="shared" si="21"/>
        <v>534547.06484976</v>
      </c>
      <c r="K86" s="49"/>
      <c r="L86" s="59">
        <f t="shared" si="21"/>
        <v>0</v>
      </c>
    </row>
    <row r="87" ht="18" customHeight="1" spans="1:12">
      <c r="A87" s="46" t="s">
        <v>161</v>
      </c>
      <c r="B87" s="46" t="s">
        <v>10</v>
      </c>
      <c r="C87" s="51"/>
      <c r="D87" s="51"/>
      <c r="E87" s="46"/>
      <c r="F87" s="49"/>
      <c r="G87" s="50"/>
      <c r="H87" s="48"/>
      <c r="I87" s="49"/>
      <c r="J87" s="49"/>
      <c r="K87" s="49"/>
      <c r="L87" s="49"/>
    </row>
    <row r="88" ht="96" customHeight="1" outlineLevel="1" spans="1:12">
      <c r="A88" s="46">
        <v>74</v>
      </c>
      <c r="B88" s="46" t="s">
        <v>162</v>
      </c>
      <c r="C88" s="51" t="s">
        <v>163</v>
      </c>
      <c r="D88" s="46" t="s">
        <v>127</v>
      </c>
      <c r="E88" s="46">
        <v>142.597</v>
      </c>
      <c r="F88" s="49">
        <v>157.23</v>
      </c>
      <c r="G88" s="49">
        <f t="shared" ref="G88:G96" si="22">E88*F88</f>
        <v>22420.52631</v>
      </c>
      <c r="H88" s="48" t="s">
        <v>25</v>
      </c>
      <c r="I88" s="49">
        <f t="shared" si="16"/>
        <v>169.8084</v>
      </c>
      <c r="J88" s="49">
        <f t="shared" si="17"/>
        <v>24214.1684148</v>
      </c>
      <c r="K88" s="49"/>
      <c r="L88" s="49">
        <f t="shared" ref="L88:L96" si="23">+K88*E88</f>
        <v>0</v>
      </c>
    </row>
    <row r="89" ht="96" customHeight="1" outlineLevel="1" spans="1:12">
      <c r="A89" s="46">
        <v>75</v>
      </c>
      <c r="B89" s="46" t="s">
        <v>162</v>
      </c>
      <c r="C89" s="51" t="s">
        <v>164</v>
      </c>
      <c r="D89" s="46" t="s">
        <v>127</v>
      </c>
      <c r="E89" s="46">
        <v>3</v>
      </c>
      <c r="F89" s="49">
        <f>136.5+12</f>
        <v>148.5</v>
      </c>
      <c r="G89" s="49">
        <f t="shared" si="22"/>
        <v>445.5</v>
      </c>
      <c r="H89" s="48" t="s">
        <v>139</v>
      </c>
      <c r="I89" s="49">
        <f t="shared" si="16"/>
        <v>160.38</v>
      </c>
      <c r="J89" s="49">
        <f t="shared" si="17"/>
        <v>481.14</v>
      </c>
      <c r="K89" s="49"/>
      <c r="L89" s="49">
        <f t="shared" si="23"/>
        <v>0</v>
      </c>
    </row>
    <row r="90" ht="96" customHeight="1" outlineLevel="1" spans="1:12">
      <c r="A90" s="46">
        <v>76</v>
      </c>
      <c r="B90" s="46" t="s">
        <v>165</v>
      </c>
      <c r="C90" s="51" t="s">
        <v>166</v>
      </c>
      <c r="D90" s="46" t="s">
        <v>80</v>
      </c>
      <c r="E90" s="46">
        <v>1</v>
      </c>
      <c r="F90" s="49">
        <f>716.21+50</f>
        <v>766.21</v>
      </c>
      <c r="G90" s="49">
        <f t="shared" si="22"/>
        <v>766.21</v>
      </c>
      <c r="H90" s="48" t="s">
        <v>139</v>
      </c>
      <c r="I90" s="49">
        <f t="shared" si="16"/>
        <v>827.5068</v>
      </c>
      <c r="J90" s="49">
        <f t="shared" si="17"/>
        <v>827.5068</v>
      </c>
      <c r="K90" s="49"/>
      <c r="L90" s="49">
        <f t="shared" si="23"/>
        <v>0</v>
      </c>
    </row>
    <row r="91" ht="58" customHeight="1" outlineLevel="1" spans="1:12">
      <c r="A91" s="46">
        <v>77</v>
      </c>
      <c r="B91" s="46" t="s">
        <v>167</v>
      </c>
      <c r="C91" s="51" t="s">
        <v>168</v>
      </c>
      <c r="D91" s="46" t="s">
        <v>80</v>
      </c>
      <c r="E91" s="46">
        <v>3</v>
      </c>
      <c r="F91" s="49">
        <v>60.48</v>
      </c>
      <c r="G91" s="49">
        <f t="shared" si="22"/>
        <v>181.44</v>
      </c>
      <c r="H91" s="48" t="s">
        <v>25</v>
      </c>
      <c r="I91" s="49">
        <f t="shared" si="16"/>
        <v>65.3184</v>
      </c>
      <c r="J91" s="49">
        <f t="shared" si="17"/>
        <v>195.9552</v>
      </c>
      <c r="K91" s="49"/>
      <c r="L91" s="49">
        <f t="shared" si="23"/>
        <v>0</v>
      </c>
    </row>
    <row r="92" ht="58" customHeight="1" outlineLevel="1" spans="1:12">
      <c r="A92" s="46">
        <v>78</v>
      </c>
      <c r="B92" s="46" t="s">
        <v>169</v>
      </c>
      <c r="C92" s="51" t="s">
        <v>170</v>
      </c>
      <c r="D92" s="46" t="s">
        <v>80</v>
      </c>
      <c r="E92" s="46">
        <v>68</v>
      </c>
      <c r="F92" s="49">
        <v>335.21</v>
      </c>
      <c r="G92" s="49">
        <f t="shared" si="22"/>
        <v>22794.28</v>
      </c>
      <c r="H92" s="48" t="s">
        <v>25</v>
      </c>
      <c r="I92" s="49">
        <f t="shared" si="16"/>
        <v>362.0268</v>
      </c>
      <c r="J92" s="49">
        <f t="shared" si="17"/>
        <v>24617.8224</v>
      </c>
      <c r="K92" s="49"/>
      <c r="L92" s="49">
        <f t="shared" si="23"/>
        <v>0</v>
      </c>
    </row>
    <row r="93" ht="58" customHeight="1" outlineLevel="1" spans="1:12">
      <c r="A93" s="46">
        <v>79</v>
      </c>
      <c r="B93" s="46" t="s">
        <v>149</v>
      </c>
      <c r="C93" s="51" t="s">
        <v>150</v>
      </c>
      <c r="D93" s="46" t="s">
        <v>80</v>
      </c>
      <c r="E93" s="46">
        <v>26</v>
      </c>
      <c r="F93" s="49">
        <v>31.96</v>
      </c>
      <c r="G93" s="49">
        <f t="shared" si="22"/>
        <v>830.96</v>
      </c>
      <c r="H93" s="48" t="s">
        <v>25</v>
      </c>
      <c r="I93" s="49">
        <f t="shared" si="16"/>
        <v>34.5168</v>
      </c>
      <c r="J93" s="49">
        <f t="shared" si="17"/>
        <v>897.4368</v>
      </c>
      <c r="K93" s="49"/>
      <c r="L93" s="49">
        <f t="shared" si="23"/>
        <v>0</v>
      </c>
    </row>
    <row r="94" ht="53" customHeight="1" outlineLevel="1" spans="1:12">
      <c r="A94" s="46">
        <v>80</v>
      </c>
      <c r="B94" s="46" t="s">
        <v>149</v>
      </c>
      <c r="C94" s="51" t="s">
        <v>171</v>
      </c>
      <c r="D94" s="46" t="s">
        <v>80</v>
      </c>
      <c r="E94" s="46">
        <v>2</v>
      </c>
      <c r="F94" s="49">
        <v>68.25</v>
      </c>
      <c r="G94" s="49">
        <f t="shared" si="22"/>
        <v>136.5</v>
      </c>
      <c r="H94" s="48" t="s">
        <v>25</v>
      </c>
      <c r="I94" s="49">
        <f t="shared" si="16"/>
        <v>73.71</v>
      </c>
      <c r="J94" s="49">
        <f t="shared" si="17"/>
        <v>147.42</v>
      </c>
      <c r="K94" s="49"/>
      <c r="L94" s="49">
        <f t="shared" si="23"/>
        <v>0</v>
      </c>
    </row>
    <row r="95" ht="53" customHeight="1" outlineLevel="1" spans="1:12">
      <c r="A95" s="46">
        <v>81</v>
      </c>
      <c r="B95" s="46" t="s">
        <v>149</v>
      </c>
      <c r="C95" s="51" t="s">
        <v>172</v>
      </c>
      <c r="D95" s="46" t="s">
        <v>80</v>
      </c>
      <c r="E95" s="46">
        <v>5</v>
      </c>
      <c r="F95" s="49">
        <f>101.95*(1-10%)</f>
        <v>91.755</v>
      </c>
      <c r="G95" s="49">
        <f t="shared" si="22"/>
        <v>458.775</v>
      </c>
      <c r="H95" s="48" t="s">
        <v>25</v>
      </c>
      <c r="I95" s="49">
        <f t="shared" si="16"/>
        <v>99.0954</v>
      </c>
      <c r="J95" s="49">
        <f t="shared" si="17"/>
        <v>495.477</v>
      </c>
      <c r="K95" s="49"/>
      <c r="L95" s="49">
        <f t="shared" si="23"/>
        <v>0</v>
      </c>
    </row>
    <row r="96" ht="53" customHeight="1" outlineLevel="1" spans="1:12">
      <c r="A96" s="46">
        <v>82</v>
      </c>
      <c r="B96" s="46" t="s">
        <v>149</v>
      </c>
      <c r="C96" s="51" t="s">
        <v>173</v>
      </c>
      <c r="D96" s="46" t="s">
        <v>80</v>
      </c>
      <c r="E96" s="46">
        <v>2</v>
      </c>
      <c r="F96" s="49">
        <v>101.95</v>
      </c>
      <c r="G96" s="49">
        <f t="shared" si="22"/>
        <v>203.9</v>
      </c>
      <c r="H96" s="48" t="s">
        <v>25</v>
      </c>
      <c r="I96" s="49">
        <f t="shared" si="16"/>
        <v>110.106</v>
      </c>
      <c r="J96" s="49">
        <f t="shared" si="17"/>
        <v>220.212</v>
      </c>
      <c r="K96" s="49"/>
      <c r="L96" s="49">
        <f t="shared" si="23"/>
        <v>0</v>
      </c>
    </row>
    <row r="97" s="40" customFormat="1" ht="18" customHeight="1" spans="1:12">
      <c r="A97" s="57"/>
      <c r="B97" s="57" t="s">
        <v>174</v>
      </c>
      <c r="C97" s="61"/>
      <c r="D97" s="61"/>
      <c r="E97" s="57"/>
      <c r="F97" s="49"/>
      <c r="G97" s="59">
        <f t="shared" ref="G97:L97" si="24">SUM(G88:G96)</f>
        <v>48238.09131</v>
      </c>
      <c r="H97" s="63"/>
      <c r="I97" s="49"/>
      <c r="J97" s="59">
        <f t="shared" si="24"/>
        <v>52097.1386148</v>
      </c>
      <c r="K97" s="49"/>
      <c r="L97" s="59">
        <f t="shared" si="24"/>
        <v>0</v>
      </c>
    </row>
    <row r="98" ht="18" customHeight="1" spans="1:12">
      <c r="A98" s="46" t="s">
        <v>175</v>
      </c>
      <c r="B98" s="46" t="s">
        <v>11</v>
      </c>
      <c r="C98" s="51"/>
      <c r="D98" s="51"/>
      <c r="E98" s="46"/>
      <c r="F98" s="49"/>
      <c r="G98" s="50"/>
      <c r="H98" s="48"/>
      <c r="I98" s="49"/>
      <c r="J98" s="49"/>
      <c r="K98" s="49"/>
      <c r="L98" s="49"/>
    </row>
    <row r="99" ht="69" customHeight="1" outlineLevel="1" spans="1:12">
      <c r="A99" s="46">
        <v>83</v>
      </c>
      <c r="B99" s="46" t="s">
        <v>176</v>
      </c>
      <c r="C99" s="51" t="s">
        <v>177</v>
      </c>
      <c r="D99" s="46" t="s">
        <v>80</v>
      </c>
      <c r="E99" s="46">
        <v>1</v>
      </c>
      <c r="F99" s="49">
        <v>1658.76</v>
      </c>
      <c r="G99" s="49">
        <f t="shared" ref="G99:G107" si="25">E99*F99</f>
        <v>1658.76</v>
      </c>
      <c r="H99" s="48"/>
      <c r="I99" s="49">
        <f t="shared" si="16"/>
        <v>1791.4608</v>
      </c>
      <c r="J99" s="49">
        <f t="shared" si="17"/>
        <v>1791.4608</v>
      </c>
      <c r="K99" s="49"/>
      <c r="L99" s="49">
        <f t="shared" ref="L99:L119" si="26">+K99*E99</f>
        <v>0</v>
      </c>
    </row>
    <row r="100" ht="69" customHeight="1" outlineLevel="1" spans="1:12">
      <c r="A100" s="46">
        <v>84</v>
      </c>
      <c r="B100" s="46" t="s">
        <v>176</v>
      </c>
      <c r="C100" s="51" t="s">
        <v>178</v>
      </c>
      <c r="D100" s="46" t="s">
        <v>80</v>
      </c>
      <c r="E100" s="46">
        <v>21</v>
      </c>
      <c r="F100" s="49">
        <v>2296.35</v>
      </c>
      <c r="G100" s="49">
        <f t="shared" si="25"/>
        <v>48223.35</v>
      </c>
      <c r="H100" s="48" t="s">
        <v>25</v>
      </c>
      <c r="I100" s="49">
        <f t="shared" si="16"/>
        <v>2480.058</v>
      </c>
      <c r="J100" s="49">
        <f t="shared" si="17"/>
        <v>52081.218</v>
      </c>
      <c r="K100" s="49"/>
      <c r="L100" s="49">
        <f t="shared" si="26"/>
        <v>0</v>
      </c>
    </row>
    <row r="101" ht="69" customHeight="1" outlineLevel="1" spans="1:12">
      <c r="A101" s="46">
        <v>85</v>
      </c>
      <c r="B101" s="46" t="s">
        <v>176</v>
      </c>
      <c r="C101" s="51" t="s">
        <v>179</v>
      </c>
      <c r="D101" s="46" t="s">
        <v>80</v>
      </c>
      <c r="E101" s="46">
        <v>12</v>
      </c>
      <c r="F101" s="49">
        <v>2933.94</v>
      </c>
      <c r="G101" s="49">
        <f t="shared" si="25"/>
        <v>35207.28</v>
      </c>
      <c r="H101" s="48" t="s">
        <v>25</v>
      </c>
      <c r="I101" s="49">
        <f t="shared" si="16"/>
        <v>3168.6552</v>
      </c>
      <c r="J101" s="49">
        <f t="shared" si="17"/>
        <v>38023.8624</v>
      </c>
      <c r="K101" s="49"/>
      <c r="L101" s="49">
        <f t="shared" si="26"/>
        <v>0</v>
      </c>
    </row>
    <row r="102" ht="76" customHeight="1" outlineLevel="1" spans="1:12">
      <c r="A102" s="46">
        <v>86</v>
      </c>
      <c r="B102" s="46" t="s">
        <v>176</v>
      </c>
      <c r="C102" s="51" t="s">
        <v>180</v>
      </c>
      <c r="D102" s="46" t="s">
        <v>80</v>
      </c>
      <c r="E102" s="46">
        <v>14</v>
      </c>
      <c r="F102" s="49">
        <v>3188.8</v>
      </c>
      <c r="G102" s="49">
        <f t="shared" si="25"/>
        <v>44643.2</v>
      </c>
      <c r="H102" s="48" t="s">
        <v>25</v>
      </c>
      <c r="I102" s="49">
        <f t="shared" si="16"/>
        <v>3443.904</v>
      </c>
      <c r="J102" s="49">
        <f t="shared" si="17"/>
        <v>48214.656</v>
      </c>
      <c r="K102" s="49"/>
      <c r="L102" s="49">
        <f t="shared" si="26"/>
        <v>0</v>
      </c>
    </row>
    <row r="103" ht="76" customHeight="1" outlineLevel="1" spans="1:12">
      <c r="A103" s="46">
        <v>87</v>
      </c>
      <c r="B103" s="46" t="s">
        <v>181</v>
      </c>
      <c r="C103" s="51" t="s">
        <v>182</v>
      </c>
      <c r="D103" s="46" t="s">
        <v>80</v>
      </c>
      <c r="E103" s="46">
        <v>28</v>
      </c>
      <c r="F103" s="49">
        <v>1758.12</v>
      </c>
      <c r="G103" s="49">
        <f t="shared" si="25"/>
        <v>49227.36</v>
      </c>
      <c r="H103" s="48" t="s">
        <v>25</v>
      </c>
      <c r="I103" s="49">
        <f t="shared" si="16"/>
        <v>1898.7696</v>
      </c>
      <c r="J103" s="49">
        <f t="shared" si="17"/>
        <v>53165.5488</v>
      </c>
      <c r="K103" s="49"/>
      <c r="L103" s="49">
        <f t="shared" si="26"/>
        <v>0</v>
      </c>
    </row>
    <row r="104" ht="76" customHeight="1" outlineLevel="1" spans="1:12">
      <c r="A104" s="46">
        <v>88</v>
      </c>
      <c r="B104" s="46" t="s">
        <v>183</v>
      </c>
      <c r="C104" s="51" t="s">
        <v>184</v>
      </c>
      <c r="D104" s="46" t="s">
        <v>80</v>
      </c>
      <c r="E104" s="46">
        <v>8</v>
      </c>
      <c r="F104" s="49">
        <v>110.58</v>
      </c>
      <c r="G104" s="49">
        <f t="shared" si="25"/>
        <v>884.64</v>
      </c>
      <c r="H104" s="48" t="s">
        <v>25</v>
      </c>
      <c r="I104" s="49">
        <f t="shared" si="16"/>
        <v>119.4264</v>
      </c>
      <c r="J104" s="49">
        <f t="shared" si="17"/>
        <v>955.4112</v>
      </c>
      <c r="K104" s="49"/>
      <c r="L104" s="49">
        <f t="shared" si="26"/>
        <v>0</v>
      </c>
    </row>
    <row r="105" ht="66" customHeight="1" outlineLevel="1" spans="1:12">
      <c r="A105" s="46">
        <v>89</v>
      </c>
      <c r="B105" s="46" t="s">
        <v>185</v>
      </c>
      <c r="C105" s="51" t="s">
        <v>186</v>
      </c>
      <c r="D105" s="46" t="s">
        <v>80</v>
      </c>
      <c r="E105" s="46">
        <v>8</v>
      </c>
      <c r="F105" s="49">
        <f>464.75*(1-10%)</f>
        <v>418.275</v>
      </c>
      <c r="G105" s="49">
        <f t="shared" si="25"/>
        <v>3346.2</v>
      </c>
      <c r="H105" s="48" t="s">
        <v>187</v>
      </c>
      <c r="I105" s="49">
        <f t="shared" si="16"/>
        <v>451.737</v>
      </c>
      <c r="J105" s="49">
        <f t="shared" si="17"/>
        <v>3613.896</v>
      </c>
      <c r="K105" s="49"/>
      <c r="L105" s="49">
        <f t="shared" si="26"/>
        <v>0</v>
      </c>
    </row>
    <row r="106" ht="66" customHeight="1" outlineLevel="1" spans="1:12">
      <c r="A106" s="46">
        <v>90</v>
      </c>
      <c r="B106" s="46" t="s">
        <v>188</v>
      </c>
      <c r="C106" s="51" t="s">
        <v>189</v>
      </c>
      <c r="D106" s="46" t="s">
        <v>80</v>
      </c>
      <c r="E106" s="46">
        <v>8</v>
      </c>
      <c r="F106" s="49">
        <v>139.1</v>
      </c>
      <c r="G106" s="49">
        <f t="shared" si="25"/>
        <v>1112.8</v>
      </c>
      <c r="H106" s="48" t="s">
        <v>25</v>
      </c>
      <c r="I106" s="49">
        <f t="shared" si="16"/>
        <v>150.228</v>
      </c>
      <c r="J106" s="49">
        <f t="shared" si="17"/>
        <v>1201.824</v>
      </c>
      <c r="K106" s="49"/>
      <c r="L106" s="49">
        <f t="shared" si="26"/>
        <v>0</v>
      </c>
    </row>
    <row r="107" ht="66" customHeight="1" outlineLevel="1" spans="1:12">
      <c r="A107" s="46">
        <v>91</v>
      </c>
      <c r="B107" s="46" t="s">
        <v>190</v>
      </c>
      <c r="C107" s="51" t="s">
        <v>191</v>
      </c>
      <c r="D107" s="46" t="s">
        <v>80</v>
      </c>
      <c r="E107" s="46">
        <v>8</v>
      </c>
      <c r="F107" s="49">
        <v>110.58</v>
      </c>
      <c r="G107" s="49">
        <f t="shared" si="25"/>
        <v>884.64</v>
      </c>
      <c r="H107" s="48" t="s">
        <v>25</v>
      </c>
      <c r="I107" s="49">
        <f t="shared" si="16"/>
        <v>119.4264</v>
      </c>
      <c r="J107" s="49">
        <f t="shared" si="17"/>
        <v>955.4112</v>
      </c>
      <c r="K107" s="49"/>
      <c r="L107" s="49">
        <f t="shared" si="26"/>
        <v>0</v>
      </c>
    </row>
    <row r="108" ht="73" customHeight="1" outlineLevel="1" spans="1:12">
      <c r="A108" s="46">
        <v>92</v>
      </c>
      <c r="B108" s="46" t="s">
        <v>192</v>
      </c>
      <c r="C108" s="51" t="s">
        <v>193</v>
      </c>
      <c r="D108" s="46" t="s">
        <v>80</v>
      </c>
      <c r="E108" s="46">
        <v>46</v>
      </c>
      <c r="F108" s="49">
        <v>110.58</v>
      </c>
      <c r="G108" s="49">
        <f t="shared" ref="G108:G119" si="27">E108*F108</f>
        <v>5086.68</v>
      </c>
      <c r="H108" s="48" t="s">
        <v>25</v>
      </c>
      <c r="I108" s="49">
        <f t="shared" si="16"/>
        <v>119.4264</v>
      </c>
      <c r="J108" s="49">
        <f t="shared" si="17"/>
        <v>5493.6144</v>
      </c>
      <c r="K108" s="49"/>
      <c r="L108" s="49">
        <f t="shared" si="26"/>
        <v>0</v>
      </c>
    </row>
    <row r="109" ht="73" customHeight="1" outlineLevel="1" spans="1:12">
      <c r="A109" s="46">
        <v>93</v>
      </c>
      <c r="B109" s="46" t="s">
        <v>194</v>
      </c>
      <c r="C109" s="51" t="s">
        <v>195</v>
      </c>
      <c r="D109" s="46" t="s">
        <v>196</v>
      </c>
      <c r="E109" s="46">
        <v>8</v>
      </c>
      <c r="F109" s="49">
        <v>110.58</v>
      </c>
      <c r="G109" s="49">
        <f t="shared" si="27"/>
        <v>884.64</v>
      </c>
      <c r="H109" s="48" t="s">
        <v>25</v>
      </c>
      <c r="I109" s="49">
        <f t="shared" si="16"/>
        <v>119.4264</v>
      </c>
      <c r="J109" s="49">
        <f t="shared" si="17"/>
        <v>955.4112</v>
      </c>
      <c r="K109" s="49"/>
      <c r="L109" s="49">
        <f t="shared" si="26"/>
        <v>0</v>
      </c>
    </row>
    <row r="110" ht="73" customHeight="1" outlineLevel="1" spans="1:12">
      <c r="A110" s="46">
        <v>94</v>
      </c>
      <c r="B110" s="46" t="s">
        <v>197</v>
      </c>
      <c r="C110" s="51" t="s">
        <v>198</v>
      </c>
      <c r="D110" s="46" t="s">
        <v>80</v>
      </c>
      <c r="E110" s="46">
        <v>8</v>
      </c>
      <c r="F110" s="49">
        <v>139.1</v>
      </c>
      <c r="G110" s="49">
        <f t="shared" si="27"/>
        <v>1112.8</v>
      </c>
      <c r="H110" s="48" t="s">
        <v>25</v>
      </c>
      <c r="I110" s="49">
        <f t="shared" si="16"/>
        <v>150.228</v>
      </c>
      <c r="J110" s="49">
        <f t="shared" si="17"/>
        <v>1201.824</v>
      </c>
      <c r="K110" s="49"/>
      <c r="L110" s="49">
        <f t="shared" si="26"/>
        <v>0</v>
      </c>
    </row>
    <row r="111" ht="73" customHeight="1" outlineLevel="1" spans="1:12">
      <c r="A111" s="46">
        <v>95</v>
      </c>
      <c r="B111" s="46" t="s">
        <v>199</v>
      </c>
      <c r="C111" s="51" t="s">
        <v>200</v>
      </c>
      <c r="D111" s="46" t="s">
        <v>80</v>
      </c>
      <c r="E111" s="46">
        <v>8</v>
      </c>
      <c r="F111" s="49">
        <v>166.74</v>
      </c>
      <c r="G111" s="49">
        <f t="shared" si="27"/>
        <v>1333.92</v>
      </c>
      <c r="H111" s="48" t="s">
        <v>25</v>
      </c>
      <c r="I111" s="49">
        <f t="shared" si="16"/>
        <v>180.0792</v>
      </c>
      <c r="J111" s="49">
        <f t="shared" si="17"/>
        <v>1440.6336</v>
      </c>
      <c r="K111" s="49"/>
      <c r="L111" s="49">
        <f t="shared" si="26"/>
        <v>0</v>
      </c>
    </row>
    <row r="112" ht="73" customHeight="1" outlineLevel="1" spans="1:12">
      <c r="A112" s="46">
        <v>96</v>
      </c>
      <c r="B112" s="46" t="s">
        <v>201</v>
      </c>
      <c r="C112" s="51" t="s">
        <v>202</v>
      </c>
      <c r="D112" s="46" t="s">
        <v>203</v>
      </c>
      <c r="E112" s="46">
        <v>242.514</v>
      </c>
      <c r="F112" s="49">
        <v>201.3</v>
      </c>
      <c r="G112" s="49">
        <f t="shared" si="27"/>
        <v>48818.0682</v>
      </c>
      <c r="H112" s="48" t="s">
        <v>25</v>
      </c>
      <c r="I112" s="49">
        <f t="shared" si="16"/>
        <v>217.404</v>
      </c>
      <c r="J112" s="49">
        <f t="shared" si="17"/>
        <v>52723.513656</v>
      </c>
      <c r="K112" s="49"/>
      <c r="L112" s="49">
        <f t="shared" si="26"/>
        <v>0</v>
      </c>
    </row>
    <row r="113" s="41" customFormat="1" ht="103" customHeight="1" outlineLevel="1" spans="1:12">
      <c r="A113" s="46">
        <v>97</v>
      </c>
      <c r="B113" s="46" t="s">
        <v>204</v>
      </c>
      <c r="C113" s="51" t="s">
        <v>205</v>
      </c>
      <c r="D113" s="46" t="s">
        <v>203</v>
      </c>
      <c r="E113" s="46">
        <v>794.241</v>
      </c>
      <c r="F113" s="49">
        <f>+F112</f>
        <v>201.3</v>
      </c>
      <c r="G113" s="49">
        <f t="shared" si="27"/>
        <v>159880.7133</v>
      </c>
      <c r="H113" s="64" t="s">
        <v>25</v>
      </c>
      <c r="I113" s="49">
        <f t="shared" si="16"/>
        <v>217.404</v>
      </c>
      <c r="J113" s="49">
        <f t="shared" si="17"/>
        <v>172671.170364</v>
      </c>
      <c r="K113" s="49"/>
      <c r="L113" s="49">
        <f t="shared" si="26"/>
        <v>0</v>
      </c>
    </row>
    <row r="114" ht="57" customHeight="1" outlineLevel="1" spans="1:12">
      <c r="A114" s="46">
        <v>98</v>
      </c>
      <c r="B114" s="46" t="s">
        <v>149</v>
      </c>
      <c r="C114" s="51" t="s">
        <v>206</v>
      </c>
      <c r="D114" s="46" t="s">
        <v>80</v>
      </c>
      <c r="E114" s="46">
        <v>24</v>
      </c>
      <c r="F114" s="49">
        <v>17.28</v>
      </c>
      <c r="G114" s="49">
        <f t="shared" si="27"/>
        <v>414.72</v>
      </c>
      <c r="H114" s="48" t="s">
        <v>25</v>
      </c>
      <c r="I114" s="49">
        <f t="shared" si="16"/>
        <v>18.6624</v>
      </c>
      <c r="J114" s="49">
        <f t="shared" si="17"/>
        <v>447.8976</v>
      </c>
      <c r="K114" s="49"/>
      <c r="L114" s="49">
        <f t="shared" si="26"/>
        <v>0</v>
      </c>
    </row>
    <row r="115" ht="57" customHeight="1" outlineLevel="1" spans="1:12">
      <c r="A115" s="46">
        <v>99</v>
      </c>
      <c r="B115" s="46" t="s">
        <v>149</v>
      </c>
      <c r="C115" s="51" t="s">
        <v>207</v>
      </c>
      <c r="D115" s="46" t="s">
        <v>80</v>
      </c>
      <c r="E115" s="46">
        <v>8</v>
      </c>
      <c r="F115" s="49">
        <v>40.61</v>
      </c>
      <c r="G115" s="49">
        <f t="shared" si="27"/>
        <v>324.88</v>
      </c>
      <c r="H115" s="48" t="s">
        <v>25</v>
      </c>
      <c r="I115" s="49">
        <f t="shared" si="16"/>
        <v>43.8588</v>
      </c>
      <c r="J115" s="49">
        <f t="shared" si="17"/>
        <v>350.8704</v>
      </c>
      <c r="K115" s="49"/>
      <c r="L115" s="49">
        <f t="shared" si="26"/>
        <v>0</v>
      </c>
    </row>
    <row r="116" ht="57" customHeight="1" outlineLevel="1" spans="1:12">
      <c r="A116" s="46">
        <v>100</v>
      </c>
      <c r="B116" s="46" t="s">
        <v>149</v>
      </c>
      <c r="C116" s="51" t="s">
        <v>208</v>
      </c>
      <c r="D116" s="46" t="s">
        <v>80</v>
      </c>
      <c r="E116" s="46">
        <v>13</v>
      </c>
      <c r="F116" s="49">
        <v>238.45</v>
      </c>
      <c r="G116" s="49">
        <f t="shared" si="27"/>
        <v>3099.85</v>
      </c>
      <c r="H116" s="48" t="s">
        <v>25</v>
      </c>
      <c r="I116" s="49">
        <f t="shared" si="16"/>
        <v>257.526</v>
      </c>
      <c r="J116" s="49">
        <f t="shared" si="17"/>
        <v>3347.838</v>
      </c>
      <c r="K116" s="49"/>
      <c r="L116" s="49">
        <f t="shared" si="26"/>
        <v>0</v>
      </c>
    </row>
    <row r="117" ht="57" customHeight="1" outlineLevel="1" spans="1:12">
      <c r="A117" s="46">
        <v>101</v>
      </c>
      <c r="B117" s="46" t="s">
        <v>149</v>
      </c>
      <c r="C117" s="51" t="s">
        <v>209</v>
      </c>
      <c r="D117" s="46" t="s">
        <v>80</v>
      </c>
      <c r="E117" s="46">
        <v>16</v>
      </c>
      <c r="F117" s="49">
        <v>278.19</v>
      </c>
      <c r="G117" s="49">
        <f t="shared" si="27"/>
        <v>4451.04</v>
      </c>
      <c r="H117" s="48" t="s">
        <v>25</v>
      </c>
      <c r="I117" s="49">
        <f t="shared" si="16"/>
        <v>300.4452</v>
      </c>
      <c r="J117" s="49">
        <f t="shared" si="17"/>
        <v>4807.1232</v>
      </c>
      <c r="K117" s="49"/>
      <c r="L117" s="49">
        <f t="shared" si="26"/>
        <v>0</v>
      </c>
    </row>
    <row r="118" ht="56" customHeight="1" outlineLevel="1" spans="1:12">
      <c r="A118" s="46">
        <v>102</v>
      </c>
      <c r="B118" s="46" t="s">
        <v>149</v>
      </c>
      <c r="C118" s="51" t="s">
        <v>210</v>
      </c>
      <c r="D118" s="46" t="s">
        <v>80</v>
      </c>
      <c r="E118" s="46">
        <v>14</v>
      </c>
      <c r="F118" s="49">
        <v>338.66</v>
      </c>
      <c r="G118" s="49">
        <f t="shared" si="27"/>
        <v>4741.24</v>
      </c>
      <c r="H118" s="48" t="s">
        <v>25</v>
      </c>
      <c r="I118" s="49">
        <f t="shared" si="16"/>
        <v>365.7528</v>
      </c>
      <c r="J118" s="49">
        <f t="shared" si="17"/>
        <v>5120.5392</v>
      </c>
      <c r="K118" s="49"/>
      <c r="L118" s="49">
        <f t="shared" si="26"/>
        <v>0</v>
      </c>
    </row>
    <row r="119" ht="56" customHeight="1" outlineLevel="1" spans="1:12">
      <c r="A119" s="46">
        <v>103</v>
      </c>
      <c r="B119" s="46" t="s">
        <v>149</v>
      </c>
      <c r="C119" s="51" t="s">
        <v>211</v>
      </c>
      <c r="D119" s="46" t="s">
        <v>80</v>
      </c>
      <c r="E119" s="46">
        <v>3</v>
      </c>
      <c r="F119" s="49">
        <f>546.87*(1+10%)</f>
        <v>601.557</v>
      </c>
      <c r="G119" s="49">
        <f t="shared" si="27"/>
        <v>1804.671</v>
      </c>
      <c r="H119" s="48"/>
      <c r="I119" s="49">
        <f t="shared" si="16"/>
        <v>649.68156</v>
      </c>
      <c r="J119" s="49">
        <f t="shared" si="17"/>
        <v>1949.04468</v>
      </c>
      <c r="K119" s="49"/>
      <c r="L119" s="49">
        <f t="shared" si="26"/>
        <v>0</v>
      </c>
    </row>
    <row r="120" s="39" customFormat="1" ht="18" customHeight="1" spans="1:12">
      <c r="A120" s="65"/>
      <c r="B120" s="65" t="s">
        <v>212</v>
      </c>
      <c r="C120" s="66"/>
      <c r="D120" s="66"/>
      <c r="E120" s="65"/>
      <c r="F120" s="49"/>
      <c r="G120" s="59">
        <f t="shared" ref="G120:L120" si="28">SUM(G99:G119)</f>
        <v>417141.4525</v>
      </c>
      <c r="H120" s="62"/>
      <c r="I120" s="49"/>
      <c r="J120" s="59">
        <f t="shared" si="28"/>
        <v>450512.7687</v>
      </c>
      <c r="K120" s="49"/>
      <c r="L120" s="59">
        <f t="shared" si="28"/>
        <v>0</v>
      </c>
    </row>
    <row r="121" s="37" customFormat="1" ht="18" customHeight="1" spans="1:12">
      <c r="A121" s="57" t="s">
        <v>213</v>
      </c>
      <c r="B121" s="57"/>
      <c r="C121" s="57"/>
      <c r="D121" s="57"/>
      <c r="E121" s="57"/>
      <c r="F121" s="49"/>
      <c r="G121" s="59">
        <f t="shared" ref="G121:L121" si="29">G120+G97+G86++G41</f>
        <v>3338145.062762</v>
      </c>
      <c r="H121" s="60"/>
      <c r="I121" s="49"/>
      <c r="J121" s="59">
        <f t="shared" si="29"/>
        <v>3605196.66778296</v>
      </c>
      <c r="K121" s="49"/>
      <c r="L121" s="59">
        <f t="shared" si="29"/>
        <v>0</v>
      </c>
    </row>
  </sheetData>
  <autoFilter ref="A4:J121">
    <extLst/>
  </autoFilter>
  <mergeCells count="13">
    <mergeCell ref="A1:L1"/>
    <mergeCell ref="A2:C2"/>
    <mergeCell ref="D2:F2"/>
    <mergeCell ref="F3:G3"/>
    <mergeCell ref="I3:J3"/>
    <mergeCell ref="K3:L3"/>
    <mergeCell ref="A121:E121"/>
    <mergeCell ref="A3:A4"/>
    <mergeCell ref="B3:B4"/>
    <mergeCell ref="C3:C4"/>
    <mergeCell ref="D3:D4"/>
    <mergeCell ref="E3:E4"/>
    <mergeCell ref="H3:H4"/>
  </mergeCells>
  <printOptions horizontalCentered="1"/>
  <pageMargins left="0.118055555555556" right="0.118055555555556" top="0.594444444444444" bottom="0" header="0.594444444444444" footer="0"/>
  <pageSetup paperSize="9" scale="96" fitToHeight="0" orientation="portrait" horizontalDpi="6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05"/>
  <sheetViews>
    <sheetView tabSelected="1" zoomScale="115" zoomScaleNormal="115" workbookViewId="0">
      <selection activeCell="E8" sqref="E8"/>
    </sheetView>
  </sheetViews>
  <sheetFormatPr defaultColWidth="10.6666666666667" defaultRowHeight="28" customHeight="1" outlineLevelCol="5"/>
  <cols>
    <col min="1" max="1" width="8" style="23" customWidth="1"/>
    <col min="2" max="2" width="21.9714285714286" style="24" customWidth="1"/>
    <col min="3" max="3" width="7.5047619047619" style="23" customWidth="1"/>
    <col min="4" max="4" width="13.3333333333333" style="25" customWidth="1"/>
    <col min="5" max="6" width="16.6666666666667" style="22" customWidth="1"/>
    <col min="7" max="16384" width="10.6666666666667" style="22"/>
  </cols>
  <sheetData>
    <row r="1" s="22" customFormat="1" customHeight="1" spans="1:6">
      <c r="A1" s="26" t="s">
        <v>214</v>
      </c>
      <c r="B1" s="27"/>
      <c r="C1" s="26"/>
      <c r="D1" s="26"/>
      <c r="E1" s="26"/>
      <c r="F1" s="26"/>
    </row>
    <row r="2" s="22" customFormat="1" customHeight="1" spans="1:6">
      <c r="A2" s="28" t="s">
        <v>2</v>
      </c>
      <c r="B2" s="29" t="s">
        <v>215</v>
      </c>
      <c r="C2" s="30" t="s">
        <v>216</v>
      </c>
      <c r="D2" s="31" t="s">
        <v>217</v>
      </c>
      <c r="E2" s="30" t="s">
        <v>218</v>
      </c>
      <c r="F2" s="30" t="s">
        <v>219</v>
      </c>
    </row>
    <row r="3" s="22" customFormat="1" customHeight="1" spans="1:6">
      <c r="A3" s="30">
        <v>1</v>
      </c>
      <c r="B3" s="29" t="s">
        <v>220</v>
      </c>
      <c r="C3" s="30" t="s">
        <v>36</v>
      </c>
      <c r="D3" s="31">
        <v>3</v>
      </c>
      <c r="E3" s="29"/>
      <c r="F3" s="29"/>
    </row>
    <row r="4" s="22" customFormat="1" customHeight="1" spans="1:6">
      <c r="A4" s="30">
        <v>2</v>
      </c>
      <c r="B4" s="29" t="s">
        <v>221</v>
      </c>
      <c r="C4" s="30" t="s">
        <v>36</v>
      </c>
      <c r="D4" s="31">
        <v>5</v>
      </c>
      <c r="E4" s="29"/>
      <c r="F4" s="29"/>
    </row>
    <row r="5" s="22" customFormat="1" customHeight="1" spans="1:6">
      <c r="A5" s="30">
        <v>3</v>
      </c>
      <c r="B5" s="29" t="s">
        <v>222</v>
      </c>
      <c r="C5" s="30" t="s">
        <v>36</v>
      </c>
      <c r="D5" s="31">
        <v>1</v>
      </c>
      <c r="E5" s="29"/>
      <c r="F5" s="29"/>
    </row>
    <row r="6" s="22" customFormat="1" customHeight="1" spans="1:6">
      <c r="A6" s="30">
        <v>4</v>
      </c>
      <c r="B6" s="29" t="s">
        <v>223</v>
      </c>
      <c r="C6" s="30" t="s">
        <v>36</v>
      </c>
      <c r="D6" s="31">
        <v>14</v>
      </c>
      <c r="E6" s="29"/>
      <c r="F6" s="29"/>
    </row>
    <row r="7" s="22" customFormat="1" customHeight="1" spans="1:6">
      <c r="A7" s="30">
        <v>5</v>
      </c>
      <c r="B7" s="29" t="s">
        <v>224</v>
      </c>
      <c r="C7" s="32" t="s">
        <v>36</v>
      </c>
      <c r="D7" s="32">
        <v>1</v>
      </c>
      <c r="E7" s="29"/>
      <c r="F7" s="29"/>
    </row>
    <row r="8" s="22" customFormat="1" customHeight="1" spans="1:6">
      <c r="A8" s="30">
        <v>6</v>
      </c>
      <c r="B8" s="29" t="s">
        <v>225</v>
      </c>
      <c r="C8" s="32" t="s">
        <v>36</v>
      </c>
      <c r="D8" s="32">
        <v>2</v>
      </c>
      <c r="E8" s="29"/>
      <c r="F8" s="29"/>
    </row>
    <row r="9" s="22" customFormat="1" customHeight="1" spans="1:6">
      <c r="A9" s="30">
        <v>7</v>
      </c>
      <c r="B9" s="29" t="s">
        <v>226</v>
      </c>
      <c r="C9" s="32" t="s">
        <v>36</v>
      </c>
      <c r="D9" s="32">
        <v>26</v>
      </c>
      <c r="E9" s="29"/>
      <c r="F9" s="29"/>
    </row>
    <row r="10" s="22" customFormat="1" customHeight="1" spans="1:6">
      <c r="A10" s="30">
        <v>8</v>
      </c>
      <c r="B10" s="29" t="s">
        <v>227</v>
      </c>
      <c r="C10" s="32" t="s">
        <v>36</v>
      </c>
      <c r="D10" s="32">
        <v>6</v>
      </c>
      <c r="E10" s="29"/>
      <c r="F10" s="29"/>
    </row>
    <row r="11" s="22" customFormat="1" customHeight="1" spans="1:6">
      <c r="A11" s="30">
        <v>9</v>
      </c>
      <c r="B11" s="29" t="s">
        <v>228</v>
      </c>
      <c r="C11" s="32" t="s">
        <v>36</v>
      </c>
      <c r="D11" s="32">
        <v>1</v>
      </c>
      <c r="E11" s="29"/>
      <c r="F11" s="29"/>
    </row>
    <row r="12" s="22" customFormat="1" customHeight="1" spans="1:6">
      <c r="A12" s="30">
        <v>10</v>
      </c>
      <c r="B12" s="29" t="s">
        <v>229</v>
      </c>
      <c r="C12" s="32" t="s">
        <v>36</v>
      </c>
      <c r="D12" s="32">
        <v>1</v>
      </c>
      <c r="E12" s="29"/>
      <c r="F12" s="29"/>
    </row>
    <row r="13" s="22" customFormat="1" customHeight="1" spans="1:6">
      <c r="A13" s="30">
        <v>11</v>
      </c>
      <c r="B13" s="33" t="s">
        <v>230</v>
      </c>
      <c r="C13" s="32" t="s">
        <v>36</v>
      </c>
      <c r="D13" s="32">
        <v>2</v>
      </c>
      <c r="E13" s="29"/>
      <c r="F13" s="29"/>
    </row>
    <row r="14" s="22" customFormat="1" customHeight="1" spans="1:6">
      <c r="A14" s="30">
        <v>12</v>
      </c>
      <c r="B14" s="29" t="s">
        <v>231</v>
      </c>
      <c r="C14" s="32" t="s">
        <v>36</v>
      </c>
      <c r="D14" s="32">
        <v>18</v>
      </c>
      <c r="E14" s="29"/>
      <c r="F14" s="29"/>
    </row>
    <row r="15" s="22" customFormat="1" customHeight="1" spans="1:6">
      <c r="A15" s="30">
        <v>13</v>
      </c>
      <c r="B15" s="29" t="s">
        <v>232</v>
      </c>
      <c r="C15" s="32" t="s">
        <v>36</v>
      </c>
      <c r="D15" s="32">
        <v>3</v>
      </c>
      <c r="E15" s="29"/>
      <c r="F15" s="29"/>
    </row>
    <row r="16" s="22" customFormat="1" customHeight="1" spans="1:6">
      <c r="A16" s="30">
        <v>14</v>
      </c>
      <c r="B16" s="29" t="s">
        <v>233</v>
      </c>
      <c r="C16" s="32" t="s">
        <v>36</v>
      </c>
      <c r="D16" s="32">
        <v>2</v>
      </c>
      <c r="E16" s="29"/>
      <c r="F16" s="29"/>
    </row>
    <row r="17" s="22" customFormat="1" customHeight="1" spans="1:6">
      <c r="A17" s="30">
        <v>15</v>
      </c>
      <c r="B17" s="29" t="s">
        <v>234</v>
      </c>
      <c r="C17" s="32" t="s">
        <v>36</v>
      </c>
      <c r="D17" s="32">
        <v>2</v>
      </c>
      <c r="E17" s="29"/>
      <c r="F17" s="29"/>
    </row>
    <row r="18" s="22" customFormat="1" customHeight="1" spans="1:6">
      <c r="A18" s="30">
        <v>16</v>
      </c>
      <c r="B18" s="29" t="s">
        <v>235</v>
      </c>
      <c r="C18" s="32" t="s">
        <v>36</v>
      </c>
      <c r="D18" s="32">
        <v>18</v>
      </c>
      <c r="E18" s="29"/>
      <c r="F18" s="29"/>
    </row>
    <row r="19" s="22" customFormat="1" customHeight="1" spans="1:6">
      <c r="A19" s="30">
        <v>17</v>
      </c>
      <c r="B19" s="29" t="s">
        <v>236</v>
      </c>
      <c r="C19" s="32" t="s">
        <v>36</v>
      </c>
      <c r="D19" s="32">
        <v>3</v>
      </c>
      <c r="E19" s="29"/>
      <c r="F19" s="29"/>
    </row>
    <row r="20" s="22" customFormat="1" customHeight="1" spans="1:6">
      <c r="A20" s="30">
        <v>18</v>
      </c>
      <c r="B20" s="29" t="s">
        <v>237</v>
      </c>
      <c r="C20" s="32" t="s">
        <v>36</v>
      </c>
      <c r="D20" s="32">
        <v>1</v>
      </c>
      <c r="E20" s="29"/>
      <c r="F20" s="29"/>
    </row>
    <row r="21" s="22" customFormat="1" customHeight="1" spans="1:6">
      <c r="A21" s="30">
        <v>19</v>
      </c>
      <c r="B21" s="29" t="s">
        <v>238</v>
      </c>
      <c r="C21" s="32" t="s">
        <v>36</v>
      </c>
      <c r="D21" s="32">
        <v>20</v>
      </c>
      <c r="E21" s="29"/>
      <c r="F21" s="29"/>
    </row>
    <row r="22" s="22" customFormat="1" customHeight="1" spans="1:6">
      <c r="A22" s="30">
        <v>20</v>
      </c>
      <c r="B22" s="29" t="s">
        <v>239</v>
      </c>
      <c r="C22" s="32" t="s">
        <v>36</v>
      </c>
      <c r="D22" s="32">
        <v>6</v>
      </c>
      <c r="E22" s="29"/>
      <c r="F22" s="29"/>
    </row>
    <row r="23" s="22" customFormat="1" customHeight="1" spans="1:6">
      <c r="A23" s="30">
        <v>21</v>
      </c>
      <c r="B23" s="29" t="s">
        <v>240</v>
      </c>
      <c r="C23" s="32" t="s">
        <v>36</v>
      </c>
      <c r="D23" s="32">
        <v>6</v>
      </c>
      <c r="E23" s="29"/>
      <c r="F23" s="29"/>
    </row>
    <row r="24" s="22" customFormat="1" customHeight="1" spans="1:6">
      <c r="A24" s="30">
        <v>22</v>
      </c>
      <c r="B24" s="29" t="s">
        <v>241</v>
      </c>
      <c r="C24" s="32" t="s">
        <v>36</v>
      </c>
      <c r="D24" s="32">
        <v>1</v>
      </c>
      <c r="E24" s="29"/>
      <c r="F24" s="29"/>
    </row>
    <row r="25" s="22" customFormat="1" customHeight="1" spans="1:6">
      <c r="A25" s="30">
        <v>23</v>
      </c>
      <c r="B25" s="29" t="s">
        <v>242</v>
      </c>
      <c r="C25" s="32" t="s">
        <v>36</v>
      </c>
      <c r="D25" s="32">
        <v>1</v>
      </c>
      <c r="E25" s="29"/>
      <c r="F25" s="29"/>
    </row>
    <row r="26" s="22" customFormat="1" customHeight="1" spans="1:6">
      <c r="A26" s="30">
        <v>24</v>
      </c>
      <c r="B26" s="29" t="s">
        <v>243</v>
      </c>
      <c r="C26" s="32" t="s">
        <v>36</v>
      </c>
      <c r="D26" s="32">
        <v>1</v>
      </c>
      <c r="E26" s="29"/>
      <c r="F26" s="29"/>
    </row>
    <row r="27" s="22" customFormat="1" customHeight="1" spans="1:6">
      <c r="A27" s="30">
        <v>25</v>
      </c>
      <c r="B27" s="29" t="s">
        <v>244</v>
      </c>
      <c r="C27" s="32" t="s">
        <v>36</v>
      </c>
      <c r="D27" s="32">
        <v>4</v>
      </c>
      <c r="E27" s="29"/>
      <c r="F27" s="29"/>
    </row>
    <row r="28" s="22" customFormat="1" customHeight="1" spans="1:6">
      <c r="A28" s="30">
        <v>26</v>
      </c>
      <c r="B28" s="29" t="s">
        <v>245</v>
      </c>
      <c r="C28" s="32" t="s">
        <v>36</v>
      </c>
      <c r="D28" s="32">
        <v>17</v>
      </c>
      <c r="E28" s="29"/>
      <c r="F28" s="29"/>
    </row>
    <row r="29" s="22" customFormat="1" customHeight="1" spans="1:6">
      <c r="A29" s="30">
        <v>27</v>
      </c>
      <c r="B29" s="29" t="s">
        <v>246</v>
      </c>
      <c r="C29" s="32" t="s">
        <v>36</v>
      </c>
      <c r="D29" s="32">
        <v>4</v>
      </c>
      <c r="E29" s="29"/>
      <c r="F29" s="29"/>
    </row>
    <row r="30" s="22" customFormat="1" customHeight="1" spans="1:6">
      <c r="A30" s="30">
        <v>28</v>
      </c>
      <c r="B30" s="29" t="s">
        <v>247</v>
      </c>
      <c r="C30" s="32" t="s">
        <v>36</v>
      </c>
      <c r="D30" s="32">
        <v>1</v>
      </c>
      <c r="E30" s="29"/>
      <c r="F30" s="29"/>
    </row>
    <row r="31" s="22" customFormat="1" customHeight="1" spans="1:6">
      <c r="A31" s="30">
        <v>29</v>
      </c>
      <c r="B31" s="29" t="s">
        <v>78</v>
      </c>
      <c r="C31" s="32" t="s">
        <v>80</v>
      </c>
      <c r="D31" s="32">
        <v>194</v>
      </c>
      <c r="E31" s="29"/>
      <c r="F31" s="29"/>
    </row>
    <row r="32" s="22" customFormat="1" customHeight="1" spans="1:6">
      <c r="A32" s="30">
        <v>30</v>
      </c>
      <c r="B32" s="29" t="s">
        <v>81</v>
      </c>
      <c r="C32" s="32" t="s">
        <v>83</v>
      </c>
      <c r="D32" s="32">
        <v>8</v>
      </c>
      <c r="E32" s="29"/>
      <c r="F32" s="29"/>
    </row>
    <row r="33" s="22" customFormat="1" customHeight="1" spans="1:6">
      <c r="A33" s="30">
        <v>31</v>
      </c>
      <c r="B33" s="29" t="s">
        <v>86</v>
      </c>
      <c r="C33" s="32" t="s">
        <v>88</v>
      </c>
      <c r="D33" s="32">
        <v>1</v>
      </c>
      <c r="E33" s="29"/>
      <c r="F33" s="29"/>
    </row>
    <row r="34" s="22" customFormat="1" customHeight="1" spans="1:6">
      <c r="A34" s="30">
        <v>32</v>
      </c>
      <c r="B34" s="34" t="s">
        <v>90</v>
      </c>
      <c r="C34" s="32" t="s">
        <v>88</v>
      </c>
      <c r="D34" s="32">
        <v>1</v>
      </c>
      <c r="E34" s="29"/>
      <c r="F34" s="29"/>
    </row>
    <row r="35" s="22" customFormat="1" customHeight="1" spans="1:6">
      <c r="A35" s="30">
        <v>33</v>
      </c>
      <c r="B35" s="34" t="s">
        <v>92</v>
      </c>
      <c r="C35" s="32" t="s">
        <v>88</v>
      </c>
      <c r="D35" s="32">
        <v>1</v>
      </c>
      <c r="E35" s="29"/>
      <c r="F35" s="29"/>
    </row>
    <row r="36" s="22" customFormat="1" customHeight="1" spans="1:6">
      <c r="A36" s="30">
        <v>34</v>
      </c>
      <c r="B36" s="34" t="s">
        <v>94</v>
      </c>
      <c r="C36" s="32" t="s">
        <v>88</v>
      </c>
      <c r="D36" s="32">
        <v>1</v>
      </c>
      <c r="E36" s="29"/>
      <c r="F36" s="29"/>
    </row>
    <row r="37" s="22" customFormat="1" customHeight="1" spans="1:6">
      <c r="A37" s="30">
        <v>35</v>
      </c>
      <c r="B37" s="34" t="s">
        <v>96</v>
      </c>
      <c r="C37" s="32" t="s">
        <v>88</v>
      </c>
      <c r="D37" s="32">
        <v>1</v>
      </c>
      <c r="E37" s="29"/>
      <c r="F37" s="29"/>
    </row>
    <row r="38" s="22" customFormat="1" customHeight="1" spans="1:6">
      <c r="A38" s="30">
        <v>36</v>
      </c>
      <c r="B38" s="34" t="s">
        <v>98</v>
      </c>
      <c r="C38" s="32" t="s">
        <v>88</v>
      </c>
      <c r="D38" s="32">
        <v>1</v>
      </c>
      <c r="E38" s="29"/>
      <c r="F38" s="29"/>
    </row>
    <row r="39" s="22" customFormat="1" customHeight="1" spans="1:6">
      <c r="A39" s="30">
        <v>37</v>
      </c>
      <c r="B39" s="34" t="s">
        <v>100</v>
      </c>
      <c r="C39" s="32" t="s">
        <v>88</v>
      </c>
      <c r="D39" s="32">
        <v>1</v>
      </c>
      <c r="E39" s="29"/>
      <c r="F39" s="29"/>
    </row>
    <row r="40" s="22" customFormat="1" customHeight="1" spans="1:6">
      <c r="A40" s="30">
        <v>38</v>
      </c>
      <c r="B40" s="34" t="s">
        <v>102</v>
      </c>
      <c r="C40" s="32" t="s">
        <v>88</v>
      </c>
      <c r="D40" s="32">
        <v>1</v>
      </c>
      <c r="E40" s="29"/>
      <c r="F40" s="29"/>
    </row>
    <row r="41" s="22" customFormat="1" customHeight="1" spans="1:6">
      <c r="A41" s="30">
        <v>39</v>
      </c>
      <c r="B41" s="34" t="s">
        <v>104</v>
      </c>
      <c r="C41" s="32" t="s">
        <v>88</v>
      </c>
      <c r="D41" s="32">
        <v>1</v>
      </c>
      <c r="E41" s="29"/>
      <c r="F41" s="29"/>
    </row>
    <row r="42" s="22" customFormat="1" customHeight="1" spans="1:6">
      <c r="A42" s="30">
        <v>40</v>
      </c>
      <c r="B42" s="34" t="s">
        <v>106</v>
      </c>
      <c r="C42" s="32" t="s">
        <v>88</v>
      </c>
      <c r="D42" s="32">
        <v>1</v>
      </c>
      <c r="E42" s="29"/>
      <c r="F42" s="29"/>
    </row>
    <row r="43" s="22" customFormat="1" customHeight="1" spans="1:6">
      <c r="A43" s="30">
        <v>41</v>
      </c>
      <c r="B43" s="34" t="s">
        <v>108</v>
      </c>
      <c r="C43" s="32" t="s">
        <v>88</v>
      </c>
      <c r="D43" s="32">
        <v>1</v>
      </c>
      <c r="E43" s="29"/>
      <c r="F43" s="29"/>
    </row>
    <row r="44" s="22" customFormat="1" customHeight="1" spans="1:6">
      <c r="A44" s="30">
        <v>42</v>
      </c>
      <c r="B44" s="34" t="s">
        <v>110</v>
      </c>
      <c r="C44" s="32" t="s">
        <v>88</v>
      </c>
      <c r="D44" s="32">
        <v>7</v>
      </c>
      <c r="E44" s="29"/>
      <c r="F44" s="29"/>
    </row>
    <row r="45" s="22" customFormat="1" customHeight="1" spans="1:6">
      <c r="A45" s="30">
        <v>43</v>
      </c>
      <c r="B45" s="34" t="s">
        <v>112</v>
      </c>
      <c r="C45" s="32" t="s">
        <v>88</v>
      </c>
      <c r="D45" s="32">
        <v>1</v>
      </c>
      <c r="E45" s="29"/>
      <c r="F45" s="29"/>
    </row>
    <row r="46" s="22" customFormat="1" customHeight="1" spans="1:6">
      <c r="A46" s="30">
        <v>44</v>
      </c>
      <c r="B46" s="34" t="s">
        <v>114</v>
      </c>
      <c r="C46" s="32" t="s">
        <v>88</v>
      </c>
      <c r="D46" s="32">
        <v>7</v>
      </c>
      <c r="E46" s="29"/>
      <c r="F46" s="29"/>
    </row>
    <row r="47" s="22" customFormat="1" customHeight="1" spans="1:6">
      <c r="A47" s="30">
        <v>45</v>
      </c>
      <c r="B47" s="34" t="s">
        <v>116</v>
      </c>
      <c r="C47" s="32" t="s">
        <v>88</v>
      </c>
      <c r="D47" s="32">
        <v>1</v>
      </c>
      <c r="E47" s="29"/>
      <c r="F47" s="29"/>
    </row>
    <row r="48" s="22" customFormat="1" customHeight="1" spans="1:6">
      <c r="A48" s="30">
        <v>46</v>
      </c>
      <c r="B48" s="34" t="s">
        <v>118</v>
      </c>
      <c r="C48" s="32" t="s">
        <v>88</v>
      </c>
      <c r="D48" s="32">
        <v>1</v>
      </c>
      <c r="E48" s="29"/>
      <c r="F48" s="29"/>
    </row>
    <row r="49" s="22" customFormat="1" customHeight="1" spans="1:6">
      <c r="A49" s="30">
        <v>47</v>
      </c>
      <c r="B49" s="34" t="s">
        <v>120</v>
      </c>
      <c r="C49" s="32" t="s">
        <v>80</v>
      </c>
      <c r="D49" s="32">
        <v>8</v>
      </c>
      <c r="E49" s="29"/>
      <c r="F49" s="29"/>
    </row>
    <row r="50" s="22" customFormat="1" customHeight="1" spans="1:6">
      <c r="A50" s="30">
        <v>48</v>
      </c>
      <c r="B50" s="34" t="s">
        <v>122</v>
      </c>
      <c r="C50" s="32" t="s">
        <v>124</v>
      </c>
      <c r="D50" s="32">
        <v>10</v>
      </c>
      <c r="E50" s="29"/>
      <c r="F50" s="29"/>
    </row>
    <row r="51" s="22" customFormat="1" customHeight="1" spans="1:6">
      <c r="A51" s="30">
        <v>49</v>
      </c>
      <c r="B51" s="29" t="s">
        <v>248</v>
      </c>
      <c r="C51" s="32" t="s">
        <v>127</v>
      </c>
      <c r="D51" s="32">
        <v>619.183</v>
      </c>
      <c r="E51" s="29"/>
      <c r="F51" s="29"/>
    </row>
    <row r="52" s="22" customFormat="1" customHeight="1" spans="1:6">
      <c r="A52" s="30">
        <v>50</v>
      </c>
      <c r="B52" s="29" t="s">
        <v>249</v>
      </c>
      <c r="C52" s="32" t="s">
        <v>127</v>
      </c>
      <c r="D52" s="32">
        <v>31.245</v>
      </c>
      <c r="E52" s="29"/>
      <c r="F52" s="29"/>
    </row>
    <row r="53" s="22" customFormat="1" customHeight="1" spans="1:6">
      <c r="A53" s="30">
        <v>51</v>
      </c>
      <c r="B53" s="29" t="s">
        <v>130</v>
      </c>
      <c r="C53" s="32" t="s">
        <v>80</v>
      </c>
      <c r="D53" s="32">
        <v>24</v>
      </c>
      <c r="E53" s="29"/>
      <c r="F53" s="29"/>
    </row>
    <row r="54" s="22" customFormat="1" customHeight="1" spans="1:6">
      <c r="A54" s="30">
        <v>52</v>
      </c>
      <c r="B54" s="29" t="s">
        <v>250</v>
      </c>
      <c r="C54" s="32" t="s">
        <v>127</v>
      </c>
      <c r="D54" s="32">
        <v>179.43</v>
      </c>
      <c r="E54" s="29"/>
      <c r="F54" s="29"/>
    </row>
    <row r="55" s="22" customFormat="1" customHeight="1" spans="1:6">
      <c r="A55" s="30">
        <v>53</v>
      </c>
      <c r="B55" s="29" t="s">
        <v>251</v>
      </c>
      <c r="C55" s="32" t="s">
        <v>127</v>
      </c>
      <c r="D55" s="32">
        <v>421.05</v>
      </c>
      <c r="E55" s="29"/>
      <c r="F55" s="29"/>
    </row>
    <row r="56" s="22" customFormat="1" customHeight="1" spans="1:6">
      <c r="A56" s="30">
        <v>54</v>
      </c>
      <c r="B56" s="29" t="s">
        <v>252</v>
      </c>
      <c r="C56" s="32" t="s">
        <v>127</v>
      </c>
      <c r="D56" s="32">
        <v>38.63</v>
      </c>
      <c r="E56" s="29"/>
      <c r="F56" s="29"/>
    </row>
    <row r="57" s="22" customFormat="1" customHeight="1" spans="1:6">
      <c r="A57" s="30">
        <v>55</v>
      </c>
      <c r="B57" s="29" t="s">
        <v>253</v>
      </c>
      <c r="C57" s="32" t="s">
        <v>127</v>
      </c>
      <c r="D57" s="32">
        <v>4.53</v>
      </c>
      <c r="E57" s="29"/>
      <c r="F57" s="29"/>
    </row>
    <row r="58" s="22" customFormat="1" customHeight="1" spans="1:6">
      <c r="A58" s="30">
        <v>56</v>
      </c>
      <c r="B58" s="29" t="s">
        <v>254</v>
      </c>
      <c r="C58" s="32" t="s">
        <v>127</v>
      </c>
      <c r="D58" s="32">
        <v>404.33</v>
      </c>
      <c r="E58" s="29"/>
      <c r="F58" s="29"/>
    </row>
    <row r="59" s="22" customFormat="1" customHeight="1" spans="1:6">
      <c r="A59" s="30">
        <v>57</v>
      </c>
      <c r="B59" s="29" t="s">
        <v>255</v>
      </c>
      <c r="C59" s="32" t="s">
        <v>127</v>
      </c>
      <c r="D59" s="32">
        <v>924.52</v>
      </c>
      <c r="E59" s="29"/>
      <c r="F59" s="29"/>
    </row>
    <row r="60" s="22" customFormat="1" customHeight="1" spans="1:6">
      <c r="A60" s="30">
        <v>58</v>
      </c>
      <c r="B60" s="29" t="s">
        <v>256</v>
      </c>
      <c r="C60" s="32" t="s">
        <v>127</v>
      </c>
      <c r="D60" s="32">
        <v>226.02</v>
      </c>
      <c r="E60" s="29"/>
      <c r="F60" s="29"/>
    </row>
    <row r="61" s="22" customFormat="1" customHeight="1" spans="1:6">
      <c r="A61" s="30">
        <v>59</v>
      </c>
      <c r="B61" s="29" t="s">
        <v>257</v>
      </c>
      <c r="C61" s="32" t="s">
        <v>127</v>
      </c>
      <c r="D61" s="32">
        <v>173.4</v>
      </c>
      <c r="E61" s="29"/>
      <c r="F61" s="29"/>
    </row>
    <row r="62" s="22" customFormat="1" customHeight="1" spans="1:6">
      <c r="A62" s="30">
        <v>60</v>
      </c>
      <c r="B62" s="29" t="s">
        <v>258</v>
      </c>
      <c r="C62" s="32" t="s">
        <v>127</v>
      </c>
      <c r="D62" s="32">
        <v>454.16</v>
      </c>
      <c r="E62" s="29"/>
      <c r="F62" s="29"/>
    </row>
    <row r="63" s="22" customFormat="1" customHeight="1" spans="1:6">
      <c r="A63" s="30">
        <v>61</v>
      </c>
      <c r="B63" s="29" t="s">
        <v>259</v>
      </c>
      <c r="C63" s="32" t="s">
        <v>127</v>
      </c>
      <c r="D63" s="32">
        <v>228.49</v>
      </c>
      <c r="E63" s="29"/>
      <c r="F63" s="29"/>
    </row>
    <row r="64" s="22" customFormat="1" customHeight="1" spans="1:6">
      <c r="A64" s="30">
        <v>62</v>
      </c>
      <c r="B64" s="29" t="s">
        <v>260</v>
      </c>
      <c r="C64" s="32" t="s">
        <v>127</v>
      </c>
      <c r="D64" s="32">
        <v>306.11</v>
      </c>
      <c r="E64" s="29"/>
      <c r="F64" s="29"/>
    </row>
    <row r="65" s="22" customFormat="1" customHeight="1" spans="1:6">
      <c r="A65" s="30">
        <v>63</v>
      </c>
      <c r="B65" s="29" t="s">
        <v>261</v>
      </c>
      <c r="C65" s="32" t="s">
        <v>127</v>
      </c>
      <c r="D65" s="32">
        <v>68.55</v>
      </c>
      <c r="E65" s="29"/>
      <c r="F65" s="29"/>
    </row>
    <row r="66" s="22" customFormat="1" customHeight="1" spans="1:6">
      <c r="A66" s="30">
        <v>64</v>
      </c>
      <c r="B66" s="29" t="s">
        <v>262</v>
      </c>
      <c r="C66" s="32" t="s">
        <v>127</v>
      </c>
      <c r="D66" s="32">
        <v>354.93</v>
      </c>
      <c r="E66" s="29"/>
      <c r="F66" s="29"/>
    </row>
    <row r="67" s="22" customFormat="1" customHeight="1" spans="1:6">
      <c r="A67" s="30">
        <v>65</v>
      </c>
      <c r="B67" s="29" t="s">
        <v>263</v>
      </c>
      <c r="C67" s="32" t="s">
        <v>80</v>
      </c>
      <c r="D67" s="32">
        <v>7</v>
      </c>
      <c r="E67" s="29"/>
      <c r="F67" s="29"/>
    </row>
    <row r="68" s="22" customFormat="1" customHeight="1" spans="1:6">
      <c r="A68" s="30">
        <v>66</v>
      </c>
      <c r="B68" s="29" t="s">
        <v>264</v>
      </c>
      <c r="C68" s="32" t="s">
        <v>80</v>
      </c>
      <c r="D68" s="32">
        <v>11</v>
      </c>
      <c r="E68" s="29"/>
      <c r="F68" s="29"/>
    </row>
    <row r="69" s="22" customFormat="1" customHeight="1" spans="1:6">
      <c r="A69" s="30">
        <v>67</v>
      </c>
      <c r="B69" s="29" t="s">
        <v>265</v>
      </c>
      <c r="C69" s="32" t="s">
        <v>80</v>
      </c>
      <c r="D69" s="32">
        <v>18</v>
      </c>
      <c r="E69" s="29"/>
      <c r="F69" s="29"/>
    </row>
    <row r="70" s="22" customFormat="1" customHeight="1" spans="1:6">
      <c r="A70" s="30">
        <v>68</v>
      </c>
      <c r="B70" s="29" t="s">
        <v>266</v>
      </c>
      <c r="C70" s="32" t="s">
        <v>80</v>
      </c>
      <c r="D70" s="32">
        <v>1</v>
      </c>
      <c r="E70" s="29"/>
      <c r="F70" s="29"/>
    </row>
    <row r="71" s="22" customFormat="1" customHeight="1" spans="1:6">
      <c r="A71" s="30">
        <v>69</v>
      </c>
      <c r="B71" s="29" t="s">
        <v>267</v>
      </c>
      <c r="C71" s="32" t="s">
        <v>80</v>
      </c>
      <c r="D71" s="32">
        <v>31</v>
      </c>
      <c r="E71" s="29"/>
      <c r="F71" s="29"/>
    </row>
    <row r="72" s="22" customFormat="1" customHeight="1" spans="1:6">
      <c r="A72" s="30">
        <v>70</v>
      </c>
      <c r="B72" s="29" t="s">
        <v>268</v>
      </c>
      <c r="C72" s="32" t="s">
        <v>80</v>
      </c>
      <c r="D72" s="32">
        <v>58</v>
      </c>
      <c r="E72" s="29"/>
      <c r="F72" s="29"/>
    </row>
    <row r="73" s="22" customFormat="1" customHeight="1" spans="1:6">
      <c r="A73" s="30">
        <v>71</v>
      </c>
      <c r="B73" s="29" t="s">
        <v>269</v>
      </c>
      <c r="C73" s="32" t="s">
        <v>80</v>
      </c>
      <c r="D73" s="32">
        <v>4</v>
      </c>
      <c r="E73" s="29"/>
      <c r="F73" s="29"/>
    </row>
    <row r="74" s="22" customFormat="1" customHeight="1" spans="1:6">
      <c r="A74" s="30">
        <v>72</v>
      </c>
      <c r="B74" s="29" t="s">
        <v>270</v>
      </c>
      <c r="C74" s="32" t="s">
        <v>80</v>
      </c>
      <c r="D74" s="32">
        <v>4</v>
      </c>
      <c r="E74" s="29"/>
      <c r="F74" s="29"/>
    </row>
    <row r="75" s="22" customFormat="1" customHeight="1" spans="1:6">
      <c r="A75" s="30">
        <v>73</v>
      </c>
      <c r="B75" s="29" t="s">
        <v>271</v>
      </c>
      <c r="C75" s="32" t="s">
        <v>80</v>
      </c>
      <c r="D75" s="32">
        <v>3</v>
      </c>
      <c r="E75" s="29"/>
      <c r="F75" s="29"/>
    </row>
    <row r="76" s="22" customFormat="1" customHeight="1" spans="1:6">
      <c r="A76" s="30">
        <v>74</v>
      </c>
      <c r="B76" s="29" t="s">
        <v>272</v>
      </c>
      <c r="C76" s="32" t="s">
        <v>127</v>
      </c>
      <c r="D76" s="32">
        <v>142.597</v>
      </c>
      <c r="E76" s="29"/>
      <c r="F76" s="29"/>
    </row>
    <row r="77" s="22" customFormat="1" customHeight="1" spans="1:6">
      <c r="A77" s="30">
        <v>75</v>
      </c>
      <c r="B77" s="29" t="s">
        <v>273</v>
      </c>
      <c r="C77" s="32" t="s">
        <v>127</v>
      </c>
      <c r="D77" s="32">
        <v>3</v>
      </c>
      <c r="E77" s="29"/>
      <c r="F77" s="29"/>
    </row>
    <row r="78" s="22" customFormat="1" customHeight="1" spans="1:6">
      <c r="A78" s="30">
        <v>76</v>
      </c>
      <c r="B78" s="29" t="s">
        <v>165</v>
      </c>
      <c r="C78" s="32" t="s">
        <v>80</v>
      </c>
      <c r="D78" s="32">
        <v>1</v>
      </c>
      <c r="E78" s="29"/>
      <c r="F78" s="29"/>
    </row>
    <row r="79" s="22" customFormat="1" customHeight="1" spans="1:6">
      <c r="A79" s="30">
        <v>77</v>
      </c>
      <c r="B79" s="29" t="s">
        <v>167</v>
      </c>
      <c r="C79" s="32" t="s">
        <v>80</v>
      </c>
      <c r="D79" s="32">
        <v>3</v>
      </c>
      <c r="E79" s="29"/>
      <c r="F79" s="29"/>
    </row>
    <row r="80" s="22" customFormat="1" customHeight="1" spans="1:6">
      <c r="A80" s="30">
        <v>78</v>
      </c>
      <c r="B80" s="34" t="s">
        <v>169</v>
      </c>
      <c r="C80" s="32" t="s">
        <v>80</v>
      </c>
      <c r="D80" s="32">
        <v>68</v>
      </c>
      <c r="E80" s="29"/>
      <c r="F80" s="29"/>
    </row>
    <row r="81" s="22" customFormat="1" customHeight="1" spans="1:6">
      <c r="A81" s="30">
        <v>79</v>
      </c>
      <c r="B81" s="34" t="s">
        <v>263</v>
      </c>
      <c r="C81" s="32" t="s">
        <v>80</v>
      </c>
      <c r="D81" s="32">
        <v>26</v>
      </c>
      <c r="E81" s="29"/>
      <c r="F81" s="29"/>
    </row>
    <row r="82" s="22" customFormat="1" customHeight="1" spans="1:6">
      <c r="A82" s="30">
        <v>80</v>
      </c>
      <c r="B82" s="34" t="s">
        <v>274</v>
      </c>
      <c r="C82" s="32" t="s">
        <v>80</v>
      </c>
      <c r="D82" s="32">
        <v>2</v>
      </c>
      <c r="E82" s="29"/>
      <c r="F82" s="29"/>
    </row>
    <row r="83" s="22" customFormat="1" customHeight="1" spans="1:6">
      <c r="A83" s="30">
        <v>81</v>
      </c>
      <c r="B83" s="34" t="s">
        <v>275</v>
      </c>
      <c r="C83" s="32" t="s">
        <v>80</v>
      </c>
      <c r="D83" s="32">
        <v>5</v>
      </c>
      <c r="E83" s="29"/>
      <c r="F83" s="29"/>
    </row>
    <row r="84" s="22" customFormat="1" customHeight="1" spans="1:6">
      <c r="A84" s="30">
        <v>82</v>
      </c>
      <c r="B84" s="34" t="s">
        <v>276</v>
      </c>
      <c r="C84" s="32" t="s">
        <v>80</v>
      </c>
      <c r="D84" s="32">
        <v>2</v>
      </c>
      <c r="E84" s="29"/>
      <c r="F84" s="29"/>
    </row>
    <row r="85" s="22" customFormat="1" customHeight="1" spans="1:6">
      <c r="A85" s="30">
        <v>83</v>
      </c>
      <c r="B85" s="34" t="s">
        <v>277</v>
      </c>
      <c r="C85" s="32" t="s">
        <v>80</v>
      </c>
      <c r="D85" s="32">
        <v>1</v>
      </c>
      <c r="E85" s="29"/>
      <c r="F85" s="29"/>
    </row>
    <row r="86" s="22" customFormat="1" customHeight="1" spans="1:6">
      <c r="A86" s="30">
        <v>84</v>
      </c>
      <c r="B86" s="34" t="s">
        <v>278</v>
      </c>
      <c r="C86" s="32" t="s">
        <v>80</v>
      </c>
      <c r="D86" s="32">
        <v>21</v>
      </c>
      <c r="E86" s="29"/>
      <c r="F86" s="29"/>
    </row>
    <row r="87" s="22" customFormat="1" customHeight="1" spans="1:6">
      <c r="A87" s="30">
        <v>85</v>
      </c>
      <c r="B87" s="34" t="s">
        <v>279</v>
      </c>
      <c r="C87" s="32" t="s">
        <v>80</v>
      </c>
      <c r="D87" s="32">
        <v>12</v>
      </c>
      <c r="E87" s="29"/>
      <c r="F87" s="29"/>
    </row>
    <row r="88" s="22" customFormat="1" customHeight="1" spans="1:6">
      <c r="A88" s="30">
        <v>86</v>
      </c>
      <c r="B88" s="34" t="s">
        <v>280</v>
      </c>
      <c r="C88" s="32" t="s">
        <v>80</v>
      </c>
      <c r="D88" s="32">
        <v>14</v>
      </c>
      <c r="E88" s="29"/>
      <c r="F88" s="29"/>
    </row>
    <row r="89" s="22" customFormat="1" customHeight="1" spans="1:6">
      <c r="A89" s="30">
        <v>87</v>
      </c>
      <c r="B89" s="34" t="s">
        <v>181</v>
      </c>
      <c r="C89" s="32" t="s">
        <v>80</v>
      </c>
      <c r="D89" s="32">
        <v>28</v>
      </c>
      <c r="E89" s="29"/>
      <c r="F89" s="29"/>
    </row>
    <row r="90" s="22" customFormat="1" customHeight="1" spans="1:6">
      <c r="A90" s="30">
        <v>88</v>
      </c>
      <c r="B90" s="34" t="s">
        <v>183</v>
      </c>
      <c r="C90" s="32" t="s">
        <v>80</v>
      </c>
      <c r="D90" s="32">
        <v>8</v>
      </c>
      <c r="E90" s="29"/>
      <c r="F90" s="29"/>
    </row>
    <row r="91" s="22" customFormat="1" customHeight="1" spans="1:6">
      <c r="A91" s="30">
        <v>89</v>
      </c>
      <c r="B91" s="34" t="s">
        <v>185</v>
      </c>
      <c r="C91" s="32" t="s">
        <v>80</v>
      </c>
      <c r="D91" s="32">
        <v>8</v>
      </c>
      <c r="E91" s="29"/>
      <c r="F91" s="29"/>
    </row>
    <row r="92" s="22" customFormat="1" customHeight="1" spans="1:6">
      <c r="A92" s="30">
        <v>90</v>
      </c>
      <c r="B92" s="34" t="s">
        <v>188</v>
      </c>
      <c r="C92" s="32" t="s">
        <v>80</v>
      </c>
      <c r="D92" s="32">
        <v>8</v>
      </c>
      <c r="E92" s="29"/>
      <c r="F92" s="29"/>
    </row>
    <row r="93" s="22" customFormat="1" customHeight="1" spans="1:6">
      <c r="A93" s="30">
        <v>91</v>
      </c>
      <c r="B93" s="34" t="s">
        <v>190</v>
      </c>
      <c r="C93" s="32" t="s">
        <v>80</v>
      </c>
      <c r="D93" s="32">
        <v>8</v>
      </c>
      <c r="E93" s="29"/>
      <c r="F93" s="29"/>
    </row>
    <row r="94" s="22" customFormat="1" customHeight="1" spans="1:6">
      <c r="A94" s="30">
        <v>92</v>
      </c>
      <c r="B94" s="34" t="s">
        <v>192</v>
      </c>
      <c r="C94" s="32" t="s">
        <v>80</v>
      </c>
      <c r="D94" s="32">
        <v>46</v>
      </c>
      <c r="E94" s="29"/>
      <c r="F94" s="29"/>
    </row>
    <row r="95" customHeight="1" spans="1:6">
      <c r="A95" s="30">
        <v>93</v>
      </c>
      <c r="B95" s="34" t="s">
        <v>194</v>
      </c>
      <c r="C95" s="32" t="s">
        <v>196</v>
      </c>
      <c r="D95" s="32">
        <v>8</v>
      </c>
      <c r="E95" s="35"/>
      <c r="F95" s="35"/>
    </row>
    <row r="96" customHeight="1" spans="1:6">
      <c r="A96" s="30">
        <v>94</v>
      </c>
      <c r="B96" s="34" t="s">
        <v>197</v>
      </c>
      <c r="C96" s="32" t="s">
        <v>80</v>
      </c>
      <c r="D96" s="32">
        <v>8</v>
      </c>
      <c r="E96" s="35"/>
      <c r="F96" s="35"/>
    </row>
    <row r="97" customHeight="1" spans="1:6">
      <c r="A97" s="30">
        <v>95</v>
      </c>
      <c r="B97" s="34" t="s">
        <v>199</v>
      </c>
      <c r="C97" s="32" t="s">
        <v>80</v>
      </c>
      <c r="D97" s="32">
        <v>8</v>
      </c>
      <c r="E97" s="35"/>
      <c r="F97" s="35"/>
    </row>
    <row r="98" customHeight="1" spans="1:6">
      <c r="A98" s="30">
        <v>96</v>
      </c>
      <c r="B98" s="34" t="s">
        <v>201</v>
      </c>
      <c r="C98" s="32" t="s">
        <v>203</v>
      </c>
      <c r="D98" s="32">
        <v>242.514</v>
      </c>
      <c r="E98" s="35"/>
      <c r="F98" s="35"/>
    </row>
    <row r="99" customHeight="1" spans="1:6">
      <c r="A99" s="30">
        <v>97</v>
      </c>
      <c r="B99" s="34" t="s">
        <v>204</v>
      </c>
      <c r="C99" s="32" t="s">
        <v>203</v>
      </c>
      <c r="D99" s="32">
        <v>794.241</v>
      </c>
      <c r="E99" s="35"/>
      <c r="F99" s="35"/>
    </row>
    <row r="100" customHeight="1" spans="1:6">
      <c r="A100" s="30">
        <v>98</v>
      </c>
      <c r="B100" s="34" t="s">
        <v>281</v>
      </c>
      <c r="C100" s="32" t="s">
        <v>80</v>
      </c>
      <c r="D100" s="32">
        <v>24</v>
      </c>
      <c r="E100" s="35"/>
      <c r="F100" s="35"/>
    </row>
    <row r="101" customHeight="1" spans="1:6">
      <c r="A101" s="30">
        <v>99</v>
      </c>
      <c r="B101" s="34" t="s">
        <v>282</v>
      </c>
      <c r="C101" s="32" t="s">
        <v>80</v>
      </c>
      <c r="D101" s="32">
        <v>8</v>
      </c>
      <c r="E101" s="35"/>
      <c r="F101" s="35"/>
    </row>
    <row r="102" customHeight="1" spans="1:6">
      <c r="A102" s="30">
        <v>100</v>
      </c>
      <c r="B102" s="34" t="s">
        <v>283</v>
      </c>
      <c r="C102" s="32" t="s">
        <v>80</v>
      </c>
      <c r="D102" s="32">
        <v>13</v>
      </c>
      <c r="E102" s="35"/>
      <c r="F102" s="35"/>
    </row>
    <row r="103" customHeight="1" spans="1:6">
      <c r="A103" s="30">
        <v>101</v>
      </c>
      <c r="B103" s="34" t="s">
        <v>284</v>
      </c>
      <c r="C103" s="32" t="s">
        <v>80</v>
      </c>
      <c r="D103" s="32">
        <v>16</v>
      </c>
      <c r="E103" s="35"/>
      <c r="F103" s="35"/>
    </row>
    <row r="104" customHeight="1" spans="1:6">
      <c r="A104" s="30">
        <v>102</v>
      </c>
      <c r="B104" s="34" t="s">
        <v>285</v>
      </c>
      <c r="C104" s="32" t="s">
        <v>80</v>
      </c>
      <c r="D104" s="32">
        <v>14</v>
      </c>
      <c r="E104" s="35"/>
      <c r="F104" s="35"/>
    </row>
    <row r="105" customHeight="1" spans="1:6">
      <c r="A105" s="30">
        <v>103</v>
      </c>
      <c r="B105" s="34" t="s">
        <v>286</v>
      </c>
      <c r="C105" s="32" t="s">
        <v>80</v>
      </c>
      <c r="D105" s="32">
        <v>3</v>
      </c>
      <c r="E105" s="35"/>
      <c r="F105" s="35"/>
    </row>
  </sheetData>
  <mergeCells count="1">
    <mergeCell ref="A1:F1"/>
  </mergeCells>
  <pageMargins left="0.75" right="0.75" top="1" bottom="1" header="0.5" footer="0.5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97"/>
  <sheetViews>
    <sheetView showGridLines="0" workbookViewId="0">
      <pane ySplit="3" topLeftCell="A4" activePane="bottomLeft" state="frozen"/>
      <selection/>
      <selection pane="bottomLeft" activeCell="A1" sqref="A1:H1"/>
    </sheetView>
  </sheetViews>
  <sheetFormatPr defaultColWidth="9" defaultRowHeight="12" outlineLevelCol="7"/>
  <cols>
    <col min="1" max="1" width="7.5047619047619" customWidth="1"/>
    <col min="2" max="2" width="25" customWidth="1"/>
    <col min="3" max="3" width="9.82857142857143" customWidth="1"/>
    <col min="4" max="4" width="8.66666666666667" customWidth="1"/>
    <col min="5" max="5" width="4" customWidth="1"/>
    <col min="6" max="6" width="0.504761904761905" customWidth="1"/>
    <col min="7" max="7" width="13.8285714285714" customWidth="1"/>
    <col min="8" max="8" width="14.1714285714286" customWidth="1"/>
  </cols>
  <sheetData>
    <row r="1" ht="39.75" customHeight="1" spans="1:8">
      <c r="A1" s="1" t="s">
        <v>287</v>
      </c>
      <c r="B1" s="1"/>
      <c r="C1" s="1"/>
      <c r="D1" s="1"/>
      <c r="E1" s="1"/>
      <c r="F1" s="2"/>
      <c r="G1" s="2"/>
      <c r="H1" s="2"/>
    </row>
    <row r="2" ht="28.5" customHeight="1" spans="1:8">
      <c r="A2" s="3" t="s">
        <v>288</v>
      </c>
      <c r="B2" s="3"/>
      <c r="C2" s="3"/>
      <c r="D2" s="3"/>
      <c r="E2" s="4"/>
      <c r="F2" s="5" t="s">
        <v>289</v>
      </c>
      <c r="G2" s="5"/>
      <c r="H2" s="5"/>
    </row>
    <row r="3" ht="28.5" customHeight="1" spans="1:8">
      <c r="A3" s="6" t="s">
        <v>2</v>
      </c>
      <c r="B3" s="7" t="s">
        <v>290</v>
      </c>
      <c r="C3" s="7" t="s">
        <v>216</v>
      </c>
      <c r="D3" s="7" t="s">
        <v>217</v>
      </c>
      <c r="E3" s="7"/>
      <c r="F3" s="7"/>
      <c r="G3" s="7" t="s">
        <v>291</v>
      </c>
      <c r="H3" s="8" t="s">
        <v>292</v>
      </c>
    </row>
    <row r="4" ht="18" customHeight="1" spans="1:8">
      <c r="A4" s="9">
        <v>1</v>
      </c>
      <c r="B4" s="10" t="s">
        <v>293</v>
      </c>
      <c r="C4" s="11" t="s">
        <v>203</v>
      </c>
      <c r="D4" s="12">
        <v>1119.6954</v>
      </c>
      <c r="E4" s="12"/>
      <c r="F4" s="12"/>
      <c r="G4" s="12"/>
      <c r="H4" s="13"/>
    </row>
    <row r="5" ht="18" customHeight="1" spans="1:8">
      <c r="A5" s="9">
        <v>2</v>
      </c>
      <c r="B5" s="10" t="s">
        <v>167</v>
      </c>
      <c r="C5" s="11" t="s">
        <v>80</v>
      </c>
      <c r="D5" s="12">
        <v>3</v>
      </c>
      <c r="E5" s="12"/>
      <c r="F5" s="12"/>
      <c r="G5" s="12"/>
      <c r="H5" s="13"/>
    </row>
    <row r="6" ht="18" customHeight="1" spans="1:8">
      <c r="A6" s="9">
        <v>3</v>
      </c>
      <c r="B6" s="10" t="s">
        <v>294</v>
      </c>
      <c r="C6" s="11" t="s">
        <v>80</v>
      </c>
      <c r="D6" s="12">
        <v>31</v>
      </c>
      <c r="E6" s="12"/>
      <c r="F6" s="12"/>
      <c r="G6" s="12"/>
      <c r="H6" s="13"/>
    </row>
    <row r="7" ht="18" customHeight="1" spans="1:8">
      <c r="A7" s="9">
        <v>4</v>
      </c>
      <c r="B7" s="10" t="s">
        <v>295</v>
      </c>
      <c r="C7" s="11" t="s">
        <v>124</v>
      </c>
      <c r="D7" s="12">
        <v>25.2</v>
      </c>
      <c r="E7" s="12"/>
      <c r="F7" s="12"/>
      <c r="G7" s="12"/>
      <c r="H7" s="13"/>
    </row>
    <row r="8" ht="18" customHeight="1" spans="1:8">
      <c r="A8" s="9">
        <v>5</v>
      </c>
      <c r="B8" s="10" t="s">
        <v>244</v>
      </c>
      <c r="C8" s="11" t="s">
        <v>36</v>
      </c>
      <c r="D8" s="12">
        <v>4</v>
      </c>
      <c r="E8" s="12"/>
      <c r="F8" s="12"/>
      <c r="G8" s="12"/>
      <c r="H8" s="13"/>
    </row>
    <row r="9" ht="18" customHeight="1" spans="1:8">
      <c r="A9" s="9">
        <v>6</v>
      </c>
      <c r="B9" s="10" t="s">
        <v>245</v>
      </c>
      <c r="C9" s="11" t="s">
        <v>36</v>
      </c>
      <c r="D9" s="12">
        <v>17</v>
      </c>
      <c r="E9" s="12"/>
      <c r="F9" s="12"/>
      <c r="G9" s="12"/>
      <c r="H9" s="13"/>
    </row>
    <row r="10" ht="18" customHeight="1" spans="1:8">
      <c r="A10" s="9">
        <v>7</v>
      </c>
      <c r="B10" s="10" t="s">
        <v>246</v>
      </c>
      <c r="C10" s="11" t="s">
        <v>36</v>
      </c>
      <c r="D10" s="12">
        <v>4</v>
      </c>
      <c r="E10" s="12"/>
      <c r="F10" s="12"/>
      <c r="G10" s="12"/>
      <c r="H10" s="13"/>
    </row>
    <row r="11" ht="18" customHeight="1" spans="1:8">
      <c r="A11" s="9">
        <v>8</v>
      </c>
      <c r="B11" s="10" t="s">
        <v>220</v>
      </c>
      <c r="C11" s="11" t="s">
        <v>36</v>
      </c>
      <c r="D11" s="12">
        <v>3</v>
      </c>
      <c r="E11" s="12"/>
      <c r="F11" s="12"/>
      <c r="G11" s="12"/>
      <c r="H11" s="13"/>
    </row>
    <row r="12" ht="18" customHeight="1" spans="1:8">
      <c r="A12" s="9">
        <v>9</v>
      </c>
      <c r="B12" s="10" t="s">
        <v>221</v>
      </c>
      <c r="C12" s="11" t="s">
        <v>36</v>
      </c>
      <c r="D12" s="12">
        <v>5</v>
      </c>
      <c r="E12" s="12"/>
      <c r="F12" s="12"/>
      <c r="G12" s="12"/>
      <c r="H12" s="13"/>
    </row>
    <row r="13" ht="18" customHeight="1" spans="1:8">
      <c r="A13" s="9">
        <v>10</v>
      </c>
      <c r="B13" s="10" t="s">
        <v>222</v>
      </c>
      <c r="C13" s="11" t="s">
        <v>36</v>
      </c>
      <c r="D13" s="12">
        <v>10</v>
      </c>
      <c r="E13" s="12"/>
      <c r="F13" s="12"/>
      <c r="G13" s="12"/>
      <c r="H13" s="13"/>
    </row>
    <row r="14" ht="18" customHeight="1" spans="1:8">
      <c r="A14" s="9">
        <v>11</v>
      </c>
      <c r="B14" s="10" t="s">
        <v>234</v>
      </c>
      <c r="C14" s="11" t="s">
        <v>36</v>
      </c>
      <c r="D14" s="12">
        <v>2</v>
      </c>
      <c r="E14" s="12"/>
      <c r="F14" s="12"/>
      <c r="G14" s="12"/>
      <c r="H14" s="13"/>
    </row>
    <row r="15" ht="18" customHeight="1" spans="1:8">
      <c r="A15" s="9">
        <v>12</v>
      </c>
      <c r="B15" s="10" t="s">
        <v>236</v>
      </c>
      <c r="C15" s="11" t="s">
        <v>36</v>
      </c>
      <c r="D15" s="12">
        <v>9</v>
      </c>
      <c r="E15" s="12"/>
      <c r="F15" s="12"/>
      <c r="G15" s="12"/>
      <c r="H15" s="13"/>
    </row>
    <row r="16" ht="18" customHeight="1" spans="1:8">
      <c r="A16" s="9">
        <v>13</v>
      </c>
      <c r="B16" s="10" t="s">
        <v>223</v>
      </c>
      <c r="C16" s="11" t="s">
        <v>36</v>
      </c>
      <c r="D16" s="12">
        <v>14</v>
      </c>
      <c r="E16" s="12"/>
      <c r="F16" s="12"/>
      <c r="G16" s="12"/>
      <c r="H16" s="13"/>
    </row>
    <row r="17" ht="18" customHeight="1" spans="1:8">
      <c r="A17" s="9">
        <v>14</v>
      </c>
      <c r="B17" s="10" t="s">
        <v>237</v>
      </c>
      <c r="C17" s="11" t="s">
        <v>36</v>
      </c>
      <c r="D17" s="12">
        <v>1</v>
      </c>
      <c r="E17" s="12"/>
      <c r="F17" s="12"/>
      <c r="G17" s="12"/>
      <c r="H17" s="13"/>
    </row>
    <row r="18" ht="18" customHeight="1" spans="1:8">
      <c r="A18" s="9">
        <v>15</v>
      </c>
      <c r="B18" s="10" t="s">
        <v>238</v>
      </c>
      <c r="C18" s="11" t="s">
        <v>36</v>
      </c>
      <c r="D18" s="12">
        <v>20</v>
      </c>
      <c r="E18" s="12"/>
      <c r="F18" s="12"/>
      <c r="G18" s="12"/>
      <c r="H18" s="13"/>
    </row>
    <row r="19" ht="18" customHeight="1" spans="1:8">
      <c r="A19" s="9">
        <v>16</v>
      </c>
      <c r="B19" s="10" t="s">
        <v>239</v>
      </c>
      <c r="C19" s="11" t="s">
        <v>36</v>
      </c>
      <c r="D19" s="12">
        <v>6</v>
      </c>
      <c r="E19" s="12"/>
      <c r="F19" s="12"/>
      <c r="G19" s="12"/>
      <c r="H19" s="13"/>
    </row>
    <row r="20" ht="18" customHeight="1" spans="1:8">
      <c r="A20" s="9">
        <v>17</v>
      </c>
      <c r="B20" s="10" t="s">
        <v>240</v>
      </c>
      <c r="C20" s="11" t="s">
        <v>36</v>
      </c>
      <c r="D20" s="12">
        <v>6</v>
      </c>
      <c r="E20" s="12"/>
      <c r="F20" s="12"/>
      <c r="G20" s="12"/>
      <c r="H20" s="13"/>
    </row>
    <row r="21" ht="18" customHeight="1" spans="1:8">
      <c r="A21" s="9">
        <v>18</v>
      </c>
      <c r="B21" s="10" t="s">
        <v>242</v>
      </c>
      <c r="C21" s="11" t="s">
        <v>36</v>
      </c>
      <c r="D21" s="12">
        <v>1</v>
      </c>
      <c r="E21" s="12"/>
      <c r="F21" s="12"/>
      <c r="G21" s="12"/>
      <c r="H21" s="13"/>
    </row>
    <row r="22" ht="18" customHeight="1" spans="1:8">
      <c r="A22" s="9">
        <v>19</v>
      </c>
      <c r="B22" s="10" t="s">
        <v>224</v>
      </c>
      <c r="C22" s="11" t="s">
        <v>36</v>
      </c>
      <c r="D22" s="12">
        <v>15</v>
      </c>
      <c r="E22" s="12"/>
      <c r="F22" s="12"/>
      <c r="G22" s="12"/>
      <c r="H22" s="13"/>
    </row>
    <row r="23" ht="18" customHeight="1" spans="1:8">
      <c r="A23" s="9">
        <v>20</v>
      </c>
      <c r="B23" s="10" t="s">
        <v>227</v>
      </c>
      <c r="C23" s="11" t="s">
        <v>36</v>
      </c>
      <c r="D23" s="12">
        <v>6</v>
      </c>
      <c r="E23" s="12"/>
      <c r="F23" s="12"/>
      <c r="G23" s="12"/>
      <c r="H23" s="13"/>
    </row>
    <row r="24" ht="18" customHeight="1" spans="1:8">
      <c r="A24" s="9">
        <v>21</v>
      </c>
      <c r="B24" s="10" t="s">
        <v>225</v>
      </c>
      <c r="C24" s="11" t="s">
        <v>36</v>
      </c>
      <c r="D24" s="12">
        <v>2</v>
      </c>
      <c r="E24" s="12"/>
      <c r="F24" s="12"/>
      <c r="G24" s="12"/>
      <c r="H24" s="13"/>
    </row>
    <row r="25" ht="18" customHeight="1" spans="1:8">
      <c r="A25" s="9">
        <v>22</v>
      </c>
      <c r="B25" s="10" t="s">
        <v>226</v>
      </c>
      <c r="C25" s="11" t="s">
        <v>36</v>
      </c>
      <c r="D25" s="12">
        <v>26</v>
      </c>
      <c r="E25" s="12"/>
      <c r="F25" s="12"/>
      <c r="G25" s="12"/>
      <c r="H25" s="13"/>
    </row>
    <row r="26" ht="18" customHeight="1" spans="1:8">
      <c r="A26" s="9">
        <v>23</v>
      </c>
      <c r="B26" s="10" t="s">
        <v>228</v>
      </c>
      <c r="C26" s="11" t="s">
        <v>36</v>
      </c>
      <c r="D26" s="12">
        <v>1</v>
      </c>
      <c r="E26" s="12"/>
      <c r="F26" s="12"/>
      <c r="G26" s="12"/>
      <c r="H26" s="13"/>
    </row>
    <row r="27" ht="18" customHeight="1" spans="1:8">
      <c r="A27" s="9">
        <v>24</v>
      </c>
      <c r="B27" s="10" t="s">
        <v>229</v>
      </c>
      <c r="C27" s="11" t="s">
        <v>36</v>
      </c>
      <c r="D27" s="12">
        <v>3</v>
      </c>
      <c r="E27" s="12"/>
      <c r="F27" s="12"/>
      <c r="G27" s="12"/>
      <c r="H27" s="13"/>
    </row>
    <row r="28" ht="18" customHeight="1" spans="1:8">
      <c r="A28" s="9">
        <v>25</v>
      </c>
      <c r="B28" s="10" t="s">
        <v>296</v>
      </c>
      <c r="C28" s="11" t="s">
        <v>36</v>
      </c>
      <c r="D28" s="12">
        <v>2</v>
      </c>
      <c r="E28" s="12"/>
      <c r="F28" s="12"/>
      <c r="G28" s="12"/>
      <c r="H28" s="13"/>
    </row>
    <row r="29" ht="18" customHeight="1" spans="1:8">
      <c r="A29" s="9">
        <v>26</v>
      </c>
      <c r="B29" s="10" t="s">
        <v>231</v>
      </c>
      <c r="C29" s="11" t="s">
        <v>36</v>
      </c>
      <c r="D29" s="12">
        <v>18</v>
      </c>
      <c r="E29" s="12"/>
      <c r="F29" s="12"/>
      <c r="G29" s="12"/>
      <c r="H29" s="13"/>
    </row>
    <row r="30" ht="18" customHeight="1" spans="1:8">
      <c r="A30" s="9">
        <v>27</v>
      </c>
      <c r="B30" s="10" t="s">
        <v>232</v>
      </c>
      <c r="C30" s="11" t="s">
        <v>36</v>
      </c>
      <c r="D30" s="12">
        <v>3</v>
      </c>
      <c r="E30" s="12"/>
      <c r="F30" s="12"/>
      <c r="G30" s="12"/>
      <c r="H30" s="13"/>
    </row>
    <row r="31" ht="18" customHeight="1" spans="1:8">
      <c r="A31" s="9">
        <v>28</v>
      </c>
      <c r="B31" s="10" t="s">
        <v>233</v>
      </c>
      <c r="C31" s="11" t="s">
        <v>36</v>
      </c>
      <c r="D31" s="12">
        <v>2</v>
      </c>
      <c r="E31" s="12"/>
      <c r="F31" s="12"/>
      <c r="G31" s="12"/>
      <c r="H31" s="13"/>
    </row>
    <row r="32" ht="18" customHeight="1" spans="1:8">
      <c r="A32" s="9">
        <v>29</v>
      </c>
      <c r="B32" s="10" t="s">
        <v>235</v>
      </c>
      <c r="C32" s="11" t="s">
        <v>36</v>
      </c>
      <c r="D32" s="12">
        <v>18</v>
      </c>
      <c r="E32" s="12"/>
      <c r="F32" s="12"/>
      <c r="G32" s="12"/>
      <c r="H32" s="13"/>
    </row>
    <row r="33" ht="18" customHeight="1" spans="1:8">
      <c r="A33" s="9">
        <v>30</v>
      </c>
      <c r="B33" s="10" t="s">
        <v>241</v>
      </c>
      <c r="C33" s="11" t="s">
        <v>36</v>
      </c>
      <c r="D33" s="12">
        <v>1</v>
      </c>
      <c r="E33" s="12"/>
      <c r="F33" s="12"/>
      <c r="G33" s="12"/>
      <c r="H33" s="13"/>
    </row>
    <row r="34" ht="18" customHeight="1" spans="1:8">
      <c r="A34" s="9">
        <v>31</v>
      </c>
      <c r="B34" s="10" t="s">
        <v>247</v>
      </c>
      <c r="C34" s="11" t="s">
        <v>36</v>
      </c>
      <c r="D34" s="12">
        <v>1</v>
      </c>
      <c r="E34" s="12"/>
      <c r="F34" s="12"/>
      <c r="G34" s="12"/>
      <c r="H34" s="13"/>
    </row>
    <row r="35" ht="18" customHeight="1" spans="1:8">
      <c r="A35" s="9">
        <v>32</v>
      </c>
      <c r="B35" s="14" t="s">
        <v>243</v>
      </c>
      <c r="C35" s="11" t="s">
        <v>36</v>
      </c>
      <c r="D35" s="15">
        <v>1</v>
      </c>
      <c r="E35" s="15"/>
      <c r="F35" s="15"/>
      <c r="G35" s="15"/>
      <c r="H35" s="16"/>
    </row>
    <row r="36" ht="18" customHeight="1" spans="1:8">
      <c r="A36" s="9">
        <v>33</v>
      </c>
      <c r="B36" s="10" t="s">
        <v>297</v>
      </c>
      <c r="C36" s="11" t="s">
        <v>298</v>
      </c>
      <c r="D36" s="12">
        <v>1831.11</v>
      </c>
      <c r="E36" s="12"/>
      <c r="F36" s="12"/>
      <c r="G36" s="12"/>
      <c r="H36" s="13"/>
    </row>
    <row r="37" ht="18" customHeight="1" spans="1:8">
      <c r="A37" s="9">
        <v>34</v>
      </c>
      <c r="B37" s="10" t="s">
        <v>299</v>
      </c>
      <c r="C37" s="11" t="s">
        <v>127</v>
      </c>
      <c r="D37" s="12">
        <v>3.039</v>
      </c>
      <c r="E37" s="12"/>
      <c r="F37" s="12"/>
      <c r="G37" s="12"/>
      <c r="H37" s="13"/>
    </row>
    <row r="38" ht="18" customHeight="1" spans="1:8">
      <c r="A38" s="9">
        <v>35</v>
      </c>
      <c r="B38" s="10" t="s">
        <v>300</v>
      </c>
      <c r="C38" s="11" t="s">
        <v>127</v>
      </c>
      <c r="D38" s="12">
        <v>144.4508</v>
      </c>
      <c r="E38" s="12"/>
      <c r="F38" s="12"/>
      <c r="G38" s="12"/>
      <c r="H38" s="13"/>
    </row>
    <row r="39" ht="18" customHeight="1" spans="1:8">
      <c r="A39" s="9">
        <v>36</v>
      </c>
      <c r="B39" s="10" t="s">
        <v>301</v>
      </c>
      <c r="C39" s="11" t="s">
        <v>127</v>
      </c>
      <c r="D39" s="12">
        <v>433.6815</v>
      </c>
      <c r="E39" s="12"/>
      <c r="F39" s="12"/>
      <c r="G39" s="12"/>
      <c r="H39" s="13"/>
    </row>
    <row r="40" ht="18" customHeight="1" spans="1:8">
      <c r="A40" s="9">
        <v>37</v>
      </c>
      <c r="B40" s="10" t="s">
        <v>302</v>
      </c>
      <c r="C40" s="11" t="s">
        <v>127</v>
      </c>
      <c r="D40" s="12">
        <v>39.7889</v>
      </c>
      <c r="E40" s="12"/>
      <c r="F40" s="12"/>
      <c r="G40" s="12"/>
      <c r="H40" s="13"/>
    </row>
    <row r="41" ht="18" customHeight="1" spans="1:8">
      <c r="A41" s="9">
        <v>38</v>
      </c>
      <c r="B41" s="10" t="s">
        <v>303</v>
      </c>
      <c r="C41" s="11" t="s">
        <v>127</v>
      </c>
      <c r="D41" s="12">
        <v>27.3362</v>
      </c>
      <c r="E41" s="12"/>
      <c r="F41" s="12"/>
      <c r="G41" s="12"/>
      <c r="H41" s="13"/>
    </row>
    <row r="42" ht="18" customHeight="1" spans="1:8">
      <c r="A42" s="9">
        <v>39</v>
      </c>
      <c r="B42" s="10" t="s">
        <v>304</v>
      </c>
      <c r="C42" s="11" t="s">
        <v>127</v>
      </c>
      <c r="D42" s="12">
        <v>184.8129</v>
      </c>
      <c r="E42" s="12"/>
      <c r="F42" s="12"/>
      <c r="G42" s="12"/>
      <c r="H42" s="13"/>
    </row>
    <row r="43" ht="18" customHeight="1" spans="1:8">
      <c r="A43" s="9">
        <v>40</v>
      </c>
      <c r="B43" s="10" t="s">
        <v>305</v>
      </c>
      <c r="C43" s="11" t="s">
        <v>127</v>
      </c>
      <c r="D43" s="12">
        <v>4.6659</v>
      </c>
      <c r="E43" s="12"/>
      <c r="F43" s="12"/>
      <c r="G43" s="12"/>
      <c r="H43" s="13"/>
    </row>
    <row r="44" ht="18" customHeight="1" spans="1:8">
      <c r="A44" s="9">
        <v>41</v>
      </c>
      <c r="B44" s="10" t="s">
        <v>306</v>
      </c>
      <c r="C44" s="11" t="s">
        <v>80</v>
      </c>
      <c r="D44" s="12">
        <v>0.546</v>
      </c>
      <c r="E44" s="12"/>
      <c r="F44" s="12"/>
      <c r="G44" s="12"/>
      <c r="H44" s="13"/>
    </row>
    <row r="45" ht="18" customHeight="1" spans="1:8">
      <c r="A45" s="9">
        <v>42</v>
      </c>
      <c r="B45" s="10" t="s">
        <v>307</v>
      </c>
      <c r="C45" s="11" t="s">
        <v>80</v>
      </c>
      <c r="D45" s="12">
        <v>27.3786</v>
      </c>
      <c r="E45" s="12"/>
      <c r="F45" s="12"/>
      <c r="G45" s="12"/>
      <c r="H45" s="13"/>
    </row>
    <row r="46" ht="18" customHeight="1" spans="1:8">
      <c r="A46" s="9">
        <v>43</v>
      </c>
      <c r="B46" s="10" t="s">
        <v>308</v>
      </c>
      <c r="C46" s="11" t="s">
        <v>80</v>
      </c>
      <c r="D46" s="12">
        <v>1</v>
      </c>
      <c r="E46" s="12"/>
      <c r="F46" s="12"/>
      <c r="G46" s="12"/>
      <c r="H46" s="13"/>
    </row>
    <row r="47" ht="18" customHeight="1" spans="1:8">
      <c r="A47" s="9">
        <v>44</v>
      </c>
      <c r="B47" s="10" t="s">
        <v>309</v>
      </c>
      <c r="C47" s="11" t="s">
        <v>80</v>
      </c>
      <c r="D47" s="12">
        <v>8</v>
      </c>
      <c r="E47" s="12"/>
      <c r="F47" s="12"/>
      <c r="G47" s="12"/>
      <c r="H47" s="13"/>
    </row>
    <row r="48" ht="18" customHeight="1" spans="1:8">
      <c r="A48" s="9">
        <v>45</v>
      </c>
      <c r="B48" s="10" t="s">
        <v>310</v>
      </c>
      <c r="C48" s="11" t="s">
        <v>80</v>
      </c>
      <c r="D48" s="12">
        <v>8</v>
      </c>
      <c r="E48" s="12"/>
      <c r="F48" s="12"/>
      <c r="G48" s="12"/>
      <c r="H48" s="13"/>
    </row>
    <row r="49" ht="18" customHeight="1" spans="1:8">
      <c r="A49" s="9">
        <v>46</v>
      </c>
      <c r="B49" s="10" t="s">
        <v>311</v>
      </c>
      <c r="C49" s="11" t="s">
        <v>80</v>
      </c>
      <c r="D49" s="12">
        <v>8</v>
      </c>
      <c r="E49" s="12"/>
      <c r="F49" s="12"/>
      <c r="G49" s="12"/>
      <c r="H49" s="13"/>
    </row>
    <row r="50" ht="18" customHeight="1" spans="1:8">
      <c r="A50" s="9">
        <v>47</v>
      </c>
      <c r="B50" s="10" t="s">
        <v>312</v>
      </c>
      <c r="C50" s="11" t="s">
        <v>88</v>
      </c>
      <c r="D50" s="12">
        <v>21</v>
      </c>
      <c r="E50" s="12"/>
      <c r="F50" s="12"/>
      <c r="G50" s="12"/>
      <c r="H50" s="13"/>
    </row>
    <row r="51" ht="18" customHeight="1" spans="1:8">
      <c r="A51" s="9">
        <v>48</v>
      </c>
      <c r="B51" s="10" t="s">
        <v>313</v>
      </c>
      <c r="C51" s="11" t="s">
        <v>88</v>
      </c>
      <c r="D51" s="12">
        <v>12</v>
      </c>
      <c r="E51" s="12"/>
      <c r="F51" s="12"/>
      <c r="G51" s="12"/>
      <c r="H51" s="13"/>
    </row>
    <row r="52" ht="18" customHeight="1" spans="1:8">
      <c r="A52" s="9">
        <v>49</v>
      </c>
      <c r="B52" s="10" t="s">
        <v>314</v>
      </c>
      <c r="C52" s="11" t="s">
        <v>88</v>
      </c>
      <c r="D52" s="12">
        <v>14</v>
      </c>
      <c r="E52" s="12"/>
      <c r="F52" s="12"/>
      <c r="G52" s="12"/>
      <c r="H52" s="13"/>
    </row>
    <row r="53" ht="18" customHeight="1" spans="1:8">
      <c r="A53" s="9">
        <v>50</v>
      </c>
      <c r="B53" s="10" t="s">
        <v>315</v>
      </c>
      <c r="C53" s="11" t="s">
        <v>88</v>
      </c>
      <c r="D53" s="12">
        <v>1</v>
      </c>
      <c r="E53" s="12"/>
      <c r="F53" s="12"/>
      <c r="G53" s="12"/>
      <c r="H53" s="13"/>
    </row>
    <row r="54" ht="18" customHeight="1" spans="1:8">
      <c r="A54" s="9">
        <v>51</v>
      </c>
      <c r="B54" s="10" t="s">
        <v>316</v>
      </c>
      <c r="C54" s="11" t="s">
        <v>317</v>
      </c>
      <c r="D54" s="12">
        <v>1</v>
      </c>
      <c r="E54" s="12"/>
      <c r="F54" s="12"/>
      <c r="G54" s="12"/>
      <c r="H54" s="13"/>
    </row>
    <row r="55" ht="18" customHeight="1" spans="1:8">
      <c r="A55" s="9">
        <v>52</v>
      </c>
      <c r="B55" s="10" t="s">
        <v>120</v>
      </c>
      <c r="C55" s="11" t="s">
        <v>80</v>
      </c>
      <c r="D55" s="12">
        <v>7</v>
      </c>
      <c r="E55" s="12"/>
      <c r="F55" s="12"/>
      <c r="G55" s="12"/>
      <c r="H55" s="13"/>
    </row>
    <row r="56" ht="18" customHeight="1" spans="1:8">
      <c r="A56" s="9">
        <v>53</v>
      </c>
      <c r="B56" s="10" t="s">
        <v>318</v>
      </c>
      <c r="C56" s="11" t="s">
        <v>80</v>
      </c>
      <c r="D56" s="12">
        <v>24</v>
      </c>
      <c r="E56" s="12"/>
      <c r="F56" s="12"/>
      <c r="G56" s="12"/>
      <c r="H56" s="13"/>
    </row>
    <row r="57" ht="18" customHeight="1" spans="1:8">
      <c r="A57" s="9">
        <v>54</v>
      </c>
      <c r="B57" s="10" t="s">
        <v>319</v>
      </c>
      <c r="C57" s="11" t="s">
        <v>127</v>
      </c>
      <c r="D57" s="12">
        <v>360.254</v>
      </c>
      <c r="E57" s="12"/>
      <c r="F57" s="12"/>
      <c r="G57" s="12"/>
      <c r="H57" s="13"/>
    </row>
    <row r="58" ht="28.5" customHeight="1" spans="1:8">
      <c r="A58" s="9">
        <v>55</v>
      </c>
      <c r="B58" s="10" t="s">
        <v>320</v>
      </c>
      <c r="C58" s="11" t="s">
        <v>127</v>
      </c>
      <c r="D58" s="12">
        <v>156.2672</v>
      </c>
      <c r="E58" s="12"/>
      <c r="F58" s="12"/>
      <c r="G58" s="12"/>
      <c r="H58" s="13"/>
    </row>
    <row r="59" ht="28.5" customHeight="1" spans="1:8">
      <c r="A59" s="9">
        <v>56</v>
      </c>
      <c r="B59" s="10" t="s">
        <v>321</v>
      </c>
      <c r="C59" s="11" t="s">
        <v>127</v>
      </c>
      <c r="D59" s="12">
        <v>408.3733</v>
      </c>
      <c r="E59" s="12"/>
      <c r="F59" s="12"/>
      <c r="G59" s="12"/>
      <c r="H59" s="13"/>
    </row>
    <row r="60" ht="28.5" customHeight="1" spans="1:8">
      <c r="A60" s="9">
        <v>57</v>
      </c>
      <c r="B60" s="10" t="s">
        <v>322</v>
      </c>
      <c r="C60" s="11" t="s">
        <v>127</v>
      </c>
      <c r="D60" s="12">
        <v>933.7652</v>
      </c>
      <c r="E60" s="12"/>
      <c r="F60" s="12"/>
      <c r="G60" s="12"/>
      <c r="H60" s="13"/>
    </row>
    <row r="61" ht="18" customHeight="1" spans="1:8">
      <c r="A61" s="9">
        <v>58</v>
      </c>
      <c r="B61" s="10" t="s">
        <v>323</v>
      </c>
      <c r="C61" s="11" t="s">
        <v>127</v>
      </c>
      <c r="D61" s="12">
        <v>175.134</v>
      </c>
      <c r="E61" s="12"/>
      <c r="F61" s="12"/>
      <c r="G61" s="12"/>
      <c r="H61" s="13"/>
    </row>
    <row r="62" ht="18" customHeight="1" spans="1:8">
      <c r="A62" s="9">
        <v>59</v>
      </c>
      <c r="B62" s="10" t="s">
        <v>324</v>
      </c>
      <c r="C62" s="11" t="s">
        <v>127</v>
      </c>
      <c r="D62" s="12">
        <v>458.7016</v>
      </c>
      <c r="E62" s="12"/>
      <c r="F62" s="12"/>
      <c r="G62" s="12"/>
      <c r="H62" s="13"/>
    </row>
    <row r="63" ht="18" customHeight="1" spans="1:8">
      <c r="A63" s="9">
        <v>60</v>
      </c>
      <c r="B63" s="10" t="s">
        <v>325</v>
      </c>
      <c r="C63" s="11" t="s">
        <v>127</v>
      </c>
      <c r="D63" s="12">
        <v>309.1711</v>
      </c>
      <c r="E63" s="12"/>
      <c r="F63" s="12"/>
      <c r="G63" s="12"/>
      <c r="H63" s="13"/>
    </row>
    <row r="64" ht="18" customHeight="1" spans="1:8">
      <c r="A64" s="9">
        <v>61</v>
      </c>
      <c r="B64" s="10" t="s">
        <v>326</v>
      </c>
      <c r="C64" s="11" t="s">
        <v>127</v>
      </c>
      <c r="D64" s="12">
        <v>69.2355</v>
      </c>
      <c r="E64" s="12"/>
      <c r="F64" s="12"/>
      <c r="G64" s="12"/>
      <c r="H64" s="13"/>
    </row>
    <row r="65" ht="18" customHeight="1" spans="1:8">
      <c r="A65" s="9">
        <v>62</v>
      </c>
      <c r="B65" s="10" t="s">
        <v>327</v>
      </c>
      <c r="C65" s="11" t="s">
        <v>127</v>
      </c>
      <c r="D65" s="12">
        <v>228.2802</v>
      </c>
      <c r="E65" s="12"/>
      <c r="F65" s="12"/>
      <c r="G65" s="12"/>
      <c r="H65" s="13"/>
    </row>
    <row r="66" ht="18" customHeight="1" spans="1:8">
      <c r="A66" s="9">
        <v>63</v>
      </c>
      <c r="B66" s="14" t="s">
        <v>328</v>
      </c>
      <c r="C66" s="17" t="s">
        <v>127</v>
      </c>
      <c r="D66" s="15">
        <v>230.7749</v>
      </c>
      <c r="E66" s="15"/>
      <c r="F66" s="15"/>
      <c r="G66" s="15"/>
      <c r="H66" s="16"/>
    </row>
    <row r="67" ht="25" customHeight="1" spans="1:8">
      <c r="A67" s="9">
        <v>64</v>
      </c>
      <c r="B67" s="10" t="s">
        <v>329</v>
      </c>
      <c r="C67" s="11" t="s">
        <v>127</v>
      </c>
      <c r="D67" s="18">
        <v>619.183</v>
      </c>
      <c r="E67" s="19"/>
      <c r="F67" s="20"/>
      <c r="G67" s="12"/>
      <c r="H67" s="13"/>
    </row>
    <row r="68" ht="25" customHeight="1" spans="1:8">
      <c r="A68" s="9">
        <v>65</v>
      </c>
      <c r="B68" s="10" t="s">
        <v>330</v>
      </c>
      <c r="C68" s="11" t="s">
        <v>127</v>
      </c>
      <c r="D68" s="18">
        <v>31.245</v>
      </c>
      <c r="E68" s="19"/>
      <c r="F68" s="20"/>
      <c r="G68" s="12"/>
      <c r="H68" s="13"/>
    </row>
    <row r="69" ht="17" customHeight="1" spans="1:8">
      <c r="A69" s="9">
        <v>66</v>
      </c>
      <c r="B69" s="10" t="s">
        <v>331</v>
      </c>
      <c r="C69" s="11" t="s">
        <v>80</v>
      </c>
      <c r="D69" s="12">
        <v>137</v>
      </c>
      <c r="E69" s="12"/>
      <c r="F69" s="12"/>
      <c r="G69" s="12"/>
      <c r="H69" s="13"/>
    </row>
    <row r="70" ht="18" customHeight="1" spans="1:8">
      <c r="A70" s="9">
        <v>67</v>
      </c>
      <c r="B70" s="10" t="s">
        <v>81</v>
      </c>
      <c r="C70" s="11" t="s">
        <v>124</v>
      </c>
      <c r="D70" s="12">
        <v>8</v>
      </c>
      <c r="E70" s="12"/>
      <c r="F70" s="12"/>
      <c r="G70" s="12"/>
      <c r="H70" s="13"/>
    </row>
    <row r="71" ht="18" customHeight="1" spans="1:8">
      <c r="A71" s="9">
        <v>68</v>
      </c>
      <c r="B71" s="10" t="s">
        <v>86</v>
      </c>
      <c r="C71" s="11" t="s">
        <v>88</v>
      </c>
      <c r="D71" s="12">
        <v>1</v>
      </c>
      <c r="E71" s="12"/>
      <c r="F71" s="12"/>
      <c r="G71" s="12"/>
      <c r="H71" s="13"/>
    </row>
    <row r="72" ht="18" customHeight="1" spans="1:8">
      <c r="A72" s="9">
        <v>69</v>
      </c>
      <c r="B72" s="10" t="s">
        <v>108</v>
      </c>
      <c r="C72" s="11" t="s">
        <v>88</v>
      </c>
      <c r="D72" s="12">
        <v>1</v>
      </c>
      <c r="E72" s="12"/>
      <c r="F72" s="12"/>
      <c r="G72" s="12"/>
      <c r="H72" s="13"/>
    </row>
    <row r="73" ht="28.5" customHeight="1" spans="1:8">
      <c r="A73" s="9">
        <v>70</v>
      </c>
      <c r="B73" s="10" t="s">
        <v>332</v>
      </c>
      <c r="C73" s="11" t="s">
        <v>88</v>
      </c>
      <c r="D73" s="12">
        <v>7</v>
      </c>
      <c r="E73" s="12"/>
      <c r="F73" s="12"/>
      <c r="G73" s="12"/>
      <c r="H73" s="13"/>
    </row>
    <row r="74" ht="28.5" customHeight="1" spans="1:8">
      <c r="A74" s="9">
        <v>71</v>
      </c>
      <c r="B74" s="10" t="s">
        <v>333</v>
      </c>
      <c r="C74" s="11" t="s">
        <v>88</v>
      </c>
      <c r="D74" s="12">
        <v>1</v>
      </c>
      <c r="E74" s="12"/>
      <c r="F74" s="12"/>
      <c r="G74" s="12"/>
      <c r="H74" s="13"/>
    </row>
    <row r="75" ht="28.5" customHeight="1" spans="1:8">
      <c r="A75" s="9">
        <v>72</v>
      </c>
      <c r="B75" s="10" t="s">
        <v>334</v>
      </c>
      <c r="C75" s="11" t="s">
        <v>88</v>
      </c>
      <c r="D75" s="12">
        <v>7</v>
      </c>
      <c r="E75" s="12"/>
      <c r="F75" s="12"/>
      <c r="G75" s="12"/>
      <c r="H75" s="13"/>
    </row>
    <row r="76" ht="28.5" customHeight="1" spans="1:8">
      <c r="A76" s="9">
        <v>73</v>
      </c>
      <c r="B76" s="10" t="s">
        <v>335</v>
      </c>
      <c r="C76" s="11" t="s">
        <v>88</v>
      </c>
      <c r="D76" s="12">
        <v>1</v>
      </c>
      <c r="E76" s="12"/>
      <c r="F76" s="12"/>
      <c r="G76" s="12"/>
      <c r="H76" s="13"/>
    </row>
    <row r="77" ht="18" customHeight="1" spans="1:8">
      <c r="A77" s="9">
        <v>74</v>
      </c>
      <c r="B77" s="10" t="s">
        <v>90</v>
      </c>
      <c r="C77" s="11" t="s">
        <v>88</v>
      </c>
      <c r="D77" s="12">
        <v>1</v>
      </c>
      <c r="E77" s="12"/>
      <c r="F77" s="12"/>
      <c r="G77" s="12"/>
      <c r="H77" s="13"/>
    </row>
    <row r="78" ht="18" customHeight="1" spans="1:8">
      <c r="A78" s="9">
        <v>75</v>
      </c>
      <c r="B78" s="10" t="s">
        <v>118</v>
      </c>
      <c r="C78" s="11" t="s">
        <v>88</v>
      </c>
      <c r="D78" s="12">
        <v>1</v>
      </c>
      <c r="E78" s="12"/>
      <c r="F78" s="12"/>
      <c r="G78" s="12"/>
      <c r="H78" s="13"/>
    </row>
    <row r="79" ht="18" customHeight="1" spans="1:8">
      <c r="A79" s="9">
        <v>76</v>
      </c>
      <c r="B79" s="10" t="s">
        <v>92</v>
      </c>
      <c r="C79" s="11" t="s">
        <v>88</v>
      </c>
      <c r="D79" s="12">
        <v>1</v>
      </c>
      <c r="E79" s="12"/>
      <c r="F79" s="12"/>
      <c r="G79" s="12"/>
      <c r="H79" s="13"/>
    </row>
    <row r="80" ht="18" customHeight="1" spans="1:8">
      <c r="A80" s="9">
        <v>77</v>
      </c>
      <c r="B80" s="10" t="s">
        <v>94</v>
      </c>
      <c r="C80" s="11" t="s">
        <v>88</v>
      </c>
      <c r="D80" s="12">
        <v>1</v>
      </c>
      <c r="E80" s="12"/>
      <c r="F80" s="12"/>
      <c r="G80" s="12"/>
      <c r="H80" s="13"/>
    </row>
    <row r="81" ht="18" customHeight="1" spans="1:8">
      <c r="A81" s="9">
        <v>78</v>
      </c>
      <c r="B81" s="10" t="s">
        <v>96</v>
      </c>
      <c r="C81" s="11" t="s">
        <v>88</v>
      </c>
      <c r="D81" s="12">
        <v>1</v>
      </c>
      <c r="E81" s="12"/>
      <c r="F81" s="12"/>
      <c r="G81" s="12"/>
      <c r="H81" s="13"/>
    </row>
    <row r="82" ht="18" customHeight="1" spans="1:8">
      <c r="A82" s="9">
        <v>79</v>
      </c>
      <c r="B82" s="10" t="s">
        <v>98</v>
      </c>
      <c r="C82" s="11" t="s">
        <v>88</v>
      </c>
      <c r="D82" s="12">
        <v>1</v>
      </c>
      <c r="E82" s="12"/>
      <c r="F82" s="12"/>
      <c r="G82" s="12"/>
      <c r="H82" s="13"/>
    </row>
    <row r="83" ht="18" customHeight="1" spans="1:8">
      <c r="A83" s="9">
        <v>80</v>
      </c>
      <c r="B83" s="10" t="s">
        <v>100</v>
      </c>
      <c r="C83" s="11" t="s">
        <v>88</v>
      </c>
      <c r="D83" s="12">
        <v>1</v>
      </c>
      <c r="E83" s="12"/>
      <c r="F83" s="12"/>
      <c r="G83" s="12"/>
      <c r="H83" s="13"/>
    </row>
    <row r="84" ht="18" customHeight="1" spans="1:8">
      <c r="A84" s="9">
        <v>81</v>
      </c>
      <c r="B84" s="10" t="s">
        <v>102</v>
      </c>
      <c r="C84" s="11" t="s">
        <v>88</v>
      </c>
      <c r="D84" s="12">
        <v>1</v>
      </c>
      <c r="E84" s="12"/>
      <c r="F84" s="12"/>
      <c r="G84" s="12"/>
      <c r="H84" s="13"/>
    </row>
    <row r="85" ht="18" customHeight="1" spans="1:8">
      <c r="A85" s="9">
        <v>82</v>
      </c>
      <c r="B85" s="10" t="s">
        <v>104</v>
      </c>
      <c r="C85" s="11" t="s">
        <v>88</v>
      </c>
      <c r="D85" s="12">
        <v>1</v>
      </c>
      <c r="E85" s="12"/>
      <c r="F85" s="12"/>
      <c r="G85" s="12"/>
      <c r="H85" s="13"/>
    </row>
    <row r="86" ht="18" customHeight="1" spans="1:8">
      <c r="A86" s="9">
        <v>83</v>
      </c>
      <c r="B86" s="10" t="s">
        <v>106</v>
      </c>
      <c r="C86" s="11" t="s">
        <v>88</v>
      </c>
      <c r="D86" s="12">
        <v>1</v>
      </c>
      <c r="E86" s="12"/>
      <c r="F86" s="12"/>
      <c r="G86" s="12"/>
      <c r="H86" s="13"/>
    </row>
    <row r="87" ht="18" customHeight="1" spans="1:8">
      <c r="A87" s="9">
        <v>84</v>
      </c>
      <c r="B87" s="10" t="s">
        <v>122</v>
      </c>
      <c r="C87" s="11" t="s">
        <v>88</v>
      </c>
      <c r="D87" s="12">
        <v>3</v>
      </c>
      <c r="E87" s="12"/>
      <c r="F87" s="12"/>
      <c r="G87" s="12"/>
      <c r="H87" s="13"/>
    </row>
    <row r="88" ht="18" customHeight="1" spans="1:8">
      <c r="A88" s="9">
        <v>85</v>
      </c>
      <c r="B88" s="10" t="s">
        <v>78</v>
      </c>
      <c r="C88" s="11" t="s">
        <v>80</v>
      </c>
      <c r="D88" s="12">
        <v>194</v>
      </c>
      <c r="E88" s="12"/>
      <c r="F88" s="12"/>
      <c r="G88" s="12"/>
      <c r="H88" s="13"/>
    </row>
    <row r="89" ht="28.5" customHeight="1" spans="1:8">
      <c r="A89" s="9">
        <v>86</v>
      </c>
      <c r="B89" s="10" t="s">
        <v>336</v>
      </c>
      <c r="C89" s="11" t="s">
        <v>80</v>
      </c>
      <c r="D89" s="12">
        <v>28</v>
      </c>
      <c r="E89" s="12"/>
      <c r="F89" s="12"/>
      <c r="G89" s="12"/>
      <c r="H89" s="13"/>
    </row>
    <row r="90" ht="18" customHeight="1" spans="1:8">
      <c r="A90" s="9">
        <v>87</v>
      </c>
      <c r="B90" s="10" t="s">
        <v>337</v>
      </c>
      <c r="C90" s="11" t="s">
        <v>80</v>
      </c>
      <c r="D90" s="12">
        <v>8</v>
      </c>
      <c r="E90" s="12"/>
      <c r="F90" s="12"/>
      <c r="G90" s="12"/>
      <c r="H90" s="13"/>
    </row>
    <row r="91" ht="18" customHeight="1" spans="1:8">
      <c r="A91" s="9">
        <v>88</v>
      </c>
      <c r="B91" s="10" t="s">
        <v>338</v>
      </c>
      <c r="C91" s="11" t="s">
        <v>80</v>
      </c>
      <c r="D91" s="12">
        <v>8</v>
      </c>
      <c r="E91" s="12"/>
      <c r="F91" s="12"/>
      <c r="G91" s="12"/>
      <c r="H91" s="13"/>
    </row>
    <row r="92" ht="18" customHeight="1" spans="1:8">
      <c r="A92" s="9"/>
      <c r="B92" s="10"/>
      <c r="C92" s="11"/>
      <c r="D92" s="12"/>
      <c r="E92" s="12"/>
      <c r="F92" s="12"/>
      <c r="G92" s="12"/>
      <c r="H92" s="13"/>
    </row>
    <row r="93" ht="18" customHeight="1" spans="1:8">
      <c r="A93" s="9"/>
      <c r="B93" s="10"/>
      <c r="C93" s="11"/>
      <c r="D93" s="12"/>
      <c r="E93" s="12"/>
      <c r="F93" s="12"/>
      <c r="G93" s="12"/>
      <c r="H93" s="13"/>
    </row>
    <row r="94" ht="18" customHeight="1" spans="1:8">
      <c r="A94" s="9"/>
      <c r="B94" s="10"/>
      <c r="C94" s="11"/>
      <c r="D94" s="12"/>
      <c r="E94" s="12"/>
      <c r="F94" s="12"/>
      <c r="G94" s="12"/>
      <c r="H94" s="13"/>
    </row>
    <row r="95" ht="18" customHeight="1" spans="1:8">
      <c r="A95" s="9"/>
      <c r="B95" s="10"/>
      <c r="C95" s="11"/>
      <c r="D95" s="12"/>
      <c r="E95" s="12"/>
      <c r="F95" s="12"/>
      <c r="G95" s="12"/>
      <c r="H95" s="13"/>
    </row>
    <row r="96" ht="18" customHeight="1" spans="1:8">
      <c r="A96" s="9"/>
      <c r="B96" s="10"/>
      <c r="C96" s="11"/>
      <c r="D96" s="12"/>
      <c r="E96" s="12"/>
      <c r="F96" s="12"/>
      <c r="G96" s="12"/>
      <c r="H96" s="13"/>
    </row>
    <row r="97" ht="18" customHeight="1" spans="1:8">
      <c r="A97" s="21"/>
      <c r="B97" s="17" t="s">
        <v>339</v>
      </c>
      <c r="C97" s="14"/>
      <c r="D97" s="14"/>
      <c r="E97" s="14"/>
      <c r="F97" s="14"/>
      <c r="G97" s="14"/>
      <c r="H97" s="16"/>
    </row>
  </sheetData>
  <mergeCells count="98">
    <mergeCell ref="A1:H1"/>
    <mergeCell ref="A2:D2"/>
    <mergeCell ref="F2:H2"/>
    <mergeCell ref="D3:F3"/>
    <mergeCell ref="D4:F4"/>
    <mergeCell ref="D5:F5"/>
    <mergeCell ref="D6:F6"/>
    <mergeCell ref="D7:F7"/>
    <mergeCell ref="D8:F8"/>
    <mergeCell ref="D9:F9"/>
    <mergeCell ref="D10:F10"/>
    <mergeCell ref="D11:F11"/>
    <mergeCell ref="D12:F12"/>
    <mergeCell ref="D13:F13"/>
    <mergeCell ref="D14:F14"/>
    <mergeCell ref="D15:F15"/>
    <mergeCell ref="D16:F16"/>
    <mergeCell ref="D17:F17"/>
    <mergeCell ref="D18:F18"/>
    <mergeCell ref="D19:F19"/>
    <mergeCell ref="D20:F20"/>
    <mergeCell ref="D21:F21"/>
    <mergeCell ref="D22:F22"/>
    <mergeCell ref="D23:F23"/>
    <mergeCell ref="D24:F24"/>
    <mergeCell ref="D25:F25"/>
    <mergeCell ref="D26:F26"/>
    <mergeCell ref="D27:F27"/>
    <mergeCell ref="D28:F28"/>
    <mergeCell ref="D29:F29"/>
    <mergeCell ref="D30:F30"/>
    <mergeCell ref="D31:F31"/>
    <mergeCell ref="D32:F32"/>
    <mergeCell ref="D33:F33"/>
    <mergeCell ref="D34:F34"/>
    <mergeCell ref="D35:F35"/>
    <mergeCell ref="D36:F36"/>
    <mergeCell ref="D37:F37"/>
    <mergeCell ref="D38:F38"/>
    <mergeCell ref="D39:F39"/>
    <mergeCell ref="D40:F40"/>
    <mergeCell ref="D41:F41"/>
    <mergeCell ref="D42:F42"/>
    <mergeCell ref="D43:F43"/>
    <mergeCell ref="D44:F44"/>
    <mergeCell ref="D45:F45"/>
    <mergeCell ref="D46:F46"/>
    <mergeCell ref="D47:F47"/>
    <mergeCell ref="D48:F48"/>
    <mergeCell ref="D49:F49"/>
    <mergeCell ref="D50:F50"/>
    <mergeCell ref="D51:F51"/>
    <mergeCell ref="D52:F52"/>
    <mergeCell ref="D53:F53"/>
    <mergeCell ref="D54:F54"/>
    <mergeCell ref="D55:F55"/>
    <mergeCell ref="D56:F56"/>
    <mergeCell ref="D57:F57"/>
    <mergeCell ref="D58:F58"/>
    <mergeCell ref="D59:F59"/>
    <mergeCell ref="D60:F60"/>
    <mergeCell ref="D61:F61"/>
    <mergeCell ref="D62:F62"/>
    <mergeCell ref="D63:F63"/>
    <mergeCell ref="D64:F64"/>
    <mergeCell ref="D65:F65"/>
    <mergeCell ref="D66:F66"/>
    <mergeCell ref="D67:F67"/>
    <mergeCell ref="D68:F68"/>
    <mergeCell ref="D69:F69"/>
    <mergeCell ref="D70:F70"/>
    <mergeCell ref="D71:F71"/>
    <mergeCell ref="D72:F72"/>
    <mergeCell ref="D73:F73"/>
    <mergeCell ref="D74:F74"/>
    <mergeCell ref="D75:F75"/>
    <mergeCell ref="D76:F76"/>
    <mergeCell ref="D77:F77"/>
    <mergeCell ref="D78:F78"/>
    <mergeCell ref="D79:F79"/>
    <mergeCell ref="D80:F80"/>
    <mergeCell ref="D81:F81"/>
    <mergeCell ref="D82:F82"/>
    <mergeCell ref="D83:F83"/>
    <mergeCell ref="D84:F84"/>
    <mergeCell ref="D85:F85"/>
    <mergeCell ref="D86:F86"/>
    <mergeCell ref="D87:F87"/>
    <mergeCell ref="D88:F88"/>
    <mergeCell ref="D89:F89"/>
    <mergeCell ref="D90:F90"/>
    <mergeCell ref="D91:F91"/>
    <mergeCell ref="D92:F92"/>
    <mergeCell ref="D93:F93"/>
    <mergeCell ref="D94:F94"/>
    <mergeCell ref="D95:F95"/>
    <mergeCell ref="D96:F96"/>
    <mergeCell ref="D97:F97"/>
  </mergeCells>
  <printOptions horizontalCentered="1"/>
  <pageMargins left="0.116416666666667" right="0.116416666666667" top="0.59375" bottom="0" header="0.59375" footer="0"/>
  <pageSetup paperSize="9" orientation="portrait"/>
  <headerFooter/>
  <rowBreaks count="2" manualBreakCount="2">
    <brk id="35" max="16383" man="1"/>
    <brk id="6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单位工程汇总表</vt:lpstr>
      <vt:lpstr>工程量清单</vt:lpstr>
      <vt:lpstr>主要材料表</vt:lpstr>
      <vt:lpstr>主要材料清单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JX</cp:lastModifiedBy>
  <dcterms:created xsi:type="dcterms:W3CDTF">2023-01-03T17:39:00Z</dcterms:created>
  <dcterms:modified xsi:type="dcterms:W3CDTF">2023-02-09T01:47:56Z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2052-11.1.0.13703</vt:lpwstr>
  </property>
  <property fmtid="{D5CDD505-2E9C-101B-9397-08002B2CF9AE}" pid="3" name="ICV">
    <vt:lpwstr>1D3728AA10584E319FD52A1E9EEFC25B</vt:lpwstr>
  </property>
  <property fmtid="{D5CDD505-2E9C-101B-9397-08002B2CF9AE}" pid="4" name="KSOReadingLayout">
    <vt:bool>true</vt:bool>
  </property>
</Properties>
</file>