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7B" lockStructure="1"/>
  <bookViews>
    <workbookView windowWidth="27945" windowHeight="12375"/>
  </bookViews>
  <sheets>
    <sheet name="JC1" sheetId="1" r:id="rId1"/>
    <sheet name="JC2" sheetId="2" r:id="rId2"/>
    <sheet name="机电设施定期检测费用参考  " sheetId="5" state="hidden" r:id="rId3"/>
  </sheets>
  <definedNames>
    <definedName name="_xlnm.Print_Area" localSheetId="1">'JC2'!$A$1:$I$34</definedName>
    <definedName name="_xlnm.Print_Area" localSheetId="0">'JC1'!$A$1:$H$23</definedName>
    <definedName name="_xlnm._FilterDatabase" localSheetId="1" hidden="1">'JC2'!$A$3:$I$32</definedName>
    <definedName name="_xlnm._FilterDatabase" localSheetId="0" hidden="1">'JC1'!$A$3:$H$21</definedName>
    <definedName name="_xlnm.Print_Titles" localSheetId="0">'JC1'!$1:$2</definedName>
    <definedName name="_xlnm.Print_Titles" localSheetId="1">'JC2'!$1:$2</definedName>
    <definedName name="_xlnm.Print_Area" localSheetId="2">'机电设施定期检测费用参考  '!$A$1:$L$28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<sst xmlns="http://schemas.openxmlformats.org/spreadsheetml/2006/main" count="266" uniqueCount="178">
  <si>
    <t>JC1标段定期检测服务固化清单</t>
  </si>
  <si>
    <t>序号</t>
  </si>
  <si>
    <t>名称</t>
  </si>
  <si>
    <t>单位</t>
  </si>
  <si>
    <t>数量</t>
  </si>
  <si>
    <t>单价限价（元）</t>
  </si>
  <si>
    <t>单价（元）</t>
  </si>
  <si>
    <t>合价（元）</t>
  </si>
  <si>
    <t>备注</t>
  </si>
  <si>
    <t>安全生产费</t>
  </si>
  <si>
    <t>总额</t>
  </si>
  <si>
    <t>/</t>
  </si>
  <si>
    <t>用于购置安全防护器具及现场检测安全维护（含防撞缓冲车），按总费用的（不含安全生产费本身、暂列金额以及保险费）1.5%计。本项为固定金额。</t>
  </si>
  <si>
    <t>保险费</t>
  </si>
  <si>
    <t>工程保险费按总费用的（不含安全生产费及暂列金额）0.4%计。</t>
  </si>
  <si>
    <t>北汊斜拉桥定期检测</t>
  </si>
  <si>
    <t>每年检测一次，检测项目及具体检测内容须满足规范有关要求。</t>
  </si>
  <si>
    <t>定期检查</t>
  </si>
  <si>
    <t>m</t>
  </si>
  <si>
    <t>每年检查一次，检查项目及具体检查内容须满足规范有关要求。</t>
  </si>
  <si>
    <t>索力检测</t>
  </si>
  <si>
    <t>根</t>
  </si>
  <si>
    <t>每年检测一次，检测年度按100%检查。</t>
  </si>
  <si>
    <t>斜拉索PE防护外观检查</t>
  </si>
  <si>
    <t>采用循环抽检方式检测，每年抽检比例不小于总数的30%，3年完成100%检查。</t>
  </si>
  <si>
    <t>钢箱梁焊缝无损探伤</t>
  </si>
  <si>
    <t>检测年度按节段总数10％比例抽检，即每年抽检6节。</t>
  </si>
  <si>
    <t>钢结构涂层厚度</t>
  </si>
  <si>
    <t>构件</t>
  </si>
  <si>
    <t>对斜拉桥钢构件阳光直射位置处，每年选取20个构件，每年检测1次。</t>
  </si>
  <si>
    <t>桥梁永久观测点变形测量</t>
  </si>
  <si>
    <t>点</t>
  </si>
  <si>
    <t>暂定每季度测量一次，含布设和测量费用。</t>
  </si>
  <si>
    <t>南汊悬索桥定期检测</t>
  </si>
  <si>
    <t>吊索索力</t>
  </si>
  <si>
    <t>索夹螺栓紧固力检测</t>
  </si>
  <si>
    <t>个</t>
  </si>
  <si>
    <t>检测中跨吊索索夹螺栓紧固力，采用循环抽检方式检测，每年抽检比例不小于总数的30%，3年完成100%检测。</t>
  </si>
  <si>
    <t>主缆锚跨拉力检测</t>
  </si>
  <si>
    <t>全桥4个锚室，每个锚室选择10根散索检测，每年检测1次。</t>
  </si>
  <si>
    <t>对悬索桥钢构件阳光直射位置处，每年选取20个构件，每年检测1次。</t>
  </si>
  <si>
    <t>悬索桥检测年度按节段总数10％比例抽检，即每年抽检9节。</t>
  </si>
  <si>
    <t>隧道定期检测</t>
  </si>
  <si>
    <t>隧道单洞总长2016米，每年检测一次，检测项目及具体检测内容须满足规范有关要求，含土建设施、机电设施和其他工程设施，双洞，每个洞算超车道一共8车道。</t>
  </si>
  <si>
    <t>暂列金额</t>
  </si>
  <si>
    <t>(3+4+5)*5%</t>
  </si>
  <si>
    <t>按5%的费率计算。</t>
  </si>
  <si>
    <t>合计（元）</t>
  </si>
  <si>
    <t>注：1.工程量清单中除计量单位为“总额”的按检测服务周期（3年）进行投标报价外，其余均按对应计量单位报价。
2.工程量清单中未列检测项目但属于国家技术规范、部委有关指导意见及本招标文件要求的必检内容均视为包含在本投标报价中，招标人不再另行计量和支付。</t>
  </si>
  <si>
    <t>JC2标段定期检测服务固化清单</t>
  </si>
  <si>
    <t xml:space="preserve"> 名 称</t>
  </si>
  <si>
    <t>用于购置安全防护器具及现场检测安全维护（含防撞缓冲车），按总价（不含安全生产费本身、暂列金额以及保险费）1.5%计。本项为固定金额</t>
  </si>
  <si>
    <t>路面及沿线实施定期检测</t>
  </si>
  <si>
    <t>路面损坏状况</t>
  </si>
  <si>
    <t>公里（单车道）</t>
  </si>
  <si>
    <t>检测一次，含左、右幅慢车道、主车道，计双向4车道；检测项目：路面损坏、平整度、车辙、抗滑性能、跳车、结构强度等6项指标和沿线设施技术状况（主线里程18.339km，1年合计73.356km（单车道）），其中路面结构强度抽检3.24km。</t>
  </si>
  <si>
    <t>路面平整度</t>
  </si>
  <si>
    <t>路面车辙</t>
  </si>
  <si>
    <t>路面抗滑性能</t>
  </si>
  <si>
    <t>路面跳车</t>
  </si>
  <si>
    <t>路面结构强度</t>
  </si>
  <si>
    <t>沿线设施</t>
  </si>
  <si>
    <t>检测一次，按规范要求评定技术状况（主线里程18.339km，1年双幅合计36.678km）。</t>
  </si>
  <si>
    <t>路基定期检查</t>
  </si>
  <si>
    <t>路基技术状况检测</t>
  </si>
  <si>
    <t>公里（单幅）</t>
  </si>
  <si>
    <t>检测一次，按规范要求评定技术状况（主线路基段长约8.09km，双幅合计16.18km）。</t>
  </si>
  <si>
    <t>路基脱空检测</t>
  </si>
  <si>
    <t>公里·车道</t>
  </si>
  <si>
    <t>抽检不少于路基单幅单车道的30%。</t>
  </si>
  <si>
    <t>边坡定期检查与监测</t>
  </si>
  <si>
    <t>3 级以下边坡</t>
  </si>
  <si>
    <t>处</t>
  </si>
  <si>
    <t>67处边坡，每处每年检查一次。</t>
  </si>
  <si>
    <t>3～5 级高边坡</t>
  </si>
  <si>
    <t>笔村高边坡，每年检查二次。</t>
  </si>
  <si>
    <t>笔村高边坡监测</t>
  </si>
  <si>
    <t>深层水平位移监测</t>
  </si>
  <si>
    <t>孔·次</t>
  </si>
  <si>
    <t>水平位移观测</t>
  </si>
  <si>
    <t>点·次</t>
  </si>
  <si>
    <t>三角高程垂直位移观测</t>
  </si>
  <si>
    <t>水平位移基准网复测</t>
  </si>
  <si>
    <t>垂直位移基准网复测</t>
  </si>
  <si>
    <t>km·次</t>
  </si>
  <si>
    <t>普通桥梁定期检查</t>
  </si>
  <si>
    <t>普通桥梁定期检查（主线桥）</t>
  </si>
  <si>
    <t>延米（双幅）</t>
  </si>
  <si>
    <t>广深铁路跨线桥检测一次。</t>
  </si>
  <si>
    <t>单跨跨度≥60m测量，暂定每半年测量一次，含布设和测量费用。</t>
  </si>
  <si>
    <t>涵洞定期检查</t>
  </si>
  <si>
    <t>座</t>
  </si>
  <si>
    <t>每年检测一次，共32座，全部检测。</t>
  </si>
  <si>
    <t>机电设施定期检测</t>
  </si>
  <si>
    <t>具体检测内容和频率详见技术规范。</t>
  </si>
  <si>
    <t>专项检测</t>
  </si>
  <si>
    <t>标志标牌</t>
  </si>
  <si>
    <t>收费雨棚</t>
  </si>
  <si>
    <t>m2</t>
  </si>
  <si>
    <t>草堂和笔村站收费雨棚。</t>
  </si>
  <si>
    <t>(3+4+5+6+7+8+9)*5%</t>
  </si>
  <si>
    <t>注：1.工程量清单中除计量单位为“总额”的按检测服务周期（1年）进行投标报价外，其余均按对应计量单位报价。
2.工程量清单中未列检测项目但属于国家技术规范、部委有关指导意见及本招标文件要求的必检内容均视为包含在本投标报价中，招标人不再另行计量和支付。</t>
  </si>
  <si>
    <t>机电设施定期检测参考文件(JC2标)</t>
  </si>
  <si>
    <t>名 称</t>
  </si>
  <si>
    <t>单价</t>
  </si>
  <si>
    <t>合价</t>
  </si>
  <si>
    <t>机电设施定期
检测</t>
  </si>
  <si>
    <t>监控系统</t>
  </si>
  <si>
    <t>7.1.1</t>
  </si>
  <si>
    <t>闭路电视监视系统</t>
  </si>
  <si>
    <t>路</t>
  </si>
  <si>
    <t>每年度检测，检测年度按每年20%抽
检，全线50路视频监视点，1年检测数
量(50*0.2*1)</t>
  </si>
  <si>
    <t>7.1.2</t>
  </si>
  <si>
    <t>门架式可变情
报板(可变标
志 )</t>
  </si>
  <si>
    <t>每年度检测，检测年度按每年33%抽
检，全线6套门架式可变情报板，F型情报板3处，1年
检测数量(9*0.33*1)</t>
  </si>
  <si>
    <t>7.1.3</t>
  </si>
  <si>
    <t>监控中心检测</t>
  </si>
  <si>
    <t>每年度检测，检测年度按100%检测，
全线1个监控中心，1年检测数量
(1*1)</t>
  </si>
  <si>
    <t>7.1.4</t>
  </si>
  <si>
    <t>大屏幕投影系统</t>
  </si>
  <si>
    <t>每年度检测，检测年度按每年33%抽
检，全线27个大屏幕，1年检测数量
(27*0.33*1)</t>
  </si>
  <si>
    <t>7.1.5</t>
  </si>
  <si>
    <t>计算机监控软
件及网络</t>
  </si>
  <si>
    <t>中心</t>
  </si>
  <si>
    <t>每年度检测，检测年度按100%检测，
全线1个监控中心网络，1年检测数量
(1*1)</t>
  </si>
  <si>
    <t>通信系统</t>
  </si>
  <si>
    <t>7.2.1</t>
  </si>
  <si>
    <t>光纤传输系统</t>
  </si>
  <si>
    <t>通信站</t>
  </si>
  <si>
    <t>每年度检测，检测年度按50%抽检，全
线2个通信站(草堂站、笔村站),1
年检测数量(2*0.5*1)</t>
  </si>
  <si>
    <t>7.2.2</t>
  </si>
  <si>
    <t>数字程控交换
系统</t>
  </si>
  <si>
    <t>每年度检测，检测年度按100%检测，
全线1个数字程控交换系统，1年检测
数量(1*1)</t>
  </si>
  <si>
    <t>7.2.3</t>
  </si>
  <si>
    <t>通信系统光电缆</t>
  </si>
  <si>
    <t>中继段</t>
  </si>
  <si>
    <t>每年度检测，检测年度按50%抽检，全
线4个通信光缆中继段(项目起点-笔
村、笔村-人井K7+790、人井K7+790-
草堂中心、草堂中心一化龙主线),1
年检测数量(4*0.5*1)</t>
  </si>
  <si>
    <t>收费系统</t>
  </si>
  <si>
    <t>7.3.1</t>
  </si>
  <si>
    <t>入口车道</t>
  </si>
  <si>
    <t>车道</t>
  </si>
  <si>
    <t>每年度检测，检测年度按每年33%抽
检，全线11条入口车道，1年检测数量
(11*0.33*1)</t>
  </si>
  <si>
    <t>7.3.2</t>
  </si>
  <si>
    <t>出口车道</t>
  </si>
  <si>
    <t>每年度检测，检测年度按每年33%抽
检，全线24条出口车道，1年检测数量
(24*0.33*1)</t>
  </si>
  <si>
    <t>7.3.3</t>
  </si>
  <si>
    <t>收费站设备及
软件</t>
  </si>
  <si>
    <t>站</t>
  </si>
  <si>
    <t>每年度检测，检测年度按100%检测，
全线2个收费站(草堂站、笔村站),
1年检测数量(2*1)</t>
  </si>
  <si>
    <t>7.3.4</t>
  </si>
  <si>
    <t>收费中心设备
及软件</t>
  </si>
  <si>
    <t>每年度检测，检测年度按100%检测，
全线1个收费中心，1年检测数量
(1*1）</t>
  </si>
  <si>
    <t>7.3.5</t>
  </si>
  <si>
    <t>内部有线对讲
、紧急报警系
统</t>
  </si>
  <si>
    <t>每年度检测，检测年度按100%检测，
全线含2个站内部有线对讲、紧急报警
系统，1年检测数量(2*1)</t>
  </si>
  <si>
    <t>7.3.6</t>
  </si>
  <si>
    <t>收费闭路电视
监视系统</t>
  </si>
  <si>
    <t>每年度检测，检测年度按每年30%抽
检，全线37路收费车道视频监视点(含
31路车道视频监控和6路广场视频监
控),1年检测数量(37*0.3*1)</t>
  </si>
  <si>
    <t>7.3.7</t>
  </si>
  <si>
    <t>计算机收费软
件及网络</t>
  </si>
  <si>
    <t>每年度检测，检测年度按50%抽检，全
线2个收费站(草堂站、笔村站),1
年检测数量(2*0.5*1)</t>
  </si>
  <si>
    <t>7.3.8</t>
  </si>
  <si>
    <t>ETC收费门架系统</t>
  </si>
  <si>
    <t>套</t>
  </si>
  <si>
    <t>每年度检测，检测年度按50%抽检，全
线10个ETC门架收费系统，1年检测数
量(10*0.5*1)</t>
  </si>
  <si>
    <t>低压配电设施</t>
  </si>
  <si>
    <t>7.4.1</t>
  </si>
  <si>
    <t>中心(站)内
低压配电设备</t>
  </si>
  <si>
    <t>每年度检测，检测年度按100%检测，
全线2个收费站(检测设备主要含站内
车道UPS及电池、低压电房),1年检测数量
(2*1)</t>
  </si>
  <si>
    <t>7.4.2</t>
  </si>
  <si>
    <t>外场设备电力
电缆线路</t>
  </si>
  <si>
    <t>每年度检测，检测年度按100%检测，
全线2个收费站(检测设备主要含收费
广场、场区所有管道检测),1年检测
数量(2*1)</t>
  </si>
  <si>
    <t>7.4.3</t>
  </si>
  <si>
    <t>夏园配电房低压配电设施</t>
  </si>
  <si>
    <t>每年度检测，检测年度按100%检测，
低压电房,1年检测数量
(1*1)</t>
  </si>
  <si>
    <t>照明设施</t>
  </si>
  <si>
    <t>7.5.1</t>
  </si>
  <si>
    <t>收费站广场照
明设施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</si>
</sst>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_ "/>
    <numFmt numFmtId="179" formatCode="0.00_ "/>
  </numFmts>
  <fonts count="30">
    <font>
      <sz val="11"/>
      <color theme="1"/>
      <name val="宋体"/>
      <charset val="134"/>
      <scheme val="minor"/>
    </font>
    <font>
      <sz val="11"/>
      <color theme="1"/>
      <name val="宋体"/>
      <charset val="134"/>
    </font>
    <font>
      <b/>
      <sz val="22"/>
      <name val="宋体"/>
      <charset val="134"/>
    </font>
    <font>
      <b/>
      <sz val="22"/>
      <color rgb="FF000000"/>
      <name val="宋体"/>
      <charset val="204"/>
    </font>
    <font>
      <sz val="22"/>
      <color rgb="FF000000"/>
      <name val="宋体"/>
      <charset val="204"/>
    </font>
    <font>
      <sz val="11"/>
      <name val="宋体"/>
      <charset val="134"/>
    </font>
    <font>
      <sz val="11"/>
      <name val="宋体"/>
      <charset val="204"/>
    </font>
    <font>
      <b/>
      <sz val="11"/>
      <name val="宋体"/>
      <charset val="134"/>
    </font>
    <font>
      <b/>
      <sz val="16"/>
      <color theme="1"/>
      <name val="宋体"/>
      <charset val="134"/>
      <scheme val="minor"/>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textRotation="255" wrapText="1"/>
    </xf>
    <xf numFmtId="0" fontId="6" fillId="0" borderId="1" xfId="0" applyNumberFormat="1" applyFont="1" applyFill="1" applyBorder="1" applyAlignment="1">
      <alignment horizontal="left" vertical="top" wrapText="1"/>
    </xf>
    <xf numFmtId="177"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0" xfId="0" applyAlignment="1">
      <alignment horizontal="center" vertical="center"/>
    </xf>
    <xf numFmtId="0" fontId="8" fillId="0" borderId="0" xfId="0" applyFont="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ill="1" applyBorder="1" applyAlignment="1">
      <alignment horizontal="center" vertical="center" wrapText="1"/>
    </xf>
    <xf numFmtId="178"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wrapText="1"/>
    </xf>
    <xf numFmtId="179" fontId="0" fillId="0" borderId="1" xfId="0" applyNumberFormat="1" applyFill="1" applyBorder="1" applyAlignment="1" applyProtection="1">
      <alignment horizontal="center" vertical="center" wrapText="1"/>
    </xf>
    <xf numFmtId="176" fontId="0" fillId="0" borderId="1" xfId="0" applyNumberForma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9" fillId="0" borderId="1" xfId="0" applyFont="1" applyFill="1" applyBorder="1" applyAlignment="1">
      <alignment vertical="center" wrapText="1"/>
    </xf>
    <xf numFmtId="179" fontId="0" fillId="0" borderId="1" xfId="0" applyNumberFormat="1" applyFill="1" applyBorder="1" applyAlignment="1">
      <alignment horizontal="center" vertical="center"/>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9" fillId="0" borderId="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lignment vertical="center"/>
    </xf>
    <xf numFmtId="0" fontId="0" fillId="0" borderId="0" xfId="0" applyAlignment="1">
      <alignment vertical="center" wrapText="1"/>
    </xf>
    <xf numFmtId="0" fontId="8" fillId="0" borderId="0" xfId="0" applyFont="1" applyBorder="1" applyAlignment="1">
      <alignment horizontal="center" vertical="center" wrapText="1"/>
    </xf>
    <xf numFmtId="179"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9" fontId="0" fillId="0" borderId="1" xfId="0" applyNumberFormat="1"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8"/>
  <sheetViews>
    <sheetView tabSelected="1" view="pageBreakPreview" zoomScaleNormal="100" workbookViewId="0">
      <selection activeCell="D26" sqref="D26"/>
    </sheetView>
  </sheetViews>
  <sheetFormatPr defaultColWidth="9.64166666666667" defaultRowHeight="13.5" outlineLevelCol="7"/>
  <cols>
    <col min="1" max="1" width="8.89166666666667" style="13"/>
    <col min="2" max="2" width="14.45" style="13" customWidth="1"/>
    <col min="3" max="3" width="10.8916666666667" style="13" customWidth="1"/>
    <col min="4" max="4" width="13.225" style="13" customWidth="1"/>
    <col min="5" max="5" width="16.775" style="13" customWidth="1"/>
    <col min="6" max="7" width="16.225" style="13" customWidth="1"/>
    <col min="8" max="8" width="44.8916666666667" style="13" customWidth="1"/>
    <col min="9" max="9" width="11.6666666666667" customWidth="1"/>
  </cols>
  <sheetData>
    <row r="1" s="36" customFormat="1" ht="50" customHeight="1" spans="1:8">
      <c r="A1" s="37" t="s">
        <v>0</v>
      </c>
      <c r="B1" s="37"/>
      <c r="C1" s="37"/>
      <c r="D1" s="37"/>
      <c r="E1" s="37"/>
      <c r="F1" s="37"/>
      <c r="G1" s="37"/>
      <c r="H1" s="37"/>
    </row>
    <row r="2" s="36" customFormat="1" ht="36" customHeight="1" spans="1:8">
      <c r="A2" s="16" t="s">
        <v>1</v>
      </c>
      <c r="B2" s="16" t="s">
        <v>2</v>
      </c>
      <c r="C2" s="16" t="s">
        <v>3</v>
      </c>
      <c r="D2" s="16" t="s">
        <v>4</v>
      </c>
      <c r="E2" s="16" t="s">
        <v>5</v>
      </c>
      <c r="F2" s="16" t="s">
        <v>6</v>
      </c>
      <c r="G2" s="16" t="s">
        <v>7</v>
      </c>
      <c r="H2" s="29" t="s">
        <v>8</v>
      </c>
    </row>
    <row r="3" s="36" customFormat="1" ht="62" customHeight="1" spans="1:8">
      <c r="A3" s="15">
        <v>1</v>
      </c>
      <c r="B3" s="23" t="s">
        <v>9</v>
      </c>
      <c r="C3" s="17" t="s">
        <v>10</v>
      </c>
      <c r="D3" s="18">
        <v>1</v>
      </c>
      <c r="E3" s="19" t="s">
        <v>11</v>
      </c>
      <c r="F3" s="38" t="s">
        <v>11</v>
      </c>
      <c r="G3" s="39">
        <v>33160</v>
      </c>
      <c r="H3" s="34" t="s">
        <v>12</v>
      </c>
    </row>
    <row r="4" s="36" customFormat="1" ht="62" customHeight="1" spans="1:8">
      <c r="A4" s="15">
        <v>2</v>
      </c>
      <c r="B4" s="23" t="s">
        <v>13</v>
      </c>
      <c r="C4" s="17" t="s">
        <v>10</v>
      </c>
      <c r="D4" s="18">
        <v>1</v>
      </c>
      <c r="E4" s="19" t="s">
        <v>11</v>
      </c>
      <c r="F4" s="40" t="s">
        <v>11</v>
      </c>
      <c r="G4" s="39">
        <f>ROUND((G5+G12+G20)*0.004,0)</f>
        <v>0</v>
      </c>
      <c r="H4" s="34" t="s">
        <v>14</v>
      </c>
    </row>
    <row r="5" s="36" customFormat="1" ht="62" customHeight="1" spans="1:8">
      <c r="A5" s="15">
        <v>3</v>
      </c>
      <c r="B5" s="23" t="s">
        <v>15</v>
      </c>
      <c r="C5" s="17" t="s">
        <v>10</v>
      </c>
      <c r="D5" s="18">
        <v>1</v>
      </c>
      <c r="E5" s="19" t="s">
        <v>11</v>
      </c>
      <c r="F5" s="40"/>
      <c r="G5" s="39">
        <f>SUM(G6:G11)</f>
        <v>0</v>
      </c>
      <c r="H5" s="34" t="s">
        <v>16</v>
      </c>
    </row>
    <row r="6" s="36" customFormat="1" ht="62" customHeight="1" spans="1:8">
      <c r="A6" s="17">
        <v>3.1</v>
      </c>
      <c r="B6" s="17" t="s">
        <v>17</v>
      </c>
      <c r="C6" s="17" t="s">
        <v>18</v>
      </c>
      <c r="D6" s="18">
        <v>2115</v>
      </c>
      <c r="E6" s="19">
        <v>121</v>
      </c>
      <c r="F6" s="19"/>
      <c r="G6" s="21">
        <f t="shared" ref="G6:G11" si="0">ROUND(D6*F6,0)</f>
        <v>0</v>
      </c>
      <c r="H6" s="34" t="s">
        <v>19</v>
      </c>
    </row>
    <row r="7" s="36" customFormat="1" ht="62" customHeight="1" spans="1:8">
      <c r="A7" s="17">
        <v>3.2</v>
      </c>
      <c r="B7" s="17" t="s">
        <v>20</v>
      </c>
      <c r="C7" s="17" t="s">
        <v>21</v>
      </c>
      <c r="D7" s="18">
        <v>264</v>
      </c>
      <c r="E7" s="19">
        <v>374</v>
      </c>
      <c r="F7" s="19"/>
      <c r="G7" s="21">
        <f t="shared" si="0"/>
        <v>0</v>
      </c>
      <c r="H7" s="34" t="s">
        <v>22</v>
      </c>
    </row>
    <row r="8" s="36" customFormat="1" ht="62" customHeight="1" spans="1:8">
      <c r="A8" s="17">
        <v>3.3</v>
      </c>
      <c r="B8" s="17" t="s">
        <v>23</v>
      </c>
      <c r="C8" s="17" t="s">
        <v>21</v>
      </c>
      <c r="D8" s="18">
        <v>88</v>
      </c>
      <c r="E8" s="19">
        <v>935</v>
      </c>
      <c r="F8" s="19"/>
      <c r="G8" s="21">
        <f t="shared" si="0"/>
        <v>0</v>
      </c>
      <c r="H8" s="34" t="s">
        <v>24</v>
      </c>
    </row>
    <row r="9" s="36" customFormat="1" ht="62" customHeight="1" spans="1:8">
      <c r="A9" s="17">
        <v>3.4</v>
      </c>
      <c r="B9" s="17" t="s">
        <v>25</v>
      </c>
      <c r="C9" s="17" t="s">
        <v>18</v>
      </c>
      <c r="D9" s="18">
        <v>1336.14</v>
      </c>
      <c r="E9" s="19">
        <v>140.25</v>
      </c>
      <c r="F9" s="19"/>
      <c r="G9" s="21">
        <f t="shared" si="0"/>
        <v>0</v>
      </c>
      <c r="H9" s="34" t="s">
        <v>26</v>
      </c>
    </row>
    <row r="10" s="36" customFormat="1" ht="62" customHeight="1" spans="1:8">
      <c r="A10" s="17">
        <v>3.5</v>
      </c>
      <c r="B10" s="17" t="s">
        <v>27</v>
      </c>
      <c r="C10" s="17" t="s">
        <v>28</v>
      </c>
      <c r="D10" s="18">
        <v>60</v>
      </c>
      <c r="E10" s="19">
        <v>233.75</v>
      </c>
      <c r="F10" s="19"/>
      <c r="G10" s="21">
        <f t="shared" si="0"/>
        <v>0</v>
      </c>
      <c r="H10" s="34" t="s">
        <v>29</v>
      </c>
    </row>
    <row r="11" s="36" customFormat="1" ht="62" customHeight="1" spans="1:8">
      <c r="A11" s="17">
        <v>3.6</v>
      </c>
      <c r="B11" s="17" t="s">
        <v>30</v>
      </c>
      <c r="C11" s="17" t="s">
        <v>31</v>
      </c>
      <c r="D11" s="18">
        <v>1296</v>
      </c>
      <c r="E11" s="19">
        <v>102.85</v>
      </c>
      <c r="F11" s="19"/>
      <c r="G11" s="21">
        <f t="shared" si="0"/>
        <v>0</v>
      </c>
      <c r="H11" s="34" t="s">
        <v>32</v>
      </c>
    </row>
    <row r="12" s="36" customFormat="1" ht="62" customHeight="1" spans="1:8">
      <c r="A12" s="15">
        <v>4</v>
      </c>
      <c r="B12" s="15" t="s">
        <v>33</v>
      </c>
      <c r="C12" s="17" t="s">
        <v>10</v>
      </c>
      <c r="D12" s="18">
        <v>1</v>
      </c>
      <c r="E12" s="19" t="s">
        <v>11</v>
      </c>
      <c r="F12" s="19"/>
      <c r="G12" s="21">
        <f>SUM(G13:G19)</f>
        <v>0</v>
      </c>
      <c r="H12" s="34" t="s">
        <v>16</v>
      </c>
    </row>
    <row r="13" s="36" customFormat="1" ht="62" customHeight="1" spans="1:8">
      <c r="A13" s="17">
        <v>4.1</v>
      </c>
      <c r="B13" s="17" t="s">
        <v>17</v>
      </c>
      <c r="C13" s="17" t="s">
        <v>18</v>
      </c>
      <c r="D13" s="18">
        <v>3324</v>
      </c>
      <c r="E13" s="19">
        <v>121</v>
      </c>
      <c r="F13" s="19"/>
      <c r="G13" s="21">
        <f t="shared" ref="G13:G20" si="1">ROUND(D13*F13,0)</f>
        <v>0</v>
      </c>
      <c r="H13" s="34" t="s">
        <v>19</v>
      </c>
    </row>
    <row r="14" s="36" customFormat="1" ht="62" customHeight="1" spans="1:8">
      <c r="A14" s="17">
        <v>4.2</v>
      </c>
      <c r="B14" s="17" t="s">
        <v>34</v>
      </c>
      <c r="C14" s="17" t="s">
        <v>21</v>
      </c>
      <c r="D14" s="18">
        <v>340</v>
      </c>
      <c r="E14" s="19">
        <v>374</v>
      </c>
      <c r="F14" s="19"/>
      <c r="G14" s="21">
        <f t="shared" si="1"/>
        <v>0</v>
      </c>
      <c r="H14" s="34" t="s">
        <v>24</v>
      </c>
    </row>
    <row r="15" s="36" customFormat="1" ht="62" customHeight="1" spans="1:8">
      <c r="A15" s="17">
        <v>4.3</v>
      </c>
      <c r="B15" s="17" t="s">
        <v>35</v>
      </c>
      <c r="C15" s="17" t="s">
        <v>36</v>
      </c>
      <c r="D15" s="18">
        <v>1656</v>
      </c>
      <c r="E15" s="19">
        <v>93.5</v>
      </c>
      <c r="F15" s="19"/>
      <c r="G15" s="21">
        <f t="shared" si="1"/>
        <v>0</v>
      </c>
      <c r="H15" s="34" t="s">
        <v>37</v>
      </c>
    </row>
    <row r="16" s="36" customFormat="1" ht="62" customHeight="1" spans="1:8">
      <c r="A16" s="17">
        <v>4.4</v>
      </c>
      <c r="B16" s="17" t="s">
        <v>38</v>
      </c>
      <c r="C16" s="17" t="s">
        <v>21</v>
      </c>
      <c r="D16" s="18">
        <v>120</v>
      </c>
      <c r="E16" s="19">
        <v>374</v>
      </c>
      <c r="F16" s="19"/>
      <c r="G16" s="21">
        <f t="shared" si="1"/>
        <v>0</v>
      </c>
      <c r="H16" s="34" t="s">
        <v>39</v>
      </c>
    </row>
    <row r="17" s="36" customFormat="1" ht="62" customHeight="1" spans="1:8">
      <c r="A17" s="17">
        <v>4.5</v>
      </c>
      <c r="B17" s="17" t="s">
        <v>27</v>
      </c>
      <c r="C17" s="17" t="s">
        <v>28</v>
      </c>
      <c r="D17" s="18">
        <v>60</v>
      </c>
      <c r="E17" s="19">
        <v>233.75</v>
      </c>
      <c r="F17" s="19"/>
      <c r="G17" s="21">
        <f t="shared" si="1"/>
        <v>0</v>
      </c>
      <c r="H17" s="34" t="s">
        <v>40</v>
      </c>
    </row>
    <row r="18" s="36" customFormat="1" ht="62" customHeight="1" spans="1:8">
      <c r="A18" s="17">
        <v>4.6</v>
      </c>
      <c r="B18" s="17" t="s">
        <v>25</v>
      </c>
      <c r="C18" s="17" t="s">
        <v>18</v>
      </c>
      <c r="D18" s="18">
        <v>1965.6</v>
      </c>
      <c r="E18" s="19">
        <v>140.25</v>
      </c>
      <c r="F18" s="19"/>
      <c r="G18" s="21">
        <f t="shared" si="1"/>
        <v>0</v>
      </c>
      <c r="H18" s="34" t="s">
        <v>41</v>
      </c>
    </row>
    <row r="19" s="36" customFormat="1" ht="62" customHeight="1" spans="1:8">
      <c r="A19" s="17">
        <v>4.7</v>
      </c>
      <c r="B19" s="17" t="s">
        <v>30</v>
      </c>
      <c r="C19" s="17" t="s">
        <v>31</v>
      </c>
      <c r="D19" s="18">
        <v>2112</v>
      </c>
      <c r="E19" s="19">
        <v>102.85</v>
      </c>
      <c r="F19" s="19"/>
      <c r="G19" s="21">
        <f t="shared" si="1"/>
        <v>0</v>
      </c>
      <c r="H19" s="34" t="s">
        <v>32</v>
      </c>
    </row>
    <row r="20" s="36" customFormat="1" ht="62" customHeight="1" spans="1:8">
      <c r="A20" s="15">
        <v>5</v>
      </c>
      <c r="B20" s="15" t="s">
        <v>42</v>
      </c>
      <c r="C20" s="17" t="s">
        <v>18</v>
      </c>
      <c r="D20" s="18">
        <v>6048</v>
      </c>
      <c r="E20" s="19">
        <v>70.13</v>
      </c>
      <c r="F20" s="19"/>
      <c r="G20" s="21">
        <f t="shared" si="1"/>
        <v>0</v>
      </c>
      <c r="H20" s="34" t="s">
        <v>43</v>
      </c>
    </row>
    <row r="21" s="36" customFormat="1" ht="62" customHeight="1" spans="1:8">
      <c r="A21" s="15">
        <v>6</v>
      </c>
      <c r="B21" s="15" t="s">
        <v>44</v>
      </c>
      <c r="C21" s="17" t="s">
        <v>45</v>
      </c>
      <c r="D21" s="18">
        <v>1</v>
      </c>
      <c r="E21" s="19" t="s">
        <v>11</v>
      </c>
      <c r="F21" s="19"/>
      <c r="G21" s="21">
        <f>ROUND((G5+G12+G20)*0.05,0)</f>
        <v>0</v>
      </c>
      <c r="H21" s="34" t="s">
        <v>46</v>
      </c>
    </row>
    <row r="22" s="36" customFormat="1" ht="43" customHeight="1" spans="1:8">
      <c r="A22" s="27" t="s">
        <v>47</v>
      </c>
      <c r="B22" s="27"/>
      <c r="C22" s="27"/>
      <c r="D22" s="41"/>
      <c r="E22" s="42"/>
      <c r="F22" s="43"/>
      <c r="G22" s="27">
        <f>G3+G4+G5+G12+G20+G21</f>
        <v>33160</v>
      </c>
      <c r="H22" s="44"/>
    </row>
    <row r="23" s="36" customFormat="1" ht="50" customHeight="1" spans="1:8">
      <c r="A23" s="30" t="s">
        <v>48</v>
      </c>
      <c r="B23" s="31"/>
      <c r="C23" s="31"/>
      <c r="D23" s="31"/>
      <c r="E23" s="31"/>
      <c r="F23" s="31"/>
      <c r="G23" s="31"/>
      <c r="H23" s="31"/>
    </row>
    <row r="24" s="36" customFormat="1" ht="50" customHeight="1" spans="1:8">
      <c r="A24"/>
      <c r="B24"/>
      <c r="C24"/>
      <c r="D24"/>
      <c r="E24"/>
      <c r="F24" s="13"/>
      <c r="G24" s="13"/>
      <c r="H24" s="13"/>
    </row>
    <row r="25" s="36" customFormat="1" ht="50" customHeight="1" spans="1:8">
      <c r="A25"/>
      <c r="B25"/>
      <c r="C25"/>
      <c r="D25"/>
      <c r="E25"/>
      <c r="F25" s="13"/>
      <c r="G25" s="13"/>
      <c r="H25" s="13"/>
    </row>
    <row r="26" s="36" customFormat="1" ht="50" customHeight="1" spans="1:8">
      <c r="A26"/>
      <c r="B26"/>
      <c r="C26"/>
      <c r="D26"/>
      <c r="E26"/>
      <c r="F26" s="13"/>
      <c r="G26" s="13"/>
      <c r="H26" s="13"/>
    </row>
    <row r="27" s="36" customFormat="1" ht="50" customHeight="1" spans="1:8">
      <c r="A27"/>
      <c r="B27"/>
      <c r="C27"/>
      <c r="D27"/>
      <c r="E27"/>
      <c r="F27" s="13"/>
      <c r="G27" s="13"/>
      <c r="H27" s="13"/>
    </row>
    <row r="28" s="36" customFormat="1" ht="50" customHeight="1" spans="1:8">
      <c r="A28"/>
      <c r="B28"/>
      <c r="C28"/>
      <c r="D28"/>
      <c r="E28"/>
      <c r="F28" s="13"/>
      <c r="G28" s="13"/>
      <c r="H28" s="13"/>
    </row>
    <row r="29" s="36" customFormat="1" ht="50" customHeight="1" spans="1:8">
      <c r="A29"/>
      <c r="B29"/>
      <c r="C29"/>
      <c r="D29"/>
      <c r="E29"/>
      <c r="F29" s="13"/>
      <c r="G29" s="13"/>
      <c r="H29" s="13"/>
    </row>
    <row r="30" s="36" customFormat="1" ht="50" customHeight="1" spans="1:8">
      <c r="A30"/>
      <c r="B30"/>
      <c r="C30"/>
      <c r="D30"/>
      <c r="E30"/>
      <c r="F30" s="13"/>
      <c r="G30" s="13"/>
      <c r="H30" s="13"/>
    </row>
    <row r="31" s="36" customFormat="1" ht="50" customHeight="1" spans="1:8">
      <c r="A31"/>
      <c r="B31"/>
      <c r="C31"/>
      <c r="D31"/>
      <c r="E31"/>
      <c r="F31" s="13"/>
      <c r="G31" s="13"/>
      <c r="H31" s="13"/>
    </row>
    <row r="32" s="36" customFormat="1" ht="50" customHeight="1" spans="1:8">
      <c r="A32"/>
      <c r="B32"/>
      <c r="C32"/>
      <c r="D32"/>
      <c r="E32"/>
      <c r="F32" s="13"/>
      <c r="G32" s="13"/>
      <c r="H32" s="13"/>
    </row>
    <row r="33" s="36" customFormat="1" ht="50" customHeight="1" spans="1:8">
      <c r="A33"/>
      <c r="B33"/>
      <c r="C33"/>
      <c r="D33"/>
      <c r="E33"/>
      <c r="F33" s="13"/>
      <c r="G33" s="13"/>
      <c r="H33" s="13"/>
    </row>
    <row r="34" s="36" customFormat="1" ht="50" customHeight="1" spans="1:8">
      <c r="A34"/>
      <c r="B34"/>
      <c r="C34"/>
      <c r="D34"/>
      <c r="E34"/>
      <c r="F34" s="13"/>
      <c r="G34" s="13"/>
      <c r="H34" s="13"/>
    </row>
    <row r="35" s="36" customFormat="1" ht="50" customHeight="1" spans="1:8">
      <c r="A35"/>
      <c r="B35"/>
      <c r="C35"/>
      <c r="D35"/>
      <c r="E35"/>
      <c r="F35" s="13"/>
      <c r="G35" s="13"/>
      <c r="H35" s="13"/>
    </row>
    <row r="36" s="36" customFormat="1" ht="50" customHeight="1" spans="1:8">
      <c r="A36"/>
      <c r="B36"/>
      <c r="C36"/>
      <c r="D36"/>
      <c r="E36"/>
      <c r="F36" s="13"/>
      <c r="G36" s="13"/>
      <c r="H36" s="13"/>
    </row>
    <row r="37" s="36" customFormat="1" ht="50" customHeight="1" spans="1:8">
      <c r="A37"/>
      <c r="B37"/>
      <c r="C37"/>
      <c r="D37"/>
      <c r="E37"/>
      <c r="F37" s="13"/>
      <c r="G37" s="13"/>
      <c r="H37" s="13"/>
    </row>
    <row r="38" s="36" customFormat="1" ht="50" customHeight="1" spans="1:8">
      <c r="A38"/>
      <c r="B38"/>
      <c r="C38"/>
      <c r="D38"/>
      <c r="E38"/>
      <c r="F38" s="13"/>
      <c r="G38" s="13"/>
      <c r="H38" s="13"/>
    </row>
    <row r="39" s="36" customFormat="1" ht="50" customHeight="1" spans="1:8">
      <c r="A39"/>
      <c r="B39"/>
      <c r="C39"/>
      <c r="D39"/>
      <c r="E39"/>
      <c r="F39" s="13"/>
      <c r="G39" s="13"/>
      <c r="H39" s="13"/>
    </row>
    <row r="40" s="36" customFormat="1" ht="50" customHeight="1" spans="1:8">
      <c r="A40"/>
      <c r="B40"/>
      <c r="C40"/>
      <c r="D40"/>
      <c r="E40"/>
      <c r="F40" s="13"/>
      <c r="G40" s="13"/>
      <c r="H40" s="13"/>
    </row>
    <row r="41" s="36" customFormat="1" ht="50" customHeight="1" spans="1:8">
      <c r="A41"/>
      <c r="B41"/>
      <c r="C41"/>
      <c r="D41"/>
      <c r="E41"/>
      <c r="F41" s="13"/>
      <c r="G41" s="13"/>
      <c r="H41" s="13"/>
    </row>
    <row r="42" s="36" customFormat="1" ht="50" customHeight="1" spans="1:8">
      <c r="A42"/>
      <c r="B42"/>
      <c r="C42"/>
      <c r="D42"/>
      <c r="E42"/>
      <c r="F42" s="13"/>
      <c r="G42" s="13"/>
      <c r="H42" s="13"/>
    </row>
    <row r="43" s="36" customFormat="1" ht="50" customHeight="1" spans="1:8">
      <c r="A43"/>
      <c r="B43"/>
      <c r="C43"/>
      <c r="D43"/>
      <c r="E43"/>
      <c r="F43" s="13"/>
      <c r="G43" s="13"/>
      <c r="H43" s="13"/>
    </row>
    <row r="44" s="36" customFormat="1" ht="50" customHeight="1" spans="1:8">
      <c r="A44"/>
      <c r="B44"/>
      <c r="C44"/>
      <c r="D44"/>
      <c r="E44"/>
      <c r="F44" s="13"/>
      <c r="G44" s="13"/>
      <c r="H44" s="13"/>
    </row>
    <row r="45" s="36" customFormat="1" ht="50" customHeight="1" spans="1:8">
      <c r="A45"/>
      <c r="B45"/>
      <c r="C45"/>
      <c r="D45"/>
      <c r="E45"/>
      <c r="F45" s="13"/>
      <c r="G45" s="13"/>
      <c r="H45" s="13"/>
    </row>
    <row r="46" s="36" customFormat="1" ht="50" customHeight="1" spans="1:8">
      <c r="A46"/>
      <c r="B46"/>
      <c r="C46"/>
      <c r="D46"/>
      <c r="E46"/>
      <c r="F46" s="13"/>
      <c r="G46" s="13"/>
      <c r="H46" s="13"/>
    </row>
    <row r="47" s="36" customFormat="1" ht="50" customHeight="1" spans="1:8">
      <c r="A47"/>
      <c r="B47"/>
      <c r="C47"/>
      <c r="D47"/>
      <c r="E47"/>
      <c r="F47" s="13"/>
      <c r="G47" s="13"/>
      <c r="H47" s="13"/>
    </row>
    <row r="48" s="36" customFormat="1" ht="50" customHeight="1" spans="1:8">
      <c r="A48"/>
      <c r="B48"/>
      <c r="C48"/>
      <c r="D48"/>
      <c r="E48"/>
      <c r="F48" s="13"/>
      <c r="G48" s="13"/>
      <c r="H48" s="13"/>
    </row>
    <row r="49" s="36" customFormat="1" ht="50" customHeight="1" spans="1:8">
      <c r="A49"/>
      <c r="B49"/>
      <c r="C49"/>
      <c r="D49"/>
      <c r="E49"/>
      <c r="F49" s="13"/>
      <c r="G49" s="13"/>
      <c r="H49" s="13"/>
    </row>
    <row r="50" s="36" customFormat="1" ht="50" customHeight="1" spans="1:8">
      <c r="A50"/>
      <c r="B50"/>
      <c r="C50"/>
      <c r="D50"/>
      <c r="E50"/>
      <c r="F50" s="13"/>
      <c r="G50" s="13"/>
      <c r="H50" s="13"/>
    </row>
    <row r="51" s="36" customFormat="1" ht="50" customHeight="1" spans="1:8">
      <c r="A51"/>
      <c r="B51"/>
      <c r="C51"/>
      <c r="D51"/>
      <c r="E51"/>
      <c r="F51" s="13"/>
      <c r="G51" s="13"/>
      <c r="H51" s="13"/>
    </row>
    <row r="52" s="36" customFormat="1" ht="50" customHeight="1" spans="1:8">
      <c r="A52"/>
      <c r="B52"/>
      <c r="C52"/>
      <c r="D52"/>
      <c r="E52"/>
      <c r="F52" s="13"/>
      <c r="G52" s="13"/>
      <c r="H52" s="13"/>
    </row>
    <row r="53" s="36" customFormat="1" ht="50" customHeight="1" spans="1:8">
      <c r="A53"/>
      <c r="B53"/>
      <c r="C53"/>
      <c r="D53"/>
      <c r="E53"/>
      <c r="F53" s="13"/>
      <c r="G53" s="13"/>
      <c r="H53" s="13"/>
    </row>
    <row r="54" s="36" customFormat="1" ht="50" customHeight="1" spans="1:8">
      <c r="A54"/>
      <c r="B54"/>
      <c r="C54"/>
      <c r="D54"/>
      <c r="E54"/>
      <c r="F54" s="13"/>
      <c r="G54" s="13"/>
      <c r="H54" s="13"/>
    </row>
    <row r="55" s="36" customFormat="1" ht="50" customHeight="1" spans="1:8">
      <c r="A55"/>
      <c r="B55"/>
      <c r="C55"/>
      <c r="D55"/>
      <c r="E55"/>
      <c r="F55" s="13"/>
      <c r="G55" s="13"/>
      <c r="H55" s="13"/>
    </row>
    <row r="56" s="36" customFormat="1" ht="50" customHeight="1" spans="1:8">
      <c r="A56"/>
      <c r="B56"/>
      <c r="C56"/>
      <c r="D56"/>
      <c r="E56"/>
      <c r="F56" s="13"/>
      <c r="G56" s="13"/>
      <c r="H56" s="13"/>
    </row>
    <row r="57" s="36" customFormat="1" ht="50" customHeight="1" spans="1:8">
      <c r="A57"/>
      <c r="B57"/>
      <c r="C57"/>
      <c r="D57"/>
      <c r="E57"/>
      <c r="F57" s="13"/>
      <c r="G57" s="13"/>
      <c r="H57" s="13"/>
    </row>
    <row r="58" s="36" customFormat="1" ht="50" customHeight="1" spans="1:8">
      <c r="A58"/>
      <c r="B58"/>
      <c r="C58"/>
      <c r="D58"/>
      <c r="E58"/>
      <c r="F58" s="13"/>
      <c r="G58" s="13"/>
      <c r="H58" s="13"/>
    </row>
    <row r="59" s="36" customFormat="1" ht="50" customHeight="1" spans="1:8">
      <c r="A59"/>
      <c r="B59"/>
      <c r="C59"/>
      <c r="D59"/>
      <c r="E59"/>
      <c r="F59" s="13"/>
      <c r="G59" s="13"/>
      <c r="H59" s="13"/>
    </row>
    <row r="60" s="36" customFormat="1" ht="50" customHeight="1" spans="1:8">
      <c r="A60"/>
      <c r="B60"/>
      <c r="C60"/>
      <c r="D60"/>
      <c r="E60"/>
      <c r="F60" s="13"/>
      <c r="G60" s="13"/>
      <c r="H60" s="13"/>
    </row>
    <row r="61" s="36" customFormat="1" ht="50" customHeight="1" spans="1:8">
      <c r="A61"/>
      <c r="B61"/>
      <c r="C61"/>
      <c r="D61"/>
      <c r="E61"/>
      <c r="F61" s="13"/>
      <c r="G61" s="13"/>
      <c r="H61" s="13"/>
    </row>
    <row r="62" s="36" customFormat="1" ht="50" customHeight="1" spans="1:8">
      <c r="A62"/>
      <c r="B62"/>
      <c r="C62"/>
      <c r="D62"/>
      <c r="E62"/>
      <c r="F62" s="13"/>
      <c r="G62" s="13"/>
      <c r="H62" s="13"/>
    </row>
    <row r="63" s="36" customFormat="1" ht="50" customHeight="1" spans="1:8">
      <c r="A63"/>
      <c r="B63"/>
      <c r="C63"/>
      <c r="D63"/>
      <c r="E63"/>
      <c r="F63" s="13"/>
      <c r="G63" s="13"/>
      <c r="H63" s="13"/>
    </row>
    <row r="64" s="36" customFormat="1" ht="50" customHeight="1" spans="1:8">
      <c r="A64"/>
      <c r="B64"/>
      <c r="C64"/>
      <c r="D64"/>
      <c r="E64"/>
      <c r="F64" s="13"/>
      <c r="G64" s="13"/>
      <c r="H64" s="13"/>
    </row>
    <row r="65" s="36" customFormat="1" ht="50" customHeight="1" spans="1:8">
      <c r="A65"/>
      <c r="B65"/>
      <c r="C65"/>
      <c r="D65"/>
      <c r="E65"/>
      <c r="F65" s="13"/>
      <c r="G65" s="13"/>
      <c r="H65" s="13"/>
    </row>
    <row r="66" s="36" customFormat="1" ht="50" customHeight="1" spans="1:8">
      <c r="A66"/>
      <c r="B66"/>
      <c r="C66"/>
      <c r="D66"/>
      <c r="E66"/>
      <c r="F66" s="13"/>
      <c r="G66" s="13"/>
      <c r="H66" s="13"/>
    </row>
    <row r="67" s="36" customFormat="1" ht="50" customHeight="1" spans="1:8">
      <c r="A67"/>
      <c r="B67"/>
      <c r="C67"/>
      <c r="D67"/>
      <c r="E67"/>
      <c r="F67" s="13"/>
      <c r="G67" s="13"/>
      <c r="H67" s="13"/>
    </row>
    <row r="68" s="36" customFormat="1" ht="50" customHeight="1" spans="1:8">
      <c r="A68"/>
      <c r="B68"/>
      <c r="C68"/>
      <c r="D68"/>
      <c r="E68"/>
      <c r="F68" s="13"/>
      <c r="G68" s="13"/>
      <c r="H68" s="13"/>
    </row>
    <row r="69" s="36" customFormat="1" ht="50" customHeight="1" spans="1:8">
      <c r="A69"/>
      <c r="B69"/>
      <c r="C69"/>
      <c r="D69"/>
      <c r="E69"/>
      <c r="F69" s="13"/>
      <c r="G69" s="13"/>
      <c r="H69" s="13"/>
    </row>
    <row r="70" s="36" customFormat="1" ht="50" customHeight="1" spans="1:8">
      <c r="A70"/>
      <c r="B70"/>
      <c r="C70"/>
      <c r="D70"/>
      <c r="E70"/>
      <c r="F70" s="13"/>
      <c r="G70" s="13"/>
      <c r="H70" s="13"/>
    </row>
    <row r="71" s="36" customFormat="1" ht="50" customHeight="1" spans="1:8">
      <c r="A71"/>
      <c r="B71"/>
      <c r="C71"/>
      <c r="D71"/>
      <c r="E71"/>
      <c r="F71" s="13"/>
      <c r="G71" s="13"/>
      <c r="H71" s="13"/>
    </row>
    <row r="72" s="36" customFormat="1" ht="50" customHeight="1" spans="1:8">
      <c r="A72"/>
      <c r="B72"/>
      <c r="C72"/>
      <c r="D72"/>
      <c r="E72"/>
      <c r="F72" s="13"/>
      <c r="G72" s="13"/>
      <c r="H72" s="13"/>
    </row>
    <row r="73" s="36" customFormat="1" ht="50" customHeight="1" spans="1:8">
      <c r="A73"/>
      <c r="B73"/>
      <c r="C73"/>
      <c r="D73"/>
      <c r="E73"/>
      <c r="F73" s="13"/>
      <c r="G73" s="13"/>
      <c r="H73" s="13"/>
    </row>
    <row r="74" s="36" customFormat="1" ht="50" customHeight="1" spans="1:8">
      <c r="A74"/>
      <c r="B74"/>
      <c r="C74"/>
      <c r="D74"/>
      <c r="E74"/>
      <c r="F74" s="13"/>
      <c r="G74" s="13"/>
      <c r="H74" s="13"/>
    </row>
    <row r="75" s="36" customFormat="1" ht="50" customHeight="1" spans="1:8">
      <c r="A75"/>
      <c r="B75"/>
      <c r="C75"/>
      <c r="D75"/>
      <c r="E75"/>
      <c r="F75" s="13"/>
      <c r="G75" s="13"/>
      <c r="H75" s="13"/>
    </row>
    <row r="76" s="36" customFormat="1" ht="50" customHeight="1" spans="1:8">
      <c r="A76"/>
      <c r="B76"/>
      <c r="C76"/>
      <c r="D76"/>
      <c r="E76"/>
      <c r="F76" s="13"/>
      <c r="G76" s="13"/>
      <c r="H76" s="13"/>
    </row>
    <row r="77" s="36" customFormat="1" ht="50" customHeight="1" spans="1:8">
      <c r="A77"/>
      <c r="B77"/>
      <c r="C77"/>
      <c r="D77"/>
      <c r="E77"/>
      <c r="F77" s="13"/>
      <c r="G77" s="13"/>
      <c r="H77" s="13"/>
    </row>
    <row r="78" s="36" customFormat="1" ht="50" customHeight="1" spans="1:8">
      <c r="A78"/>
      <c r="B78"/>
      <c r="C78"/>
      <c r="D78"/>
      <c r="E78"/>
      <c r="F78" s="13"/>
      <c r="G78" s="13"/>
      <c r="H78" s="13"/>
    </row>
    <row r="79" s="36" customFormat="1" ht="50" customHeight="1" spans="1:8">
      <c r="A79"/>
      <c r="B79"/>
      <c r="C79"/>
      <c r="D79"/>
      <c r="E79"/>
      <c r="F79" s="13"/>
      <c r="G79" s="13"/>
      <c r="H79" s="13"/>
    </row>
    <row r="80" s="36" customFormat="1" ht="50" customHeight="1" spans="1:8">
      <c r="A80"/>
      <c r="B80"/>
      <c r="C80"/>
      <c r="D80"/>
      <c r="E80"/>
      <c r="F80" s="13"/>
      <c r="G80" s="13"/>
      <c r="H80" s="13"/>
    </row>
    <row r="81" s="36" customFormat="1" ht="50" customHeight="1" spans="1:8">
      <c r="A81"/>
      <c r="B81"/>
      <c r="C81"/>
      <c r="D81"/>
      <c r="E81"/>
      <c r="F81" s="13"/>
      <c r="G81" s="13"/>
      <c r="H81" s="13"/>
    </row>
    <row r="82" s="36" customFormat="1" ht="50" customHeight="1" spans="1:8">
      <c r="A82"/>
      <c r="B82"/>
      <c r="C82"/>
      <c r="D82"/>
      <c r="E82"/>
      <c r="F82" s="13"/>
      <c r="G82" s="13"/>
      <c r="H82" s="13"/>
    </row>
    <row r="83" s="36" customFormat="1" ht="50" customHeight="1" spans="1:8">
      <c r="A83"/>
      <c r="B83"/>
      <c r="C83"/>
      <c r="D83"/>
      <c r="E83"/>
      <c r="F83" s="13"/>
      <c r="G83" s="13"/>
      <c r="H83" s="13"/>
    </row>
    <row r="84" s="36" customFormat="1" ht="50" customHeight="1" spans="1:8">
      <c r="A84"/>
      <c r="B84"/>
      <c r="C84"/>
      <c r="D84"/>
      <c r="E84"/>
      <c r="F84" s="13"/>
      <c r="G84" s="13"/>
      <c r="H84" s="13"/>
    </row>
    <row r="85" s="36" customFormat="1" ht="50" customHeight="1" spans="1:8">
      <c r="A85"/>
      <c r="B85"/>
      <c r="C85"/>
      <c r="D85"/>
      <c r="E85"/>
      <c r="F85" s="13"/>
      <c r="G85" s="13"/>
      <c r="H85" s="13"/>
    </row>
    <row r="86" s="36" customFormat="1" ht="50" customHeight="1" spans="1:8">
      <c r="A86"/>
      <c r="B86"/>
      <c r="C86"/>
      <c r="D86"/>
      <c r="E86"/>
      <c r="F86" s="13"/>
      <c r="G86" s="13"/>
      <c r="H86" s="13"/>
    </row>
    <row r="87" s="36" customFormat="1" ht="50" customHeight="1" spans="1:8">
      <c r="A87"/>
      <c r="B87"/>
      <c r="C87"/>
      <c r="D87"/>
      <c r="E87"/>
      <c r="F87" s="13"/>
      <c r="G87" s="13"/>
      <c r="H87" s="13"/>
    </row>
    <row r="88" s="36" customFormat="1" ht="50" customHeight="1" spans="1:8">
      <c r="A88"/>
      <c r="B88"/>
      <c r="C88"/>
      <c r="D88"/>
      <c r="E88"/>
      <c r="F88" s="13"/>
      <c r="G88" s="13"/>
      <c r="H88" s="13"/>
    </row>
    <row r="89" s="36" customFormat="1" ht="50" customHeight="1" spans="1:8">
      <c r="A89"/>
      <c r="B89"/>
      <c r="C89"/>
      <c r="D89"/>
      <c r="E89"/>
      <c r="F89" s="13"/>
      <c r="G89" s="13"/>
      <c r="H89" s="13"/>
    </row>
    <row r="90" s="36" customFormat="1" ht="50" customHeight="1" spans="1:8">
      <c r="A90"/>
      <c r="B90"/>
      <c r="C90"/>
      <c r="D90"/>
      <c r="E90"/>
      <c r="F90" s="13"/>
      <c r="G90" s="13"/>
      <c r="H90" s="13"/>
    </row>
    <row r="91" s="36" customFormat="1" ht="50" customHeight="1" spans="1:8">
      <c r="A91"/>
      <c r="B91"/>
      <c r="C91"/>
      <c r="D91"/>
      <c r="E91"/>
      <c r="F91" s="13"/>
      <c r="G91" s="13"/>
      <c r="H91" s="13"/>
    </row>
    <row r="92" s="36" customFormat="1" ht="50" customHeight="1" spans="1:8">
      <c r="A92"/>
      <c r="B92"/>
      <c r="C92"/>
      <c r="D92"/>
      <c r="E92"/>
      <c r="F92" s="13"/>
      <c r="G92" s="13"/>
      <c r="H92" s="13"/>
    </row>
    <row r="93" s="36" customFormat="1" ht="50" customHeight="1" spans="1:8">
      <c r="A93"/>
      <c r="B93"/>
      <c r="C93"/>
      <c r="D93"/>
      <c r="E93"/>
      <c r="F93" s="13"/>
      <c r="G93" s="13"/>
      <c r="H93" s="13"/>
    </row>
    <row r="94" s="36" customFormat="1" ht="50" customHeight="1" spans="1:8">
      <c r="A94"/>
      <c r="B94"/>
      <c r="C94"/>
      <c r="D94"/>
      <c r="E94"/>
      <c r="F94" s="13"/>
      <c r="G94" s="13"/>
      <c r="H94" s="13"/>
    </row>
    <row r="95" s="36" customFormat="1" ht="50" customHeight="1" spans="1:8">
      <c r="A95"/>
      <c r="B95"/>
      <c r="C95"/>
      <c r="D95"/>
      <c r="E95"/>
      <c r="F95" s="13"/>
      <c r="G95" s="13"/>
      <c r="H95" s="13"/>
    </row>
    <row r="96" s="36" customFormat="1" ht="50" customHeight="1" spans="1:8">
      <c r="A96"/>
      <c r="B96"/>
      <c r="C96"/>
      <c r="D96"/>
      <c r="E96"/>
      <c r="F96" s="13"/>
      <c r="G96" s="13"/>
      <c r="H96" s="13"/>
    </row>
    <row r="97" s="36" customFormat="1" ht="50" customHeight="1" spans="1:8">
      <c r="A97"/>
      <c r="B97"/>
      <c r="C97"/>
      <c r="D97"/>
      <c r="E97"/>
      <c r="F97" s="13"/>
      <c r="G97" s="13"/>
      <c r="H97" s="13"/>
    </row>
    <row r="98" s="36" customFormat="1" ht="50" customHeight="1" spans="1:8">
      <c r="A98"/>
      <c r="B98"/>
      <c r="C98"/>
      <c r="D98"/>
      <c r="E98"/>
      <c r="F98" s="13"/>
      <c r="G98" s="13"/>
      <c r="H98" s="13"/>
    </row>
    <row r="99" s="36" customFormat="1" ht="50" customHeight="1" spans="1:8">
      <c r="A99"/>
      <c r="B99"/>
      <c r="C99"/>
      <c r="D99"/>
      <c r="E99"/>
      <c r="F99" s="13"/>
      <c r="G99" s="13"/>
      <c r="H99" s="13"/>
    </row>
    <row r="100" s="36" customFormat="1" ht="50" customHeight="1" spans="1:8">
      <c r="A100"/>
      <c r="B100"/>
      <c r="C100"/>
      <c r="D100"/>
      <c r="E100"/>
      <c r="F100" s="13"/>
      <c r="G100" s="13"/>
      <c r="H100" s="13"/>
    </row>
    <row r="101" s="36" customFormat="1" ht="50" customHeight="1" spans="1:8">
      <c r="A101"/>
      <c r="B101"/>
      <c r="C101"/>
      <c r="D101"/>
      <c r="E101"/>
      <c r="F101" s="13"/>
      <c r="G101" s="13"/>
      <c r="H101" s="13"/>
    </row>
    <row r="102" s="36" customFormat="1" ht="50" customHeight="1" spans="1:8">
      <c r="A102"/>
      <c r="B102"/>
      <c r="C102"/>
      <c r="D102"/>
      <c r="E102"/>
      <c r="F102" s="13"/>
      <c r="G102" s="13"/>
      <c r="H102" s="13"/>
    </row>
    <row r="103" s="36" customFormat="1" ht="50" customHeight="1" spans="1:8">
      <c r="A103"/>
      <c r="B103"/>
      <c r="C103"/>
      <c r="D103"/>
      <c r="E103"/>
      <c r="F103" s="13"/>
      <c r="G103" s="13"/>
      <c r="H103" s="13"/>
    </row>
    <row r="104" s="36" customFormat="1" ht="50" customHeight="1" spans="1:8">
      <c r="A104"/>
      <c r="B104"/>
      <c r="C104"/>
      <c r="D104"/>
      <c r="E104"/>
      <c r="F104" s="13"/>
      <c r="G104" s="13"/>
      <c r="H104" s="13"/>
    </row>
    <row r="105" s="36" customFormat="1" ht="50" customHeight="1" spans="1:8">
      <c r="A105"/>
      <c r="B105"/>
      <c r="C105"/>
      <c r="D105"/>
      <c r="E105"/>
      <c r="F105" s="13"/>
      <c r="G105" s="13"/>
      <c r="H105" s="13"/>
    </row>
    <row r="106" s="36" customFormat="1" ht="50" customHeight="1" spans="1:8">
      <c r="A106"/>
      <c r="B106"/>
      <c r="C106"/>
      <c r="D106"/>
      <c r="E106"/>
      <c r="F106" s="13"/>
      <c r="G106" s="13"/>
      <c r="H106" s="13"/>
    </row>
    <row r="107" s="36" customFormat="1" ht="50" customHeight="1" spans="1:8">
      <c r="A107"/>
      <c r="B107"/>
      <c r="C107"/>
      <c r="D107"/>
      <c r="E107"/>
      <c r="F107" s="13"/>
      <c r="G107" s="13"/>
      <c r="H107" s="13"/>
    </row>
    <row r="108" s="36" customFormat="1" ht="50" customHeight="1" spans="1:8">
      <c r="A108"/>
      <c r="B108"/>
      <c r="C108"/>
      <c r="D108"/>
      <c r="E108"/>
      <c r="F108" s="13"/>
      <c r="G108" s="13"/>
      <c r="H108" s="13"/>
    </row>
  </sheetData>
  <sheetProtection password="CC7B" sheet="1" objects="1"/>
  <protectedRanges>
    <protectedRange sqref="F6:F11 F13:F19 F20 F10 F11 F13 F15 F14 F16 F16 F17 F18 F19 F8" name="区域2"/>
  </protectedRanges>
  <mergeCells count="3">
    <mergeCell ref="A1:H1"/>
    <mergeCell ref="A22:D22"/>
    <mergeCell ref="A23:H23"/>
  </mergeCells>
  <pageMargins left="0.751388888888889" right="0.751388888888889" top="1" bottom="1" header="0.5" footer="0.5"/>
  <pageSetup paperSize="9" scale="6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view="pageBreakPreview" zoomScaleNormal="100" topLeftCell="A26" workbookViewId="0">
      <selection activeCell="H31" sqref="H31"/>
    </sheetView>
  </sheetViews>
  <sheetFormatPr defaultColWidth="9.64166666666667" defaultRowHeight="50" customHeight="1"/>
  <cols>
    <col min="1" max="1" width="7.66666666666667" customWidth="1"/>
    <col min="2" max="2" width="14.6666666666667" customWidth="1"/>
    <col min="3" max="3" width="8.55833333333333" customWidth="1"/>
    <col min="4" max="4" width="14" customWidth="1"/>
    <col min="5" max="5" width="15.775" customWidth="1"/>
    <col min="6" max="6" width="15.775" style="13" customWidth="1"/>
    <col min="7" max="8" width="15.775" customWidth="1"/>
    <col min="9" max="9" width="33.8916666666667" customWidth="1"/>
    <col min="10" max="10" width="9.66666666666667"/>
  </cols>
  <sheetData>
    <row r="1" ht="55" customHeight="1" spans="1:9">
      <c r="A1" s="14" t="s">
        <v>49</v>
      </c>
      <c r="B1" s="14"/>
      <c r="C1" s="14"/>
      <c r="D1" s="14"/>
      <c r="E1" s="14"/>
      <c r="F1" s="14"/>
      <c r="G1" s="14"/>
      <c r="H1" s="14"/>
      <c r="I1" s="14"/>
    </row>
    <row r="2" ht="36" customHeight="1" spans="1:9">
      <c r="A2" s="15" t="s">
        <v>1</v>
      </c>
      <c r="B2" s="15" t="s">
        <v>50</v>
      </c>
      <c r="C2" s="15"/>
      <c r="D2" s="15" t="s">
        <v>3</v>
      </c>
      <c r="E2" s="15" t="s">
        <v>4</v>
      </c>
      <c r="F2" s="16" t="s">
        <v>5</v>
      </c>
      <c r="G2" s="16" t="s">
        <v>6</v>
      </c>
      <c r="H2" s="16" t="s">
        <v>7</v>
      </c>
      <c r="I2" s="32" t="s">
        <v>8</v>
      </c>
    </row>
    <row r="3" ht="62" customHeight="1" spans="1:9">
      <c r="A3" s="15">
        <v>1</v>
      </c>
      <c r="B3" s="15" t="s">
        <v>9</v>
      </c>
      <c r="C3" s="15"/>
      <c r="D3" s="17" t="s">
        <v>10</v>
      </c>
      <c r="E3" s="18">
        <v>1</v>
      </c>
      <c r="F3" s="19" t="s">
        <v>11</v>
      </c>
      <c r="G3" s="20" t="s">
        <v>11</v>
      </c>
      <c r="H3" s="21">
        <v>9689</v>
      </c>
      <c r="I3" s="33" t="s">
        <v>51</v>
      </c>
    </row>
    <row r="4" ht="62" customHeight="1" spans="1:9">
      <c r="A4" s="15">
        <v>2</v>
      </c>
      <c r="B4" s="22" t="s">
        <v>13</v>
      </c>
      <c r="C4" s="23"/>
      <c r="D4" s="17" t="s">
        <v>10</v>
      </c>
      <c r="E4" s="18">
        <v>1</v>
      </c>
      <c r="F4" s="19" t="s">
        <v>11</v>
      </c>
      <c r="G4" s="20" t="s">
        <v>11</v>
      </c>
      <c r="H4" s="21">
        <f>ROUND((H5+H13+H24+H16+H27+H28+H29)*0.004,0)</f>
        <v>0</v>
      </c>
      <c r="I4" s="34" t="s">
        <v>14</v>
      </c>
    </row>
    <row r="5" ht="62" customHeight="1" spans="1:9">
      <c r="A5" s="15">
        <v>3</v>
      </c>
      <c r="B5" s="15" t="s">
        <v>52</v>
      </c>
      <c r="C5" s="15"/>
      <c r="D5" s="17" t="s">
        <v>10</v>
      </c>
      <c r="E5" s="18">
        <v>1</v>
      </c>
      <c r="F5" s="19" t="s">
        <v>11</v>
      </c>
      <c r="G5" s="20"/>
      <c r="H5" s="21">
        <f>SUM(H6:H12)</f>
        <v>0</v>
      </c>
      <c r="I5" s="33"/>
    </row>
    <row r="6" ht="62" customHeight="1" spans="1:9">
      <c r="A6" s="17">
        <v>3.1</v>
      </c>
      <c r="B6" s="17" t="s">
        <v>53</v>
      </c>
      <c r="C6" s="17"/>
      <c r="D6" s="17" t="s">
        <v>54</v>
      </c>
      <c r="E6" s="18">
        <f t="shared" ref="E6:E10" si="0">220.068/3</f>
        <v>73.356</v>
      </c>
      <c r="F6" s="19">
        <v>458.15</v>
      </c>
      <c r="G6" s="19"/>
      <c r="H6" s="21">
        <f>ROUND(E6*G6,0)</f>
        <v>0</v>
      </c>
      <c r="I6" s="17" t="s">
        <v>55</v>
      </c>
    </row>
    <row r="7" ht="62" customHeight="1" spans="1:9">
      <c r="A7" s="17">
        <v>3.2</v>
      </c>
      <c r="B7" s="17" t="s">
        <v>56</v>
      </c>
      <c r="C7" s="17"/>
      <c r="D7" s="17" t="s">
        <v>54</v>
      </c>
      <c r="E7" s="18">
        <f t="shared" si="0"/>
        <v>73.356</v>
      </c>
      <c r="F7" s="19">
        <v>242</v>
      </c>
      <c r="G7" s="19"/>
      <c r="H7" s="21">
        <f t="shared" ref="H7:H15" si="1">ROUND(E7*G7,0)</f>
        <v>0</v>
      </c>
      <c r="I7" s="17"/>
    </row>
    <row r="8" ht="62" customHeight="1" spans="1:9">
      <c r="A8" s="17">
        <v>3.3</v>
      </c>
      <c r="B8" s="17" t="s">
        <v>57</v>
      </c>
      <c r="C8" s="17"/>
      <c r="D8" s="17" t="s">
        <v>54</v>
      </c>
      <c r="E8" s="18">
        <f t="shared" si="0"/>
        <v>73.356</v>
      </c>
      <c r="F8" s="19">
        <v>280.5</v>
      </c>
      <c r="G8" s="19"/>
      <c r="H8" s="21">
        <f t="shared" si="1"/>
        <v>0</v>
      </c>
      <c r="I8" s="17"/>
    </row>
    <row r="9" ht="62" customHeight="1" spans="1:9">
      <c r="A9" s="17">
        <v>3.4</v>
      </c>
      <c r="B9" s="17" t="s">
        <v>58</v>
      </c>
      <c r="C9" s="17"/>
      <c r="D9" s="17" t="s">
        <v>54</v>
      </c>
      <c r="E9" s="18">
        <f t="shared" si="0"/>
        <v>73.356</v>
      </c>
      <c r="F9" s="19">
        <v>832.15</v>
      </c>
      <c r="G9" s="19"/>
      <c r="H9" s="21">
        <f t="shared" si="1"/>
        <v>0</v>
      </c>
      <c r="I9" s="17"/>
    </row>
    <row r="10" ht="62" customHeight="1" spans="1:9">
      <c r="A10" s="17">
        <v>3.5</v>
      </c>
      <c r="B10" s="17" t="s">
        <v>59</v>
      </c>
      <c r="C10" s="17"/>
      <c r="D10" s="17" t="s">
        <v>54</v>
      </c>
      <c r="E10" s="18">
        <f t="shared" si="0"/>
        <v>73.356</v>
      </c>
      <c r="F10" s="19">
        <v>130.9</v>
      </c>
      <c r="G10" s="19"/>
      <c r="H10" s="21">
        <f t="shared" si="1"/>
        <v>0</v>
      </c>
      <c r="I10" s="17"/>
    </row>
    <row r="11" ht="62" customHeight="1" spans="1:9">
      <c r="A11" s="17">
        <v>3.6</v>
      </c>
      <c r="B11" s="17" t="s">
        <v>60</v>
      </c>
      <c r="C11" s="17"/>
      <c r="D11" s="17" t="s">
        <v>54</v>
      </c>
      <c r="E11" s="18">
        <v>3.24</v>
      </c>
      <c r="F11" s="19">
        <v>1168.75</v>
      </c>
      <c r="G11" s="19"/>
      <c r="H11" s="21">
        <f t="shared" si="1"/>
        <v>0</v>
      </c>
      <c r="I11" s="17"/>
    </row>
    <row r="12" ht="62" customHeight="1" spans="1:9">
      <c r="A12" s="17">
        <v>3.7</v>
      </c>
      <c r="B12" s="17" t="s">
        <v>61</v>
      </c>
      <c r="C12" s="17"/>
      <c r="D12" s="17" t="s">
        <v>54</v>
      </c>
      <c r="E12" s="18">
        <v>36.678</v>
      </c>
      <c r="F12" s="19">
        <v>243.1</v>
      </c>
      <c r="G12" s="19"/>
      <c r="H12" s="21">
        <f t="shared" si="1"/>
        <v>0</v>
      </c>
      <c r="I12" s="34" t="s">
        <v>62</v>
      </c>
    </row>
    <row r="13" ht="62" customHeight="1" spans="1:9">
      <c r="A13" s="15">
        <v>4</v>
      </c>
      <c r="B13" s="15" t="s">
        <v>63</v>
      </c>
      <c r="C13" s="15"/>
      <c r="D13" s="17" t="s">
        <v>10</v>
      </c>
      <c r="E13" s="18">
        <v>1</v>
      </c>
      <c r="F13" s="19" t="s">
        <v>11</v>
      </c>
      <c r="G13" s="19"/>
      <c r="H13" s="21">
        <f>SUM(H14:H15)</f>
        <v>0</v>
      </c>
      <c r="I13" s="35"/>
    </row>
    <row r="14" ht="62" customHeight="1" spans="1:9">
      <c r="A14" s="17">
        <v>4.1</v>
      </c>
      <c r="B14" s="17" t="s">
        <v>64</v>
      </c>
      <c r="C14" s="17"/>
      <c r="D14" s="17" t="s">
        <v>65</v>
      </c>
      <c r="E14" s="18">
        <f>48.54/3</f>
        <v>16.18</v>
      </c>
      <c r="F14" s="19">
        <v>243.1</v>
      </c>
      <c r="G14" s="19"/>
      <c r="H14" s="21">
        <f t="shared" si="1"/>
        <v>0</v>
      </c>
      <c r="I14" s="33" t="s">
        <v>66</v>
      </c>
    </row>
    <row r="15" ht="62" customHeight="1" spans="1:9">
      <c r="A15" s="24">
        <v>4.2</v>
      </c>
      <c r="B15" s="17" t="s">
        <v>67</v>
      </c>
      <c r="C15" s="17"/>
      <c r="D15" s="17" t="s">
        <v>68</v>
      </c>
      <c r="E15" s="18">
        <v>4.85</v>
      </c>
      <c r="F15" s="19">
        <v>5890.5</v>
      </c>
      <c r="G15" s="19"/>
      <c r="H15" s="21">
        <f t="shared" si="1"/>
        <v>0</v>
      </c>
      <c r="I15" s="33" t="s">
        <v>69</v>
      </c>
    </row>
    <row r="16" ht="62" customHeight="1" spans="1:9">
      <c r="A16" s="15">
        <v>5</v>
      </c>
      <c r="B16" s="15" t="s">
        <v>70</v>
      </c>
      <c r="C16" s="15"/>
      <c r="D16" s="17" t="s">
        <v>10</v>
      </c>
      <c r="E16" s="18">
        <v>1</v>
      </c>
      <c r="F16" s="19" t="s">
        <v>11</v>
      </c>
      <c r="G16" s="19"/>
      <c r="H16" s="21">
        <f>SUM(H17:H23)</f>
        <v>0</v>
      </c>
      <c r="I16" s="33"/>
    </row>
    <row r="17" ht="62" customHeight="1" spans="1:9">
      <c r="A17" s="17">
        <v>5.1</v>
      </c>
      <c r="B17" s="17" t="s">
        <v>71</v>
      </c>
      <c r="C17" s="17"/>
      <c r="D17" s="17" t="s">
        <v>72</v>
      </c>
      <c r="E17" s="18">
        <f>201/3</f>
        <v>67</v>
      </c>
      <c r="F17" s="19">
        <v>935</v>
      </c>
      <c r="G17" s="19"/>
      <c r="H17" s="21">
        <f>ROUND(E17*G17,0)</f>
        <v>0</v>
      </c>
      <c r="I17" s="33" t="s">
        <v>73</v>
      </c>
    </row>
    <row r="18" ht="62" customHeight="1" spans="1:9">
      <c r="A18" s="17">
        <v>5.2</v>
      </c>
      <c r="B18" s="17" t="s">
        <v>74</v>
      </c>
      <c r="C18" s="17"/>
      <c r="D18" s="17" t="s">
        <v>72</v>
      </c>
      <c r="E18" s="18">
        <f>6/3</f>
        <v>2</v>
      </c>
      <c r="F18" s="19">
        <v>1870</v>
      </c>
      <c r="G18" s="19"/>
      <c r="H18" s="21">
        <f t="shared" ref="H18:H23" si="2">ROUND(E18*G18,0)</f>
        <v>0</v>
      </c>
      <c r="I18" s="33" t="s">
        <v>75</v>
      </c>
    </row>
    <row r="19" ht="62" customHeight="1" spans="1:9">
      <c r="A19" s="17">
        <v>5.3</v>
      </c>
      <c r="B19" s="17" t="s">
        <v>76</v>
      </c>
      <c r="C19" s="17" t="s">
        <v>77</v>
      </c>
      <c r="D19" s="17" t="s">
        <v>78</v>
      </c>
      <c r="E19" s="18">
        <f>36/3</f>
        <v>12</v>
      </c>
      <c r="F19" s="19">
        <v>1323.03</v>
      </c>
      <c r="G19" s="19"/>
      <c r="H19" s="21">
        <f t="shared" si="2"/>
        <v>0</v>
      </c>
      <c r="I19" s="34"/>
    </row>
    <row r="20" ht="62" customHeight="1" spans="1:9">
      <c r="A20" s="17">
        <v>5.4</v>
      </c>
      <c r="B20" s="17"/>
      <c r="C20" s="17" t="s">
        <v>79</v>
      </c>
      <c r="D20" s="17" t="s">
        <v>80</v>
      </c>
      <c r="E20" s="18">
        <f>72/3</f>
        <v>24</v>
      </c>
      <c r="F20" s="19">
        <v>238.43</v>
      </c>
      <c r="G20" s="19"/>
      <c r="H20" s="21">
        <f t="shared" si="2"/>
        <v>0</v>
      </c>
      <c r="I20" s="34"/>
    </row>
    <row r="21" ht="62" customHeight="1" spans="1:9">
      <c r="A21" s="17">
        <v>5.5</v>
      </c>
      <c r="B21" s="17"/>
      <c r="C21" s="17" t="s">
        <v>81</v>
      </c>
      <c r="D21" s="17" t="s">
        <v>80</v>
      </c>
      <c r="E21" s="18">
        <f>72/3</f>
        <v>24</v>
      </c>
      <c r="F21" s="19">
        <v>187</v>
      </c>
      <c r="G21" s="19"/>
      <c r="H21" s="21">
        <f t="shared" si="2"/>
        <v>0</v>
      </c>
      <c r="I21" s="34"/>
    </row>
    <row r="22" ht="62" customHeight="1" spans="1:9">
      <c r="A22" s="17">
        <v>5.6</v>
      </c>
      <c r="B22" s="17"/>
      <c r="C22" s="17" t="s">
        <v>82</v>
      </c>
      <c r="D22" s="17" t="s">
        <v>80</v>
      </c>
      <c r="E22" s="18">
        <f>9/3</f>
        <v>3</v>
      </c>
      <c r="F22" s="19">
        <v>2538.53</v>
      </c>
      <c r="G22" s="19"/>
      <c r="H22" s="21">
        <f t="shared" si="2"/>
        <v>0</v>
      </c>
      <c r="I22" s="34"/>
    </row>
    <row r="23" ht="62" customHeight="1" spans="1:9">
      <c r="A23" s="17">
        <v>5.7</v>
      </c>
      <c r="B23" s="17"/>
      <c r="C23" s="17" t="s">
        <v>83</v>
      </c>
      <c r="D23" s="17" t="s">
        <v>84</v>
      </c>
      <c r="E23" s="18">
        <f>3/3</f>
        <v>1</v>
      </c>
      <c r="F23" s="19">
        <v>1837.28</v>
      </c>
      <c r="G23" s="19"/>
      <c r="H23" s="21">
        <f t="shared" si="2"/>
        <v>0</v>
      </c>
      <c r="I23" s="34"/>
    </row>
    <row r="24" ht="62" customHeight="1" spans="1:9">
      <c r="A24" s="15">
        <v>6</v>
      </c>
      <c r="B24" s="15" t="s">
        <v>85</v>
      </c>
      <c r="C24" s="15"/>
      <c r="D24" s="17" t="s">
        <v>10</v>
      </c>
      <c r="E24" s="18">
        <v>1</v>
      </c>
      <c r="F24" s="19" t="s">
        <v>11</v>
      </c>
      <c r="G24" s="19"/>
      <c r="H24" s="21">
        <f>SUM(H25:H26)</f>
        <v>0</v>
      </c>
      <c r="I24" s="33"/>
    </row>
    <row r="25" ht="62" customHeight="1" spans="1:9">
      <c r="A25" s="17">
        <v>6.1</v>
      </c>
      <c r="B25" s="17" t="s">
        <v>86</v>
      </c>
      <c r="C25" s="17"/>
      <c r="D25" s="17" t="s">
        <v>87</v>
      </c>
      <c r="E25" s="18">
        <v>641.04</v>
      </c>
      <c r="F25" s="19">
        <v>96.49</v>
      </c>
      <c r="G25" s="19"/>
      <c r="H25" s="21">
        <f>ROUND(E25*G25,0)</f>
        <v>0</v>
      </c>
      <c r="I25" s="34" t="s">
        <v>88</v>
      </c>
    </row>
    <row r="26" ht="62" customHeight="1" spans="1:9">
      <c r="A26" s="17">
        <v>6.4</v>
      </c>
      <c r="B26" s="17" t="s">
        <v>30</v>
      </c>
      <c r="C26" s="17"/>
      <c r="D26" s="17" t="s">
        <v>31</v>
      </c>
      <c r="E26" s="18">
        <f>3552/3+10*2</f>
        <v>1204</v>
      </c>
      <c r="F26" s="19">
        <v>102.85</v>
      </c>
      <c r="G26" s="19"/>
      <c r="H26" s="21">
        <f>ROUND(E26*G26,0)</f>
        <v>0</v>
      </c>
      <c r="I26" s="33" t="s">
        <v>89</v>
      </c>
    </row>
    <row r="27" ht="62" customHeight="1" spans="1:9">
      <c r="A27" s="15">
        <v>7</v>
      </c>
      <c r="B27" s="15" t="s">
        <v>90</v>
      </c>
      <c r="C27" s="25"/>
      <c r="D27" s="17" t="s">
        <v>91</v>
      </c>
      <c r="E27" s="18">
        <f>96/3</f>
        <v>32</v>
      </c>
      <c r="F27" s="19">
        <v>860.2</v>
      </c>
      <c r="G27" s="19"/>
      <c r="H27" s="21">
        <f>ROUND(E27*G27,0)</f>
        <v>0</v>
      </c>
      <c r="I27" s="33" t="s">
        <v>92</v>
      </c>
    </row>
    <row r="28" ht="62" customHeight="1" spans="1:9">
      <c r="A28" s="15">
        <v>8</v>
      </c>
      <c r="B28" s="15" t="s">
        <v>93</v>
      </c>
      <c r="C28" s="25"/>
      <c r="D28" s="17" t="s">
        <v>10</v>
      </c>
      <c r="E28" s="18">
        <v>1</v>
      </c>
      <c r="F28" s="19">
        <v>181096.3</v>
      </c>
      <c r="G28" s="19"/>
      <c r="H28" s="21">
        <f>ROUND(E28*G28,0)</f>
        <v>0</v>
      </c>
      <c r="I28" s="33" t="s">
        <v>94</v>
      </c>
    </row>
    <row r="29" ht="62" customHeight="1" spans="1:9">
      <c r="A29" s="15">
        <v>9</v>
      </c>
      <c r="B29" s="15" t="s">
        <v>95</v>
      </c>
      <c r="C29" s="25"/>
      <c r="D29" s="17" t="s">
        <v>10</v>
      </c>
      <c r="E29" s="18">
        <v>1</v>
      </c>
      <c r="F29" s="26" t="s">
        <v>11</v>
      </c>
      <c r="G29" s="19"/>
      <c r="H29" s="21">
        <f>SUM(H30:H31)</f>
        <v>0</v>
      </c>
      <c r="I29" s="33"/>
    </row>
    <row r="30" ht="62" customHeight="1" spans="1:9">
      <c r="A30" s="17">
        <v>9.1</v>
      </c>
      <c r="B30" s="17" t="s">
        <v>96</v>
      </c>
      <c r="C30" s="17"/>
      <c r="D30" s="17" t="s">
        <v>91</v>
      </c>
      <c r="E30" s="18">
        <f>177/3</f>
        <v>59</v>
      </c>
      <c r="F30" s="19">
        <v>247.78</v>
      </c>
      <c r="G30" s="19"/>
      <c r="H30" s="21">
        <f>ROUND(E30*G30,0)</f>
        <v>0</v>
      </c>
      <c r="I30" s="34"/>
    </row>
    <row r="31" ht="62" customHeight="1" spans="1:9">
      <c r="A31" s="17">
        <v>9.2</v>
      </c>
      <c r="B31" s="17" t="s">
        <v>97</v>
      </c>
      <c r="C31" s="17"/>
      <c r="D31" s="17" t="s">
        <v>98</v>
      </c>
      <c r="E31" s="18">
        <f>4500/3</f>
        <v>1500</v>
      </c>
      <c r="F31" s="19">
        <v>7.95</v>
      </c>
      <c r="G31" s="19"/>
      <c r="H31" s="21">
        <f>ROUND(E31*G31,0)</f>
        <v>0</v>
      </c>
      <c r="I31" s="34" t="s">
        <v>99</v>
      </c>
    </row>
    <row r="32" ht="62" customHeight="1" spans="1:9">
      <c r="A32" s="15">
        <v>10</v>
      </c>
      <c r="B32" s="15" t="s">
        <v>44</v>
      </c>
      <c r="C32" s="25"/>
      <c r="D32" s="17" t="s">
        <v>100</v>
      </c>
      <c r="E32" s="18">
        <v>1</v>
      </c>
      <c r="F32" s="19" t="s">
        <v>11</v>
      </c>
      <c r="G32" s="19"/>
      <c r="H32" s="21">
        <f>ROUND((H29+H28+H27+H24+H16+H13+H5)*0.05,0)</f>
        <v>0</v>
      </c>
      <c r="I32" s="33" t="s">
        <v>46</v>
      </c>
    </row>
    <row r="33" ht="39" customHeight="1" spans="1:9">
      <c r="A33" s="27" t="s">
        <v>47</v>
      </c>
      <c r="B33" s="27"/>
      <c r="C33" s="27"/>
      <c r="D33" s="27"/>
      <c r="E33" s="27"/>
      <c r="F33" s="28"/>
      <c r="G33" s="29"/>
      <c r="H33" s="29">
        <f>H32+H29+H28+H27+H24+H16+H13+H5+H3+H4</f>
        <v>9689</v>
      </c>
      <c r="I33" s="35"/>
    </row>
    <row r="34" ht="56" customHeight="1" spans="1:9">
      <c r="A34" s="30" t="s">
        <v>101</v>
      </c>
      <c r="B34" s="31"/>
      <c r="C34" s="31"/>
      <c r="D34" s="31"/>
      <c r="E34" s="31"/>
      <c r="F34" s="31"/>
      <c r="G34" s="31"/>
      <c r="H34" s="31"/>
      <c r="I34" s="31"/>
    </row>
  </sheetData>
  <sheetProtection password="CC7B" sheet="1" objects="1"/>
  <protectedRanges>
    <protectedRange sqref="G6:G12 G14:G15 G17:G23 G25:G28 G30:G31" name="区域1"/>
  </protectedRanges>
  <mergeCells count="31">
    <mergeCell ref="A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24:C24"/>
    <mergeCell ref="B25:C25"/>
    <mergeCell ref="B26:C26"/>
    <mergeCell ref="B27:C27"/>
    <mergeCell ref="B28:C28"/>
    <mergeCell ref="B29:C29"/>
    <mergeCell ref="B30:C30"/>
    <mergeCell ref="B31:C31"/>
    <mergeCell ref="B32:C32"/>
    <mergeCell ref="A33:E33"/>
    <mergeCell ref="A34:I34"/>
    <mergeCell ref="B19:B23"/>
    <mergeCell ref="I6:I11"/>
  </mergeCells>
  <pageMargins left="0.751388888888889" right="0.751388888888889" top="1" bottom="1" header="0.5" footer="0.5"/>
  <pageSetup paperSize="9" scale="62" fitToHeight="0" orientation="portrait" horizontalDpi="600"/>
  <headerFooter/>
  <rowBreaks count="6" manualBreakCount="6">
    <brk id="18" max="8" man="1"/>
    <brk id="34" max="16383" man="1"/>
    <brk id="34" max="16383" man="1"/>
    <brk id="34" max="16383" man="1"/>
    <brk id="34" max="16383" man="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view="pageBreakPreview" zoomScale="85" zoomScaleNormal="85" topLeftCell="A2" workbookViewId="0">
      <selection activeCell="I29" sqref="I$1:L$1048576"/>
    </sheetView>
  </sheetViews>
  <sheetFormatPr defaultColWidth="8.89166666666667" defaultRowHeight="13.5"/>
  <cols>
    <col min="1" max="1" width="8.89166666666667" style="1"/>
    <col min="2" max="2" width="23.3666666666667" style="1" customWidth="1"/>
    <col min="3" max="3" width="8.89166666666667" style="1"/>
    <col min="4" max="4" width="6.75833333333333" style="1" customWidth="1"/>
    <col min="5" max="5" width="8.89166666666667" style="1"/>
    <col min="6" max="6" width="16.3416666666667" style="1" customWidth="1"/>
    <col min="7" max="12" width="8.89166666666667" style="1"/>
    <col min="13" max="13" width="14.6916666666667" style="1" customWidth="1"/>
    <col min="14" max="16384" width="8.89166666666667" style="1"/>
  </cols>
  <sheetData>
    <row r="1" ht="56" customHeight="1" spans="1:12">
      <c r="A1" s="2" t="s">
        <v>102</v>
      </c>
      <c r="B1" s="3"/>
      <c r="C1" s="3"/>
      <c r="D1" s="3"/>
      <c r="E1" s="4"/>
      <c r="F1" s="3"/>
      <c r="G1" s="3"/>
      <c r="H1" s="3"/>
      <c r="I1" s="3"/>
      <c r="J1" s="3"/>
      <c r="K1" s="3"/>
      <c r="L1" s="3"/>
    </row>
    <row r="2" ht="60" customHeight="1" spans="1:12">
      <c r="A2" s="5" t="s">
        <v>1</v>
      </c>
      <c r="B2" s="5" t="s">
        <v>103</v>
      </c>
      <c r="C2" s="5" t="s">
        <v>3</v>
      </c>
      <c r="D2" s="6"/>
      <c r="E2" s="5" t="s">
        <v>4</v>
      </c>
      <c r="F2" s="5" t="s">
        <v>104</v>
      </c>
      <c r="G2" s="5" t="s">
        <v>105</v>
      </c>
      <c r="H2" s="6"/>
      <c r="I2" s="5" t="s">
        <v>8</v>
      </c>
      <c r="J2" s="6"/>
      <c r="K2" s="6"/>
      <c r="L2" s="6"/>
    </row>
    <row r="3" ht="60" customHeight="1" spans="1:12">
      <c r="A3" s="7">
        <v>7</v>
      </c>
      <c r="B3" s="8" t="s">
        <v>106</v>
      </c>
      <c r="C3" s="5" t="s">
        <v>10</v>
      </c>
      <c r="D3" s="6"/>
      <c r="E3" s="9">
        <v>1</v>
      </c>
      <c r="F3" s="10"/>
      <c r="G3" s="7">
        <f>G4+G10+G23+G27+G14</f>
        <v>164633</v>
      </c>
      <c r="H3" s="6"/>
      <c r="I3" s="10"/>
      <c r="J3" s="10"/>
      <c r="K3" s="10"/>
      <c r="L3" s="10"/>
    </row>
    <row r="4" ht="60" customHeight="1" spans="1:12">
      <c r="A4" s="11">
        <v>7.1</v>
      </c>
      <c r="B4" s="8" t="s">
        <v>107</v>
      </c>
      <c r="C4" s="10"/>
      <c r="D4" s="10"/>
      <c r="E4" s="12"/>
      <c r="F4" s="10"/>
      <c r="G4" s="7">
        <f>SUM(G5:H9)</f>
        <v>55700</v>
      </c>
      <c r="H4" s="6"/>
      <c r="I4" s="10"/>
      <c r="J4" s="10"/>
      <c r="K4" s="10"/>
      <c r="L4" s="10"/>
    </row>
    <row r="5" ht="97" customHeight="1" spans="1:12">
      <c r="A5" s="5" t="s">
        <v>108</v>
      </c>
      <c r="B5" s="5" t="s">
        <v>109</v>
      </c>
      <c r="C5" s="5" t="s">
        <v>110</v>
      </c>
      <c r="D5" s="6"/>
      <c r="E5" s="7">
        <f>30/3</f>
        <v>10</v>
      </c>
      <c r="F5" s="7">
        <v>3000</v>
      </c>
      <c r="G5" s="7">
        <f>ROUND(E5*F5,0)</f>
        <v>30000</v>
      </c>
      <c r="H5" s="6"/>
      <c r="I5" s="5" t="s">
        <v>111</v>
      </c>
      <c r="J5" s="6"/>
      <c r="K5" s="6"/>
      <c r="L5" s="6"/>
    </row>
    <row r="6" ht="84" customHeight="1" spans="1:12">
      <c r="A6" s="5" t="s">
        <v>112</v>
      </c>
      <c r="B6" s="5" t="s">
        <v>113</v>
      </c>
      <c r="C6" s="5" t="s">
        <v>36</v>
      </c>
      <c r="D6" s="6"/>
      <c r="E6" s="7">
        <f>9/3</f>
        <v>3</v>
      </c>
      <c r="F6" s="7">
        <v>3500</v>
      </c>
      <c r="G6" s="7">
        <f>ROUND(E6*F6,0)</f>
        <v>10500</v>
      </c>
      <c r="H6" s="6"/>
      <c r="I6" s="5" t="s">
        <v>114</v>
      </c>
      <c r="J6" s="6"/>
      <c r="K6" s="6"/>
      <c r="L6" s="6"/>
    </row>
    <row r="7" ht="60" customHeight="1" spans="1:12">
      <c r="A7" s="5" t="s">
        <v>115</v>
      </c>
      <c r="B7" s="5" t="s">
        <v>116</v>
      </c>
      <c r="C7" s="5" t="s">
        <v>36</v>
      </c>
      <c r="D7" s="6"/>
      <c r="E7" s="7">
        <f>3/3</f>
        <v>1</v>
      </c>
      <c r="F7" s="7">
        <v>3500</v>
      </c>
      <c r="G7" s="7">
        <f>ROUND(E7*F7,0)</f>
        <v>3500</v>
      </c>
      <c r="H7" s="6"/>
      <c r="I7" s="5" t="s">
        <v>117</v>
      </c>
      <c r="J7" s="6"/>
      <c r="K7" s="6"/>
      <c r="L7" s="6"/>
    </row>
    <row r="8" ht="60" customHeight="1" spans="1:12">
      <c r="A8" s="5" t="s">
        <v>118</v>
      </c>
      <c r="B8" s="5" t="s">
        <v>119</v>
      </c>
      <c r="C8" s="5" t="s">
        <v>36</v>
      </c>
      <c r="D8" s="6"/>
      <c r="E8" s="7">
        <f>27/3</f>
        <v>9</v>
      </c>
      <c r="F8" s="7">
        <v>800</v>
      </c>
      <c r="G8" s="7">
        <f>ROUND(E8*F8,0)</f>
        <v>7200</v>
      </c>
      <c r="H8" s="6"/>
      <c r="I8" s="5" t="s">
        <v>120</v>
      </c>
      <c r="J8" s="6"/>
      <c r="K8" s="6"/>
      <c r="L8" s="6"/>
    </row>
    <row r="9" ht="60" customHeight="1" spans="1:12">
      <c r="A9" s="5" t="s">
        <v>121</v>
      </c>
      <c r="B9" s="5" t="s">
        <v>122</v>
      </c>
      <c r="C9" s="5" t="s">
        <v>123</v>
      </c>
      <c r="D9" s="6"/>
      <c r="E9" s="7">
        <f>3/3</f>
        <v>1</v>
      </c>
      <c r="F9" s="7">
        <v>4500</v>
      </c>
      <c r="G9" s="7">
        <f>ROUND(E9*F9,0)</f>
        <v>4500</v>
      </c>
      <c r="H9" s="6"/>
      <c r="I9" s="5" t="s">
        <v>124</v>
      </c>
      <c r="J9" s="6"/>
      <c r="K9" s="6"/>
      <c r="L9" s="6"/>
    </row>
    <row r="10" ht="60" customHeight="1" spans="1:12">
      <c r="A10" s="11">
        <v>7.2</v>
      </c>
      <c r="B10" s="8" t="s">
        <v>125</v>
      </c>
      <c r="C10" s="10"/>
      <c r="D10" s="10"/>
      <c r="E10" s="12"/>
      <c r="F10" s="10"/>
      <c r="G10" s="7">
        <f>SUM(G11:H13)</f>
        <v>14520</v>
      </c>
      <c r="H10" s="6"/>
      <c r="I10" s="10"/>
      <c r="J10" s="10"/>
      <c r="K10" s="10"/>
      <c r="L10" s="10"/>
    </row>
    <row r="11" ht="60" customHeight="1" spans="1:12">
      <c r="A11" s="5" t="s">
        <v>126</v>
      </c>
      <c r="B11" s="5" t="s">
        <v>127</v>
      </c>
      <c r="C11" s="5" t="s">
        <v>128</v>
      </c>
      <c r="D11" s="6"/>
      <c r="E11" s="7">
        <f>3/3</f>
        <v>1</v>
      </c>
      <c r="F11" s="7">
        <v>6800</v>
      </c>
      <c r="G11" s="7">
        <f>ROUND(E11*F11,0)</f>
        <v>6800</v>
      </c>
      <c r="H11" s="6"/>
      <c r="I11" s="5" t="s">
        <v>129</v>
      </c>
      <c r="J11" s="6"/>
      <c r="K11" s="6"/>
      <c r="L11" s="6"/>
    </row>
    <row r="12" ht="60" customHeight="1" spans="1:12">
      <c r="A12" s="5" t="s">
        <v>130</v>
      </c>
      <c r="B12" s="5" t="s">
        <v>131</v>
      </c>
      <c r="C12" s="5" t="s">
        <v>36</v>
      </c>
      <c r="D12" s="6"/>
      <c r="E12" s="7">
        <f>3/3</f>
        <v>1</v>
      </c>
      <c r="F12" s="7">
        <v>2700</v>
      </c>
      <c r="G12" s="7">
        <f>ROUND(E12*F12,0)</f>
        <v>2700</v>
      </c>
      <c r="H12" s="6"/>
      <c r="I12" s="5" t="s">
        <v>132</v>
      </c>
      <c r="J12" s="6"/>
      <c r="K12" s="6"/>
      <c r="L12" s="6"/>
    </row>
    <row r="13" ht="60" customHeight="1" spans="1:12">
      <c r="A13" s="5" t="s">
        <v>133</v>
      </c>
      <c r="B13" s="5" t="s">
        <v>134</v>
      </c>
      <c r="C13" s="5" t="s">
        <v>135</v>
      </c>
      <c r="D13" s="6"/>
      <c r="E13" s="7">
        <f>6/3</f>
        <v>2</v>
      </c>
      <c r="F13" s="7">
        <v>2510</v>
      </c>
      <c r="G13" s="7">
        <f>ROUND(E13*F13,0)</f>
        <v>5020</v>
      </c>
      <c r="H13" s="6"/>
      <c r="I13" s="5" t="s">
        <v>136</v>
      </c>
      <c r="J13" s="6"/>
      <c r="K13" s="6"/>
      <c r="L13" s="6"/>
    </row>
    <row r="14" ht="60" customHeight="1" spans="1:12">
      <c r="A14" s="11">
        <v>7.3</v>
      </c>
      <c r="B14" s="8" t="s">
        <v>137</v>
      </c>
      <c r="C14" s="10"/>
      <c r="D14" s="10"/>
      <c r="E14" s="12"/>
      <c r="F14" s="10"/>
      <c r="G14" s="7">
        <f>SUM(G15:H22)</f>
        <v>78833</v>
      </c>
      <c r="H14" s="6"/>
      <c r="I14" s="10"/>
      <c r="J14" s="10"/>
      <c r="K14" s="10"/>
      <c r="L14" s="10"/>
    </row>
    <row r="15" ht="60" customHeight="1" spans="1:12">
      <c r="A15" s="5" t="s">
        <v>138</v>
      </c>
      <c r="B15" s="5" t="s">
        <v>139</v>
      </c>
      <c r="C15" s="5" t="s">
        <v>140</v>
      </c>
      <c r="D15" s="6"/>
      <c r="E15" s="7">
        <f>11/3</f>
        <v>3.66666666666667</v>
      </c>
      <c r="F15" s="7">
        <v>3500</v>
      </c>
      <c r="G15" s="7">
        <f t="shared" ref="G15:G22" si="0">ROUND(E15*F15,0)</f>
        <v>12833</v>
      </c>
      <c r="H15" s="6"/>
      <c r="I15" s="5" t="s">
        <v>141</v>
      </c>
      <c r="J15" s="6"/>
      <c r="K15" s="6"/>
      <c r="L15" s="6"/>
    </row>
    <row r="16" ht="60" customHeight="1" spans="1:12">
      <c r="A16" s="5" t="s">
        <v>142</v>
      </c>
      <c r="B16" s="5" t="s">
        <v>143</v>
      </c>
      <c r="C16" s="5" t="s">
        <v>140</v>
      </c>
      <c r="D16" s="6"/>
      <c r="E16" s="7">
        <f>24/3</f>
        <v>8</v>
      </c>
      <c r="F16" s="7">
        <v>3500</v>
      </c>
      <c r="G16" s="7">
        <f t="shared" si="0"/>
        <v>28000</v>
      </c>
      <c r="H16" s="6"/>
      <c r="I16" s="5" t="s">
        <v>144</v>
      </c>
      <c r="J16" s="6"/>
      <c r="K16" s="6"/>
      <c r="L16" s="6"/>
    </row>
    <row r="17" ht="60" customHeight="1" spans="1:12">
      <c r="A17" s="5" t="s">
        <v>145</v>
      </c>
      <c r="B17" s="5" t="s">
        <v>146</v>
      </c>
      <c r="C17" s="5" t="s">
        <v>147</v>
      </c>
      <c r="D17" s="6"/>
      <c r="E17" s="7">
        <f>6/3</f>
        <v>2</v>
      </c>
      <c r="F17" s="7">
        <v>2700</v>
      </c>
      <c r="G17" s="7">
        <f t="shared" si="0"/>
        <v>5400</v>
      </c>
      <c r="H17" s="6"/>
      <c r="I17" s="5" t="s">
        <v>148</v>
      </c>
      <c r="J17" s="6"/>
      <c r="K17" s="6"/>
      <c r="L17" s="6"/>
    </row>
    <row r="18" ht="60" customHeight="1" spans="1:12">
      <c r="A18" s="5" t="s">
        <v>149</v>
      </c>
      <c r="B18" s="5" t="s">
        <v>150</v>
      </c>
      <c r="C18" s="5" t="s">
        <v>123</v>
      </c>
      <c r="D18" s="6"/>
      <c r="E18" s="7">
        <f>3/3</f>
        <v>1</v>
      </c>
      <c r="F18" s="7">
        <v>3500</v>
      </c>
      <c r="G18" s="7">
        <f t="shared" si="0"/>
        <v>3500</v>
      </c>
      <c r="H18" s="6"/>
      <c r="I18" s="5" t="s">
        <v>151</v>
      </c>
      <c r="J18" s="6"/>
      <c r="K18" s="6"/>
      <c r="L18" s="6"/>
    </row>
    <row r="19" ht="60" customHeight="1" spans="1:12">
      <c r="A19" s="5" t="s">
        <v>152</v>
      </c>
      <c r="B19" s="5" t="s">
        <v>153</v>
      </c>
      <c r="C19" s="5" t="s">
        <v>147</v>
      </c>
      <c r="D19" s="6"/>
      <c r="E19" s="7">
        <f>6/3</f>
        <v>2</v>
      </c>
      <c r="F19" s="7">
        <v>950</v>
      </c>
      <c r="G19" s="7">
        <f t="shared" si="0"/>
        <v>1900</v>
      </c>
      <c r="H19" s="6"/>
      <c r="I19" s="5" t="s">
        <v>154</v>
      </c>
      <c r="J19" s="6"/>
      <c r="K19" s="6"/>
      <c r="L19" s="6"/>
    </row>
    <row r="20" ht="60" customHeight="1" spans="1:12">
      <c r="A20" s="5" t="s">
        <v>155</v>
      </c>
      <c r="B20" s="5" t="s">
        <v>156</v>
      </c>
      <c r="C20" s="5" t="s">
        <v>110</v>
      </c>
      <c r="D20" s="6"/>
      <c r="E20" s="7">
        <f>33/3</f>
        <v>11</v>
      </c>
      <c r="F20" s="7">
        <v>1700</v>
      </c>
      <c r="G20" s="7">
        <f t="shared" si="0"/>
        <v>18700</v>
      </c>
      <c r="H20" s="6"/>
      <c r="I20" s="5" t="s">
        <v>157</v>
      </c>
      <c r="J20" s="6"/>
      <c r="K20" s="6"/>
      <c r="L20" s="6"/>
    </row>
    <row r="21" ht="60" customHeight="1" spans="1:12">
      <c r="A21" s="5" t="s">
        <v>158</v>
      </c>
      <c r="B21" s="5" t="s">
        <v>159</v>
      </c>
      <c r="C21" s="5" t="s">
        <v>147</v>
      </c>
      <c r="D21" s="6"/>
      <c r="E21" s="7">
        <f>3/3</f>
        <v>1</v>
      </c>
      <c r="F21" s="7">
        <v>4500</v>
      </c>
      <c r="G21" s="7">
        <f t="shared" si="0"/>
        <v>4500</v>
      </c>
      <c r="H21" s="6"/>
      <c r="I21" s="5" t="s">
        <v>160</v>
      </c>
      <c r="J21" s="6"/>
      <c r="K21" s="6"/>
      <c r="L21" s="6"/>
    </row>
    <row r="22" ht="60" customHeight="1" spans="1:12">
      <c r="A22" s="5" t="s">
        <v>161</v>
      </c>
      <c r="B22" s="5" t="s">
        <v>162</v>
      </c>
      <c r="C22" s="5" t="s">
        <v>163</v>
      </c>
      <c r="D22" s="6"/>
      <c r="E22" s="7">
        <f>15/3</f>
        <v>5</v>
      </c>
      <c r="F22" s="7">
        <v>800</v>
      </c>
      <c r="G22" s="7">
        <f t="shared" si="0"/>
        <v>4000</v>
      </c>
      <c r="H22" s="6"/>
      <c r="I22" s="5" t="s">
        <v>164</v>
      </c>
      <c r="J22" s="6"/>
      <c r="K22" s="6"/>
      <c r="L22" s="6"/>
    </row>
    <row r="23" ht="60" customHeight="1" spans="1:12">
      <c r="A23" s="11">
        <v>7.4</v>
      </c>
      <c r="B23" s="8" t="s">
        <v>165</v>
      </c>
      <c r="C23" s="10"/>
      <c r="D23" s="10"/>
      <c r="E23" s="12"/>
      <c r="F23" s="10"/>
      <c r="G23" s="7">
        <f>SUM(G24:H26)</f>
        <v>10800</v>
      </c>
      <c r="H23" s="6"/>
      <c r="I23" s="10"/>
      <c r="J23" s="10"/>
      <c r="K23" s="10"/>
      <c r="L23" s="10"/>
    </row>
    <row r="24" ht="60" customHeight="1" spans="1:12">
      <c r="A24" s="5" t="s">
        <v>166</v>
      </c>
      <c r="B24" s="5" t="s">
        <v>167</v>
      </c>
      <c r="C24" s="5" t="s">
        <v>147</v>
      </c>
      <c r="D24" s="6"/>
      <c r="E24" s="7">
        <f>6/3</f>
        <v>2</v>
      </c>
      <c r="F24" s="7">
        <v>2600</v>
      </c>
      <c r="G24" s="7">
        <f>ROUND(E24*F24,0)</f>
        <v>5200</v>
      </c>
      <c r="H24" s="6"/>
      <c r="I24" s="5" t="s">
        <v>168</v>
      </c>
      <c r="J24" s="6"/>
      <c r="K24" s="6"/>
      <c r="L24" s="6"/>
    </row>
    <row r="25" ht="60" customHeight="1" spans="1:12">
      <c r="A25" s="5" t="s">
        <v>169</v>
      </c>
      <c r="B25" s="5" t="s">
        <v>170</v>
      </c>
      <c r="C25" s="5" t="s">
        <v>147</v>
      </c>
      <c r="D25" s="6"/>
      <c r="E25" s="7">
        <f>6/3</f>
        <v>2</v>
      </c>
      <c r="F25" s="7">
        <v>1500</v>
      </c>
      <c r="G25" s="7">
        <f>ROUND(E25*F25,0)</f>
        <v>3000</v>
      </c>
      <c r="H25" s="6"/>
      <c r="I25" s="5" t="s">
        <v>171</v>
      </c>
      <c r="J25" s="6"/>
      <c r="K25" s="6"/>
      <c r="L25" s="6"/>
    </row>
    <row r="26" ht="60" customHeight="1" spans="1:12">
      <c r="A26" s="5" t="s">
        <v>172</v>
      </c>
      <c r="B26" s="5" t="s">
        <v>173</v>
      </c>
      <c r="C26" s="5" t="s">
        <v>147</v>
      </c>
      <c r="D26" s="6"/>
      <c r="E26" s="7">
        <f>3/3</f>
        <v>1</v>
      </c>
      <c r="F26" s="7">
        <v>2600</v>
      </c>
      <c r="G26" s="7">
        <f>ROUND(E26*F26,0)</f>
        <v>2600</v>
      </c>
      <c r="H26" s="6"/>
      <c r="I26" s="5" t="s">
        <v>174</v>
      </c>
      <c r="J26" s="6"/>
      <c r="K26" s="6"/>
      <c r="L26" s="6"/>
    </row>
    <row r="27" ht="60" customHeight="1" spans="1:12">
      <c r="A27" s="11">
        <v>7.5</v>
      </c>
      <c r="B27" s="8" t="s">
        <v>175</v>
      </c>
      <c r="C27" s="10"/>
      <c r="D27" s="10"/>
      <c r="E27" s="12"/>
      <c r="F27" s="10"/>
      <c r="G27" s="7">
        <f>SUM(G28)</f>
        <v>4780</v>
      </c>
      <c r="H27" s="6"/>
      <c r="I27" s="10"/>
      <c r="J27" s="10"/>
      <c r="K27" s="10"/>
      <c r="L27" s="10"/>
    </row>
    <row r="28" ht="60" customHeight="1" spans="1:12">
      <c r="A28" s="5" t="s">
        <v>176</v>
      </c>
      <c r="B28" s="5" t="s">
        <v>177</v>
      </c>
      <c r="C28" s="5" t="s">
        <v>147</v>
      </c>
      <c r="D28" s="6"/>
      <c r="E28" s="7">
        <f>6/3</f>
        <v>2</v>
      </c>
      <c r="F28" s="7">
        <v>2390</v>
      </c>
      <c r="G28" s="7">
        <f>ROUND(E28*F28,0)</f>
        <v>4780</v>
      </c>
      <c r="H28" s="6"/>
      <c r="I28" s="5" t="s">
        <v>148</v>
      </c>
      <c r="J28" s="6"/>
      <c r="K28" s="6"/>
      <c r="L28" s="6"/>
    </row>
    <row r="29" ht="60" customHeight="1"/>
    <row r="30" ht="60" customHeight="1"/>
  </sheetData>
  <mergeCells count="82">
    <mergeCell ref="A1:L1"/>
    <mergeCell ref="C2:D2"/>
    <mergeCell ref="G2:H2"/>
    <mergeCell ref="I2:L2"/>
    <mergeCell ref="C3:D3"/>
    <mergeCell ref="G3:H3"/>
    <mergeCell ref="I3:L3"/>
    <mergeCell ref="C4:D4"/>
    <mergeCell ref="G4:H4"/>
    <mergeCell ref="I4:L4"/>
    <mergeCell ref="C5:D5"/>
    <mergeCell ref="G5:H5"/>
    <mergeCell ref="I5:L5"/>
    <mergeCell ref="C6:D6"/>
    <mergeCell ref="G6:H6"/>
    <mergeCell ref="I6:L6"/>
    <mergeCell ref="C7:D7"/>
    <mergeCell ref="G7:H7"/>
    <mergeCell ref="I7:L7"/>
    <mergeCell ref="C8:D8"/>
    <mergeCell ref="G8:H8"/>
    <mergeCell ref="I8:L8"/>
    <mergeCell ref="C9:D9"/>
    <mergeCell ref="G9:H9"/>
    <mergeCell ref="I9:L9"/>
    <mergeCell ref="C10:D10"/>
    <mergeCell ref="G10:H10"/>
    <mergeCell ref="I10:L10"/>
    <mergeCell ref="C11:D11"/>
    <mergeCell ref="G11:H11"/>
    <mergeCell ref="I11:L11"/>
    <mergeCell ref="C12:D12"/>
    <mergeCell ref="G12:H12"/>
    <mergeCell ref="I12:L12"/>
    <mergeCell ref="C13:D13"/>
    <mergeCell ref="G13:H13"/>
    <mergeCell ref="I13:L13"/>
    <mergeCell ref="C14:D14"/>
    <mergeCell ref="G14:H14"/>
    <mergeCell ref="I14:L14"/>
    <mergeCell ref="C15:D15"/>
    <mergeCell ref="G15:H15"/>
    <mergeCell ref="I15:L15"/>
    <mergeCell ref="C16:D16"/>
    <mergeCell ref="G16:H16"/>
    <mergeCell ref="I16:L16"/>
    <mergeCell ref="C17:D17"/>
    <mergeCell ref="G17:H17"/>
    <mergeCell ref="I17:L17"/>
    <mergeCell ref="C18:D18"/>
    <mergeCell ref="G18:H18"/>
    <mergeCell ref="I18:L18"/>
    <mergeCell ref="C19:D19"/>
    <mergeCell ref="G19:H19"/>
    <mergeCell ref="I19:L19"/>
    <mergeCell ref="C20:D20"/>
    <mergeCell ref="G20:H20"/>
    <mergeCell ref="I20:L20"/>
    <mergeCell ref="C21:D21"/>
    <mergeCell ref="G21:H21"/>
    <mergeCell ref="I21:L21"/>
    <mergeCell ref="C22:D22"/>
    <mergeCell ref="G22:H22"/>
    <mergeCell ref="I22:L22"/>
    <mergeCell ref="C23:D23"/>
    <mergeCell ref="G23:H23"/>
    <mergeCell ref="I23:L23"/>
    <mergeCell ref="C24:D24"/>
    <mergeCell ref="G24:H24"/>
    <mergeCell ref="I24:L24"/>
    <mergeCell ref="C25:D25"/>
    <mergeCell ref="G25:H25"/>
    <mergeCell ref="I25:L25"/>
    <mergeCell ref="C26:D26"/>
    <mergeCell ref="G26:H26"/>
    <mergeCell ref="I26:L26"/>
    <mergeCell ref="C27:D27"/>
    <mergeCell ref="G27:H27"/>
    <mergeCell ref="I27:L27"/>
    <mergeCell ref="C28:D28"/>
    <mergeCell ref="G28:H28"/>
    <mergeCell ref="I28:L28"/>
  </mergeCells>
  <pageMargins left="0.75" right="0.75" top="1" bottom="1" header="0.5" footer="0.5"/>
  <pageSetup paperSize="9" scale="69"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rangeList>
  <rangeList sheetStid="2" master="">
    <arrUserId title="区域1" rangeCreator="" othersAccessPermission="edit"/>
  </rangeList>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JC1</vt:lpstr>
      <vt:lpstr>JC2</vt:lpstr>
      <vt:lpstr>机电设施定期检测费用参考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GZJZ</dc:creator>
  <cp:lastModifiedBy>Administrator</cp:lastModifiedBy>
  <dcterms:created xsi:type="dcterms:W3CDTF">2025-06-12T02:07:00Z</dcterms:created>
  <dcterms:modified xsi:type="dcterms:W3CDTF">2025-09-03T08:42:27Z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FCE1829FEE8546DC8B3065D0D56B4703_13</vt:lpwstr>
  </property>
  <property fmtid="{D5CDD505-2E9C-101B-9397-08002B2CF9AE}" pid="3" name="KSOProductBuildVer">
    <vt:lpwstr>2052-12.1.0.16120</vt:lpwstr>
  </property>
  <property fmtid="{D5CDD505-2E9C-101B-9397-08002B2CF9AE}" pid="4" name="KSOReadingLayout">
    <vt:bool>false</vt:bool>
  </property>
</Properties>
</file>