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tabRatio="993" activeTab="15"/>
  </bookViews>
  <sheets>
    <sheet name="扉-1 招标工程量清单扉页" sheetId="29" r:id="rId1"/>
    <sheet name="汇总表" sheetId="15" r:id="rId2"/>
    <sheet name="地基基础及基坑支护" sheetId="12" r:id="rId3"/>
    <sheet name="见证取样" sheetId="7" r:id="rId4"/>
    <sheet name="市政道路工程" sheetId="13" r:id="rId5"/>
    <sheet name="排水工程" sheetId="14" r:id="rId6"/>
    <sheet name="建筑节能与绿色建筑工程检测" sheetId="26" r:id="rId7"/>
    <sheet name="室内环境工程" sheetId="3" r:id="rId8"/>
    <sheet name="结构实体及人防工程检测" sheetId="27" r:id="rId9"/>
    <sheet name="智能工程" sheetId="8" r:id="rId10"/>
    <sheet name="声环境工程" sheetId="16" r:id="rId11"/>
    <sheet name="防雷检测" sheetId="24" r:id="rId12"/>
    <sheet name="消防检测" sheetId="25" r:id="rId13"/>
    <sheet name="基坑监测" sheetId="22" r:id="rId14"/>
    <sheet name="高支模监测" sheetId="21" r:id="rId15"/>
    <sheet name="主体沉降观测" sheetId="23" r:id="rId16"/>
  </sheets>
  <externalReferences>
    <externalReference r:id="rId17"/>
    <externalReference r:id="rId18"/>
  </externalReferences>
  <definedNames>
    <definedName name="_xlnm._FilterDatabase" localSheetId="2" hidden="1">地基基础及基坑支护!$A$3:$J$24</definedName>
    <definedName name="_xlnm._FilterDatabase" localSheetId="3" hidden="1">见证取样!$A$3:$K$451</definedName>
    <definedName name="_xlnm._FilterDatabase" localSheetId="4" hidden="1">市政道路工程!$B$3:$L$32</definedName>
    <definedName name="_xlnm._FilterDatabase" localSheetId="6" hidden="1">建筑节能与绿色建筑工程检测!$A$3:$J$90</definedName>
    <definedName name="_xlnm.Print_Area" localSheetId="1">汇总表!$A$1:$D$18</definedName>
    <definedName name="_xlnm.Print_Area" localSheetId="3">见证取样!$A$1:$K$450</definedName>
    <definedName name="_xlnm.Print_Area" localSheetId="2">地基基础及基坑支护!$A$1:$J$23</definedName>
    <definedName name="_xlnm.Print_Titles" localSheetId="3">见证取样!$1:$3</definedName>
    <definedName name="_xlnm.Print_Area" localSheetId="4">市政道路工程!$A$1:$L$31</definedName>
    <definedName name="_xlnm.Print_Titles" localSheetId="4">市政道路工程!$1:$3</definedName>
    <definedName name="_xlnm.Print_Area" localSheetId="5">排水工程!$A$1:$K$10</definedName>
    <definedName name="_xlnm.Print_Area" localSheetId="7">室内环境工程!$A$1:$I$12</definedName>
    <definedName name="_xlnm.Print_Area" localSheetId="9">智能工程!$A$1:$L$35</definedName>
    <definedName name="_xlnm.Print_Titles" localSheetId="9">智能工程!$1:$3</definedName>
    <definedName name="_xlnm.Print_Area" localSheetId="10">声环境工程!$A$1:$K$9</definedName>
    <definedName name="_xlnm.Print_Titles" localSheetId="2">地基基础及基坑支护!$1:$3</definedName>
    <definedName name="_xlnm.Print_Titles" localSheetId="6">建筑节能与绿色建筑工程检测!$1:$3</definedName>
    <definedName name="_xlnm.Print_Area" localSheetId="6">建筑节能与绿色建筑工程检测!$A$1:$J$89</definedName>
    <definedName name="_xlnm.Print_Titles" localSheetId="7">室内环境工程!$1:$3</definedName>
    <definedName name="_xlnm.Print_Titles" localSheetId="8">结构实体及人防工程检测!$1:$3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<sst xmlns="http://schemas.openxmlformats.org/spreadsheetml/2006/main" count="2035" uniqueCount="928">
  <si>
    <t>粤港澳大湾区国际智能检测产业园一期项目检验监测</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</si>
  <si>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</si>
  <si>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</si>
  <si>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</si>
  <si>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</si>
  <si>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</si>
  <si>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</si>
  <si>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</si>
  <si>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</si>
  <si>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</si>
  <si>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</si>
  <si>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</si>
  <si>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</si>
  <si>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</si>
  <si>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编制时间：  </t>
  </si>
  <si>
    <t xml:space="preserve">复核时间：  </t>
  </si>
  <si>
    <t>扉-1</t>
  </si>
  <si>
    <t>粤港澳大湾区国际智能检测产业园一期项目检验监测
投标汇总表</t>
  </si>
  <si>
    <t>工程名称：粤港澳大湾区国际智能检测产业园一期项目检验监测</t>
  </si>
  <si>
    <t>序号</t>
  </si>
  <si>
    <t>检测工作内容</t>
  </si>
  <si>
    <t>投标报价（元）</t>
  </si>
  <si>
    <t>备  注</t>
  </si>
  <si>
    <t>地基基础及基坑支护检测</t>
  </si>
  <si>
    <t>见证取样工程</t>
  </si>
  <si>
    <t>市政道路工程</t>
  </si>
  <si>
    <t>排水工程</t>
  </si>
  <si>
    <t>建筑节能与绿色建筑工程检测</t>
  </si>
  <si>
    <t>室内环境工程</t>
  </si>
  <si>
    <t>实体结构及人防工程检测</t>
  </si>
  <si>
    <t>智能工程</t>
  </si>
  <si>
    <t>声环境工程</t>
  </si>
  <si>
    <t>防雷检测</t>
  </si>
  <si>
    <t>消防检测</t>
  </si>
  <si>
    <t>基坑监测</t>
  </si>
  <si>
    <t>高支模监测</t>
  </si>
  <si>
    <t>主体沉降观测</t>
  </si>
  <si>
    <t>合计（元）</t>
  </si>
  <si>
    <t>（一）地基基础及基坑支护检测清单</t>
  </si>
  <si>
    <t>检测产品/对象</t>
  </si>
  <si>
    <t>检测项目/参数</t>
  </si>
  <si>
    <t>抽检频率</t>
  </si>
  <si>
    <t>单位</t>
  </si>
  <si>
    <t>检测数量</t>
  </si>
  <si>
    <t>综合单价投标
限价（元）</t>
  </si>
  <si>
    <t>投标全费用综合
单价(元)</t>
  </si>
  <si>
    <t>投标全费用综合
合价（元）</t>
  </si>
  <si>
    <t>备注</t>
  </si>
  <si>
    <t>地基基础</t>
  </si>
  <si>
    <t>单桩抗压静载试验(管桩）</t>
  </si>
  <si>
    <t>总桩数的1%,且不少于3根。</t>
  </si>
  <si>
    <t>吨</t>
  </si>
  <si>
    <t>低应变(管桩）</t>
  </si>
  <si>
    <t>按总桩数抽检30%,且每个承台不少于1根。</t>
  </si>
  <si>
    <t>根</t>
  </si>
  <si>
    <t>单桩抗拔静载试验(管桩）</t>
  </si>
  <si>
    <t>单桩抗压静载试验(灌注桩）</t>
  </si>
  <si>
    <t>总桩数的1%,且不少于3根,总桩数少于50根时,不得少于2根。</t>
  </si>
  <si>
    <t>低应变(灌注桩）</t>
  </si>
  <si>
    <t>单桩抗拔静载试验(灌注桩）</t>
  </si>
  <si>
    <t>超声波(灌注桩）</t>
  </si>
  <si>
    <t>检数量不少于相应桩总数的30%（钻芯5%）且不少于20根</t>
  </si>
  <si>
    <t>孔米</t>
  </si>
  <si>
    <t>钻芯法(灌注桩）</t>
  </si>
  <si>
    <t>总桩数的5%,且不少于3根</t>
  </si>
  <si>
    <t>米</t>
  </si>
  <si>
    <t>基础锚杆抗拔</t>
  </si>
  <si>
    <t>不应少于锚杆总数的5%,且同一岩土层不少于6根</t>
  </si>
  <si>
    <t>重型触探试验</t>
  </si>
  <si>
    <t>每200m²不少于1点且不少于10点,或每个独立柱基不少于1点</t>
  </si>
  <si>
    <t>轻型触探试验</t>
  </si>
  <si>
    <t>平板载荷试验
(承载力≤500k)</t>
  </si>
  <si>
    <t>抽检数量为每500m2不少于1个点,且总数不得少于3点；对于各类岩土均应进行抽检；对于复杂场地或重要建筑地基还应增加抽检数量。</t>
  </si>
  <si>
    <t>点</t>
  </si>
  <si>
    <t>标准贯入试验</t>
  </si>
  <si>
    <t>抽检数量为每200m2不少于1个孔,且总数不得少于10孔,每个独立柱基下不得少于1孔,基槽每20延米不得少于1孔。</t>
  </si>
  <si>
    <t>支护工程</t>
  </si>
  <si>
    <t>土钉抗拔试验
抗拔承载力</t>
  </si>
  <si>
    <t>锚索总数的5%,且同一土层不少于6根。</t>
  </si>
  <si>
    <t>锚杆抗拔试验
锁定力</t>
  </si>
  <si>
    <t>低应变</t>
  </si>
  <si>
    <t>按总桩数抽检20%,且不少于10根。</t>
  </si>
  <si>
    <t>搅拌桩钻芯法</t>
  </si>
  <si>
    <t>按总桩数的1%,且不少于6根。</t>
  </si>
  <si>
    <t>喷射混凝土
钻芯法检测</t>
  </si>
  <si>
    <t>每100m²抽检1组,每组3个点</t>
  </si>
  <si>
    <t>抽水试验</t>
  </si>
  <si>
    <t>不少于3点</t>
  </si>
  <si>
    <t>注：全费用单价包括但不限于为完成设计文件及有关规范要求的所有材料设备检测项目所发生的劳务(含技术人员)、材料、机械(如各种车辆、仪器设备、软件等使用费、进出场费)、差旅交通费、临时设施费、检测试验费、报告编写费、各项管理费、就餐费、住宿费、管理费、利润、税金、保险费、相关协调费及其他实物和技术工作收费等全部相关费用。</t>
  </si>
  <si>
    <t>（二）见证取样检测清单</t>
  </si>
  <si>
    <t>项目</t>
  </si>
  <si>
    <t>检测参数</t>
  </si>
  <si>
    <t>规格</t>
  </si>
  <si>
    <t>计量单位</t>
  </si>
  <si>
    <t>水泥</t>
  </si>
  <si>
    <t>水泥胶砂强度*</t>
  </si>
  <si>
    <t>GB 50204-2015 第7.2.1条：按同一生产厂家、同一强度等级、同一品种、同一批号且连续进场的水泥,袋装不超过200t为一批,散装不超过500t为一批,每批抽样不少于一次。</t>
  </si>
  <si>
    <t>P.O 42.5</t>
  </si>
  <si>
    <t>组</t>
  </si>
  <si>
    <t>水泥标准稠度用水量*</t>
  </si>
  <si>
    <t>凝结时间*</t>
  </si>
  <si>
    <t>细度(比表面积)</t>
  </si>
  <si>
    <t>安定性*</t>
  </si>
  <si>
    <t>砂</t>
  </si>
  <si>
    <t>颗粒级配（筛分析）*</t>
  </si>
  <si>
    <t>JGJ 52-2006 第4.0.1条：采用大型工具(如火车、货船或汽车)运输的,应以400m3或600t为一验收批；采用小型工具(如拖拉机等)运输的,应以200m3或300t为一验收批。不足上述量者,应按一验收批进行验收。</t>
  </si>
  <si>
    <t>/</t>
  </si>
  <si>
    <t>泥块含量*</t>
  </si>
  <si>
    <t>含泥量*</t>
  </si>
  <si>
    <t>堆积密度*</t>
  </si>
  <si>
    <t>表观密度*</t>
  </si>
  <si>
    <t>紧密密度</t>
  </si>
  <si>
    <t>氯离子含量</t>
  </si>
  <si>
    <t>亚甲蓝</t>
  </si>
  <si>
    <t>石</t>
  </si>
  <si>
    <t>针片状颗粒含量*</t>
  </si>
  <si>
    <t>压碎指标值*</t>
  </si>
  <si>
    <t>粉煤灰</t>
  </si>
  <si>
    <t>细度</t>
  </si>
  <si>
    <t>连续供应的200t相同等级的粉煤灰为一批。</t>
  </si>
  <si>
    <t>项</t>
  </si>
  <si>
    <t>烧失量</t>
  </si>
  <si>
    <t>含水量</t>
  </si>
  <si>
    <t>三氧化硫</t>
  </si>
  <si>
    <t>需水量比</t>
  </si>
  <si>
    <t>游离氧化钙</t>
  </si>
  <si>
    <t>混凝土外加剂</t>
  </si>
  <si>
    <t>减水率</t>
  </si>
  <si>
    <t>不超过30t为一批。</t>
  </si>
  <si>
    <t>泌水率比</t>
  </si>
  <si>
    <t>含固量</t>
  </si>
  <si>
    <t>密度</t>
  </si>
  <si>
    <t>pH值</t>
  </si>
  <si>
    <t>硫酸钠含量</t>
  </si>
  <si>
    <t>总碱量</t>
  </si>
  <si>
    <t>钢筋</t>
  </si>
  <si>
    <t>屈服强度、抗拉
强度、断后伸长
率、弯曲强度</t>
  </si>
  <si>
    <t>GB/T 1499.2-2018第9.3.2条：同一牌号、同一炉罐号、同一规格的钢筋不超过60t为一批。按批进行检查和验收,考虑分批进场,增加检测量。                              GB 50204-2015 第5.2.2条：成型钢筋每批验收不超过30t。</t>
  </si>
  <si>
    <t>重量偏差*</t>
  </si>
  <si>
    <t>最大力下总伸长率</t>
  </si>
  <si>
    <t>强屈比/超屈比</t>
  </si>
  <si>
    <t>反向弯曲</t>
  </si>
  <si>
    <t>钢筋焊接</t>
  </si>
  <si>
    <t>抗拉强度</t>
  </si>
  <si>
    <t>钢筋焊接及验收规程 JGJ 18-2012：以300个同级别接头作为一个验收批不足300个接头按一批计。（3根一组）</t>
  </si>
  <si>
    <t>钢筋机械连接</t>
  </si>
  <si>
    <t>钢筋机械连接技术规程 JGJ 107-2016：同一施工条件下采用同一批材料的同等级、型式、规格的接头以500个为一批不足500的按一个验收批计。</t>
  </si>
  <si>
    <t>冷挤压/直螺纹</t>
  </si>
  <si>
    <t>最大力总伸长率</t>
  </si>
  <si>
    <t>拉伸性能、残余变形</t>
  </si>
  <si>
    <t>每个规格机械连接送检一组。</t>
  </si>
  <si>
    <t>钢材</t>
  </si>
  <si>
    <t>拉伸</t>
  </si>
  <si>
    <t>GB∕T 700-2006第7.2条：按批检验,每批重量不大于60t；不足60t按一批计。每批应同一等级、牌号、炉号、品种、交货状态组成。</t>
  </si>
  <si>
    <t>钢板、槽钢等</t>
  </si>
  <si>
    <t>弯曲</t>
  </si>
  <si>
    <t>断后伸长率</t>
  </si>
  <si>
    <t>混凝土抗压</t>
  </si>
  <si>
    <t>综合考虑</t>
  </si>
  <si>
    <t>GB 50204-2015 第7.4.1条：每100立方做一组或每台班一组</t>
  </si>
  <si>
    <t>混凝土抗渗</t>
  </si>
  <si>
    <t>抗渗性能</t>
  </si>
  <si>
    <t>GB 50208-2011第4.1.11条每500：立方做一组或每台班一组,同一工程、同一配合比的混凝土,取样不应少于一次,留置组数可根据实际需要确定。</t>
  </si>
  <si>
    <t>P6/P8</t>
  </si>
  <si>
    <t>试块送检混凝土氯离子含量氯离子含量
（硬化后）</t>
  </si>
  <si>
    <t>硬化混凝土氯离子含量</t>
  </si>
  <si>
    <t>GB 50204-2015 第7.3.3 条：同一配合比的混凝土检查不应少于一次；</t>
  </si>
  <si>
    <t>现场检测混凝土氯离子含量氯离子含量
（预拌）</t>
  </si>
  <si>
    <t>混凝土拌合物氯离子含量</t>
  </si>
  <si>
    <t>GB 50204-2015 第7.3.3 条：同一配合比的混凝土检查不应少于一次；JGJ/T 322-2013 第4.1条：施工过程应对混凝土拌合物水溶性氯离子含量进行检测,同一工程同一配合比混凝土拌合物中氯离子检测不得少于一次,当原材料发生变化时,应重新检测氯离子含量。</t>
  </si>
  <si>
    <t>混凝土配合比</t>
  </si>
  <si>
    <t>混凝土配合比验证</t>
  </si>
  <si>
    <t>GB 50204-2015 第7.3.4条：首次使用的混凝土配合比应进行开盘鉴定。每种规格检测一组</t>
  </si>
  <si>
    <t>砂浆配合比</t>
  </si>
  <si>
    <t>配合比设计</t>
  </si>
  <si>
    <t>GB 50203-2011第4.0.5条：砌筑砂浆应进行配合比设计,原材料发生变化时配合比应该重新确定。</t>
  </si>
  <si>
    <t>砂浆试块</t>
  </si>
  <si>
    <t>抗压强度</t>
  </si>
  <si>
    <t>GB 50203-2011第4.0.12条：每250立方检测一组</t>
  </si>
  <si>
    <t>预拌砂浆</t>
  </si>
  <si>
    <t>GB/T 25181-2010第9.3.1条：湿拌砂浆常规试验：相同配合比＜50m3取样一次；干粉砂浆同一规格型号每一生产批号取样一次。砌筑、抹灰、防水砂浆各一组</t>
  </si>
  <si>
    <t>抹灰、砌筑、地面砂浆</t>
  </si>
  <si>
    <t>稠度</t>
  </si>
  <si>
    <t>表观密度</t>
  </si>
  <si>
    <t>保水性</t>
  </si>
  <si>
    <t>凝结时间</t>
  </si>
  <si>
    <t>混凝土实心砖</t>
  </si>
  <si>
    <t>GB/T 21144-2007,10万块为一批不足10万块按一批计。</t>
  </si>
  <si>
    <t>灰砂砖</t>
  </si>
  <si>
    <t>GB/T 11945-2019第7.3条：每10万块抽取一组,不足10万的按10万算。</t>
  </si>
  <si>
    <t>抗折强度</t>
  </si>
  <si>
    <t>透水砖</t>
  </si>
  <si>
    <t>同一批原材料、同一生产工艺生产、同标记的 1000㎡透水块材为一批,不足 1000m2 者亦按一批计。</t>
  </si>
  <si>
    <t>透水系数</t>
  </si>
  <si>
    <t>陶瓷砖</t>
  </si>
  <si>
    <t>吸水率</t>
  </si>
  <si>
    <t>GB/T 3810.1-2016第6条：每5000m2为一组。</t>
  </si>
  <si>
    <t>破坏强度</t>
  </si>
  <si>
    <t>断裂模数</t>
  </si>
  <si>
    <t>石材</t>
  </si>
  <si>
    <t>压缩强度</t>
  </si>
  <si>
    <t>GB/T 19766-2005第7.1.2条：同一品种、类别、等级的板材为一批。GB/T 18601-2009第7.1.2条：同一品种、类别、等级的板材为一批。大理石及花岗岩石各一组。</t>
  </si>
  <si>
    <t>弯曲强度</t>
  </si>
  <si>
    <t>体积密度</t>
  </si>
  <si>
    <t>防水卷材</t>
  </si>
  <si>
    <t>厚度</t>
  </si>
  <si>
    <t>弹性体改性沥青防水卷材 GB18242-2008：同一类型、同一规格10000m2为一批不足10000m2时亦可作为一批</t>
  </si>
  <si>
    <t>不透水性</t>
  </si>
  <si>
    <t>耐热性</t>
  </si>
  <si>
    <t>低温柔性</t>
  </si>
  <si>
    <t>拉伸性能
（横纵向）</t>
  </si>
  <si>
    <t>粘结强度</t>
  </si>
  <si>
    <t>防水涂料</t>
  </si>
  <si>
    <t>外观</t>
  </si>
  <si>
    <t xml:space="preserve">聚合物水泥防水涂料（GB/T23445）：以同一类型的10t 产品为一批,不足10t 也作为一批。《水泥基渗透结晶型防水材料》(GB 18445-2012)：同一类型50t 为一批,不足 50t 亦按一批计。 </t>
  </si>
  <si>
    <t>固体含量</t>
  </si>
  <si>
    <t>拉伸强度/断裂伸长率</t>
  </si>
  <si>
    <t>低温弯折性</t>
  </si>
  <si>
    <t>建筑涂料</t>
  </si>
  <si>
    <t>涂膜外观</t>
  </si>
  <si>
    <t>JG/T 298-2010 第7.2条:每个类型按15t为一批,不超过15t按15t计,每批抽检一组.</t>
  </si>
  <si>
    <t>容器中状态</t>
  </si>
  <si>
    <t>施工性</t>
  </si>
  <si>
    <t>耐水性</t>
  </si>
  <si>
    <t>耐碱性</t>
  </si>
  <si>
    <t>干燥时间</t>
  </si>
  <si>
    <t>附着力</t>
  </si>
  <si>
    <t>耐冲击</t>
  </si>
  <si>
    <t>柔韧性</t>
  </si>
  <si>
    <t>乳胶漆、腻子</t>
  </si>
  <si>
    <t>《合成树脂乳液外墙涂料》(GB/T 9755-2014)
《合成树脂乳液内墙涂料》(GB/T 9756-2009)                             
《建筑外墙用腻子》(JG/T 157-2009)
《建筑室内用腻子》(JG/T 298-2010)
每种规格型号送检一组。</t>
  </si>
  <si>
    <t>腻子、乳胶漆</t>
  </si>
  <si>
    <t>在容器中状态</t>
  </si>
  <si>
    <t xml:space="preserve">初期干燥抗裂性 </t>
  </si>
  <si>
    <t>阀门</t>
  </si>
  <si>
    <t>上密封试验、壳体试验、密封试验</t>
  </si>
  <si>
    <t>《铁质和铜质螺纹连接阀》门(GB/T 8464-2008)：建筑用阀门每批（同牌号、同型号、同规格）数量总抽查10%,且不少于一组。每种规格型号送检一组。</t>
  </si>
  <si>
    <t>PVCU双壁波纹管</t>
  </si>
  <si>
    <t>GB/T 18477.1-2007第9.2条：每种规格型号每60t为一组。</t>
  </si>
  <si>
    <t>尺寸</t>
  </si>
  <si>
    <t>纵向回缩率</t>
  </si>
  <si>
    <t>环刚度</t>
  </si>
  <si>
    <t>环柔性</t>
  </si>
  <si>
    <t>烘箱试验</t>
  </si>
  <si>
    <t>钢塑复合管</t>
  </si>
  <si>
    <t>GB/T 28897-2012第9.2条：同一个牌号、同一炉号,同一规格,同一工艺复合管材,直径小于200mm的,每1000根一批；直径200-500mm的500根一批；大于500mm的200根一批。</t>
  </si>
  <si>
    <t>结合强度</t>
  </si>
  <si>
    <t>弯曲性能</t>
  </si>
  <si>
    <t>压扁性能</t>
  </si>
  <si>
    <t>不锈钢管及无缝钢管</t>
  </si>
  <si>
    <t>《流体输送用不锈钢焊接钢管》(GB/T 12771-2008) 每批应由同一个牌号、同一炉号、同一尺寸、同一焊接工艺和同一热处理制度的钢管组成。每批钢管400 根的数量为一批；
GB/T 3091-2015 低压流体输送用焊接钢管7.2条：同一规格型号抽检一组</t>
  </si>
  <si>
    <t>压扁弯曲</t>
  </si>
  <si>
    <t>镀锌层重量</t>
  </si>
  <si>
    <t>镀锌层均匀性</t>
  </si>
  <si>
    <t>镀锌钢管</t>
  </si>
  <si>
    <t>GB T 3091-2015 低压流体输送用焊接钢管7.2条：同一规格型号抽检一组</t>
  </si>
  <si>
    <t>弯曲试验</t>
  </si>
  <si>
    <t>压扁试验</t>
  </si>
  <si>
    <t>镀锌层含量</t>
  </si>
  <si>
    <t>耐压试验</t>
  </si>
  <si>
    <t>铸铁管</t>
  </si>
  <si>
    <t>GB/T 26081-2010污水用球墨铸铁管、管件和附件:球铁管：每批应由同一公称直径、同一接口型式、同一壁厚等级、同一定尺长度、同一退火制度的球铁管组成。</t>
  </si>
  <si>
    <t>硬度</t>
  </si>
  <si>
    <t>拉伸强度</t>
  </si>
  <si>
    <t>钢绞线</t>
  </si>
  <si>
    <t>抗拉强度/最大
力、屈服力、最
大力总伸长率</t>
  </si>
  <si>
    <t>同牌号、规格60t为一批。</t>
  </si>
  <si>
    <t>弹性模量</t>
  </si>
  <si>
    <t>预应力筋用锚具、夹具和连接器</t>
  </si>
  <si>
    <t>静载锚固(锚具效率系数、总伸长率或总应变 )</t>
  </si>
  <si>
    <t>同一厂家生产的同一品种、同一类型的进场材料应至少抽取一组样品进行复验。</t>
  </si>
  <si>
    <t>孔</t>
  </si>
  <si>
    <t>金属硬度</t>
  </si>
  <si>
    <t>个</t>
  </si>
  <si>
    <t>镀锌电线管</t>
  </si>
  <si>
    <t>标记</t>
  </si>
  <si>
    <t>《电气安装用导管系统 第1部分：通用要求》GB/T 20041.1-2015
《电缆管理用导管系统 第21部分：刚性导管系统的特殊要求》GB 20041.21-2008同一生产厂家同一规格的材料不小于一组。</t>
  </si>
  <si>
    <t>抗压性能</t>
  </si>
  <si>
    <t>绝缘强度</t>
  </si>
  <si>
    <t>绝缘电阻</t>
  </si>
  <si>
    <t>晶间腐蚀</t>
  </si>
  <si>
    <t>电工套管</t>
  </si>
  <si>
    <t>《建筑用绝缘电工套管及配件》JG 3050-1998：同一生产厂家同一规格的材料不小于一组。</t>
  </si>
  <si>
    <t>标志</t>
  </si>
  <si>
    <t>跌落性能</t>
  </si>
  <si>
    <t>耐热性能</t>
  </si>
  <si>
    <t>氧指数</t>
  </si>
  <si>
    <t>电工套管配件</t>
  </si>
  <si>
    <t>PVC-U给水管材</t>
  </si>
  <si>
    <t>《给水用硬聚氯乙烯(PVC-U)管材》(GB/T 10002.1-2006） 同一原料、配方和工艺生产的同一规格管材作为一批,当 dn≤63mm 时,每批数量不超过 50t,当 dn＞63mm,每批数量不超过 100t。如果生产 7 天尚不足批量,以 7天产量为一批。每批抽取 6×1m 做常规检验。</t>
  </si>
  <si>
    <t>维卡软化温度</t>
  </si>
  <si>
    <t>静液压试验</t>
  </si>
  <si>
    <t>PVC-U给水管件</t>
  </si>
  <si>
    <t>《给水用硬聚氯乙烯(PVC-U)管件》(GB/T 10002.2-2003） 同一原料、配方、同一工艺和同一规格连续生产的管件作为一批,当 d≤32mm 时每批数量不超过 2 万个,当 d＞32mm 时每批数量不超过 5 千个,如果生产 7 天仍不足批量,则以 7天产量为一批。每批抽取1组。</t>
  </si>
  <si>
    <t>坠落试验</t>
  </si>
  <si>
    <t>PVC-U胶粘剂</t>
  </si>
  <si>
    <t>《硬聚氯乙烯（PVC-U）塑料管道系统用溶剂型胶粘剂》(QB/T 2568-2002)不超过 2t 为一批,每批送检一组。</t>
  </si>
  <si>
    <t>溶解性</t>
  </si>
  <si>
    <t>粘度</t>
  </si>
  <si>
    <t>水压爆破强度</t>
  </si>
  <si>
    <t>PVC-U排水管材</t>
  </si>
  <si>
    <t>《建筑排水用硬聚氯乙烯(PVC-U)管材》(GB/T 5836.1-2018)  同一原料、配方、同一工艺和同一规格连续生产的管材作为一批,每批数量不超过 50t,如果生产 7天尚不足 50t,则以 7 天产量为一批。每批抽取一组。</t>
  </si>
  <si>
    <t>拉伸性能</t>
  </si>
  <si>
    <t>落锤冲击试验</t>
  </si>
  <si>
    <t>PVC-U排水管件</t>
  </si>
  <si>
    <t>《建筑排水用硬聚氯乙烯（PVC-U）管件》(GB/T 5836.2-2018） 同一原料、配方、同一工艺和同一规格的管件作为一批,当 d＜75mm 时每批数量不超过 10000 件,当d≥75mm 时每批数量不超过 5000 件,如果生产 7天尚不足,则以 7 天产量为一批。每批抽取 1组。</t>
  </si>
  <si>
    <t>PP-R给水管材</t>
  </si>
  <si>
    <t>《冷热水用聚丙烯管道系统 第二部分：管材》(GB/T 18742.2-2017）：同一原料、配方、同一工艺和同一规格连续生产的管材作为一批,每批数量不超过 50t,如果生产 7天尚不足 50t,则以 7 天产量为一批。每批抽取一组,每种规格型号送检一组。</t>
  </si>
  <si>
    <t>简支梁冲击试验</t>
  </si>
  <si>
    <t>PP-R给水管件</t>
  </si>
  <si>
    <t>《冷热水用聚丙烯管道系统 第三部分：管件》（GB/T 18742.3-2017）：同一原料、配方、同一工艺和同一规格的管件作为一批,当 d＜75mm 时每批数量不超过 10000 件,当d≥75mm 时每批数量不超过 5000 件,如果生产 7天尚不足,则以 7 天产量为一批。每批抽取 1组,每种规格型号送检一组</t>
  </si>
  <si>
    <t>钢丝骨架复合管材</t>
  </si>
  <si>
    <t>CJ／T123—2004《给水用钢骨架聚乙烯塑料复合管》：按一次进货的同一厂家、原料、配方、工艺和规格连续生产的管材每 5000m 为一批；</t>
  </si>
  <si>
    <t>短期静液压</t>
  </si>
  <si>
    <t>钢丝骨架复合管件</t>
  </si>
  <si>
    <t>CJ/T 124-2004给水用钢骨架聚乙烯塑料复合管件:1200件为一批。</t>
  </si>
  <si>
    <t>HDPE排水管材</t>
  </si>
  <si>
    <t xml:space="preserve">外观
</t>
  </si>
  <si>
    <t xml:space="preserve">尺寸
</t>
  </si>
  <si>
    <t>HDPE排水管件</t>
  </si>
  <si>
    <t>衬塑镀锌钢管</t>
  </si>
  <si>
    <t>CJ／T120-2008 给水涂塑复合钢管8.1.2条：按一次进货的同一厂家、规格,公称口径＜50mm的,每 2000 根为一批,余数大于 200 根为一批,少于 200 根并入一批；公称口径≥50mm的,每 1000
根为一批,余数大于 100 根为一批,少于 100 根并入一批。</t>
  </si>
  <si>
    <t>内衬塑料层厚度</t>
  </si>
  <si>
    <t>基管力学性能</t>
  </si>
  <si>
    <t>钢筋混凝土管</t>
  </si>
  <si>
    <t>GB/T 11836-2009第8.3.2条：同一批次,同一规格型号样品,直径在200-500mm时,每75000根抽检一根；直径600-1400mm每5000根抽检一根；直径1500-2200mm每3000根抽检一根；直径2400-3500mm每2000根抽检一根。</t>
  </si>
  <si>
    <t>内水压力</t>
  </si>
  <si>
    <t>外压荷载</t>
  </si>
  <si>
    <t>铝单板</t>
  </si>
  <si>
    <t>涂镀层厚度</t>
  </si>
  <si>
    <t>GB/T 23443-2009 第8.1.2条：以同一品种、同一规格、同一颜色的产品 3000m2为一批,不足 3000m2 的按一批计算。</t>
  </si>
  <si>
    <t>铅笔硬度</t>
  </si>
  <si>
    <t>涂层附着力</t>
  </si>
  <si>
    <t>涂层耐冲击性</t>
  </si>
  <si>
    <t>普通螺栓</t>
  </si>
  <si>
    <t>屈服强度、抗拉强度、伸长率</t>
  </si>
  <si>
    <t>GB/T 1231-2006第5.1条： 同批次大六角高强螺栓3000套/组。               GB/T 3632-2008 第7.1条： 同批次钮剪型高强螺栓3000套/组。</t>
  </si>
  <si>
    <t>高强螺栓</t>
  </si>
  <si>
    <t>连接副紧固轴力试验</t>
  </si>
  <si>
    <t>同厂家、同品牌、同型号、同规格按一批计</t>
  </si>
  <si>
    <t>抗滑移系数</t>
  </si>
  <si>
    <t>扭矩系数</t>
  </si>
  <si>
    <t>橡胶止水带</t>
  </si>
  <si>
    <t>拉伸强度、扯断伸长率</t>
  </si>
  <si>
    <t>GB 18173.2-2014第6.1.1.1条：5000m/批</t>
  </si>
  <si>
    <t>撕裂强度</t>
  </si>
  <si>
    <t>建筑龙骨</t>
  </si>
  <si>
    <t>镀锌层厚度</t>
  </si>
  <si>
    <t>GB/T 11981-2008第7.2条：班产量大于等于2000m 者,以 2000m 同型号、同规格的轻钢龙骨为一批,班产量小于 2000m 者,以实际班产量为一批。</t>
  </si>
  <si>
    <t>涂层铅笔硬度</t>
  </si>
  <si>
    <t>抗冲击性试验</t>
  </si>
  <si>
    <t>静载试验</t>
  </si>
  <si>
    <t>瓷砖胶</t>
  </si>
  <si>
    <t>拉伸胶粘原强度</t>
  </si>
  <si>
    <t>JC/T 547-2005第8.2条：连续生产,同一配料工艺条件制得的产品为一批。
C类产品 100t 为一批,其它类产品 10t 为一批,不足上述数量是亦作为一批。</t>
  </si>
  <si>
    <t>浸水后拉伸胶原强度</t>
  </si>
  <si>
    <t>热老化拉伸胶粘强度</t>
  </si>
  <si>
    <t>建筑板材有害物</t>
  </si>
  <si>
    <t>甲醛含量</t>
  </si>
  <si>
    <t>GB 18580-2017 《室内装饰装修材料 人造板及其制品中甲醛释放限量》每种规格送检一组</t>
  </si>
  <si>
    <t>水泥纤维板</t>
  </si>
  <si>
    <t>每种规格送检一组</t>
  </si>
  <si>
    <t>含水率</t>
  </si>
  <si>
    <t xml:space="preserve">抗弯破坏荷载 </t>
  </si>
  <si>
    <t>建筑密封胶</t>
  </si>
  <si>
    <t>下垂度</t>
  </si>
  <si>
    <t>GB/T 14683-2017 第7.2条：每种类型送检一组；以同一级别的产品每5t为一批,不足5t也作为一批。</t>
  </si>
  <si>
    <t>表干时间</t>
  </si>
  <si>
    <t>挤出性</t>
  </si>
  <si>
    <t>拉伸模量</t>
  </si>
  <si>
    <t>定伸粘结性</t>
  </si>
  <si>
    <t>弹性恢复率</t>
  </si>
  <si>
    <t>与基材粘结性</t>
  </si>
  <si>
    <t>硅酮结构胶</t>
  </si>
  <si>
    <t>相容性</t>
  </si>
  <si>
    <t>GB 16776-2005第7.3.1条：连续生产3t为一批,不足3t按一批计。</t>
  </si>
  <si>
    <t>拉伸粘结性</t>
  </si>
  <si>
    <t>邵氏硬度</t>
  </si>
  <si>
    <t>细集料（石屑）</t>
  </si>
  <si>
    <t>每种类型规格送检一组。</t>
  </si>
  <si>
    <t>筛分</t>
  </si>
  <si>
    <t>粗集料</t>
  </si>
  <si>
    <t>表观密度,毛体积密度</t>
  </si>
  <si>
    <t>针片状颗粒含量</t>
  </si>
  <si>
    <t>含泥量</t>
  </si>
  <si>
    <t>压碎指标</t>
  </si>
  <si>
    <t>公路工程矿粉</t>
  </si>
  <si>
    <t>流动度比</t>
  </si>
  <si>
    <t>不超200t为一批。</t>
  </si>
  <si>
    <t>比表面积</t>
  </si>
  <si>
    <t>沥青原材</t>
  </si>
  <si>
    <t>针入度</t>
  </si>
  <si>
    <t>每种类型送检一组。</t>
  </si>
  <si>
    <t>延度</t>
  </si>
  <si>
    <t>软化点</t>
  </si>
  <si>
    <t>稳定石屑</t>
  </si>
  <si>
    <t>配合比</t>
  </si>
  <si>
    <t>每种配比送检一组。</t>
  </si>
  <si>
    <t>击实试验</t>
  </si>
  <si>
    <t>无侧限抗压</t>
  </si>
  <si>
    <t>沥青混合料</t>
  </si>
  <si>
    <t>马歇尔稳定度</t>
  </si>
  <si>
    <t>每种类型每台班检测一组。</t>
  </si>
  <si>
    <t>车辙试验</t>
  </si>
  <si>
    <t>建筑板材防火性能</t>
  </si>
  <si>
    <t>燃烧性能B1-B级</t>
  </si>
  <si>
    <t>建筑材料及制品燃烧性能分级 GB 8624-2012 每种类型送检一组。</t>
  </si>
  <si>
    <t>燃烧性能A-A1级</t>
  </si>
  <si>
    <t>燃烧性能A2</t>
  </si>
  <si>
    <t>蒸压加气混凝土砌块</t>
  </si>
  <si>
    <t>干密度*</t>
  </si>
  <si>
    <t>每一万块送检一组</t>
  </si>
  <si>
    <t>100*100*100mm</t>
  </si>
  <si>
    <t>抗压强度*</t>
  </si>
  <si>
    <t>导热系数</t>
  </si>
  <si>
    <t>硬化混凝土氯离子</t>
  </si>
  <si>
    <t>C30/C40</t>
  </si>
  <si>
    <t>铝型材</t>
  </si>
  <si>
    <t>膜厚</t>
  </si>
  <si>
    <t>每批由同一牌号、状态、规格、同一表面处理方法的材料组成,不超过1000m2门窗为一批,每批取一组</t>
  </si>
  <si>
    <t>壁厚</t>
  </si>
  <si>
    <t>小型断路器（空气开关）</t>
  </si>
  <si>
    <t>同一型号同规格厂家≤200个为一批。</t>
  </si>
  <si>
    <t>防触电保护</t>
  </si>
  <si>
    <t>瞬时脱扣实验</t>
  </si>
  <si>
    <t>时间-（过）电流特性实验</t>
  </si>
  <si>
    <t>温升</t>
  </si>
  <si>
    <t>电气强度</t>
  </si>
  <si>
    <t>漏电开关</t>
  </si>
  <si>
    <t>同一型号同规格厂家≤100个为一批。</t>
  </si>
  <si>
    <t>剩余电流条件下验证地动作特性</t>
  </si>
  <si>
    <t>家用插座</t>
  </si>
  <si>
    <t>灼热丝试验</t>
  </si>
  <si>
    <t>拔出插头所需的力</t>
  </si>
  <si>
    <t>电线电缆</t>
  </si>
  <si>
    <t>同一生产厂家、同一规格型号的材料不少于1组,按五芯报价</t>
  </si>
  <si>
    <t>结构尺寸</t>
  </si>
  <si>
    <t>导体电阻</t>
  </si>
  <si>
    <t>电压试验</t>
  </si>
  <si>
    <t>开关</t>
  </si>
  <si>
    <t>建筑材料有害物质含量</t>
  </si>
  <si>
    <t>挥发性有机化合物</t>
  </si>
  <si>
    <t>面积大于500m3时,应对不同产品、不同批次材料分别进行抽查</t>
  </si>
  <si>
    <t>苯</t>
  </si>
  <si>
    <t>游离甲醛</t>
  </si>
  <si>
    <t>甲苯</t>
  </si>
  <si>
    <t>二甲苯</t>
  </si>
  <si>
    <t>乙苯</t>
  </si>
  <si>
    <t>装修材料放射性</t>
  </si>
  <si>
    <t>放射性</t>
  </si>
  <si>
    <t>面积大于200m3,应对不同产品、不同批次材料分别进行抽查</t>
  </si>
  <si>
    <t>灯具</t>
  </si>
  <si>
    <t>LED灯/普通灯具</t>
  </si>
  <si>
    <t>结构</t>
  </si>
  <si>
    <t>接地</t>
  </si>
  <si>
    <t>内部接线</t>
  </si>
  <si>
    <t>外部接线</t>
  </si>
  <si>
    <t>潮湿试验</t>
  </si>
  <si>
    <t>石膏板</t>
  </si>
  <si>
    <t>面密度</t>
  </si>
  <si>
    <t>每种规格送检一组。</t>
  </si>
  <si>
    <t>断裂荷载</t>
  </si>
  <si>
    <t>护面纸和石膏芯的粘结性</t>
  </si>
  <si>
    <t>抗冲击</t>
  </si>
  <si>
    <t>硅酸钙板</t>
  </si>
  <si>
    <t>湿涨率</t>
  </si>
  <si>
    <t>抗冲击性</t>
  </si>
  <si>
    <t>镀锌线槽</t>
  </si>
  <si>
    <t>镀层厚度</t>
  </si>
  <si>
    <t>锌层附着力</t>
  </si>
  <si>
    <t>井盖</t>
  </si>
  <si>
    <t>承载能力</t>
  </si>
  <si>
    <t>CJ/T 511-2017第9.2条：按同一规格级别种类500套为一批,每批抽取1组。</t>
  </si>
  <si>
    <t>残余变形</t>
  </si>
  <si>
    <t>烧失量、三氧化硫</t>
  </si>
  <si>
    <t>安定性</t>
  </si>
  <si>
    <t>矿渣粉</t>
  </si>
  <si>
    <t>活度系数</t>
  </si>
  <si>
    <t>外加剂</t>
  </si>
  <si>
    <t>含气量、凝结时间差、抗压强度比</t>
  </si>
  <si>
    <t>防静电地板</t>
  </si>
  <si>
    <t>系统电阻</t>
  </si>
  <si>
    <t>机械性能试验</t>
  </si>
  <si>
    <t>玻璃物理性能</t>
  </si>
  <si>
    <t>碎片状态</t>
  </si>
  <si>
    <t>每种规格送检一组。（每组6件）</t>
  </si>
  <si>
    <t>霰弹袋冲击性能</t>
  </si>
  <si>
    <t>路缘石</t>
  </si>
  <si>
    <t>同一规格同一品种2万块一组,不足2万块按2万算</t>
  </si>
  <si>
    <t>耐候密封胶</t>
  </si>
  <si>
    <t>每种类型每个批次送检一组。</t>
  </si>
  <si>
    <t>挤出性/试用期</t>
  </si>
  <si>
    <t>植筋胶</t>
  </si>
  <si>
    <t>劈裂抗拉强度</t>
  </si>
  <si>
    <t>抗弯强度</t>
  </si>
  <si>
    <t>钢对钢拉伸抗剪
强度标准值</t>
  </si>
  <si>
    <t>焊接材料</t>
  </si>
  <si>
    <t>化学元素分析（五元素）</t>
  </si>
  <si>
    <t>岩棉板</t>
  </si>
  <si>
    <t>吸水量</t>
  </si>
  <si>
    <t>土工合成材料</t>
  </si>
  <si>
    <t>断裂伸长率</t>
  </si>
  <si>
    <t>顶破强力</t>
  </si>
  <si>
    <t>撕裂强力</t>
  </si>
  <si>
    <t>装饰板材</t>
  </si>
  <si>
    <t>湿胀率</t>
  </si>
  <si>
    <t>电缆桥架</t>
  </si>
  <si>
    <t>锌层厚度</t>
  </si>
  <si>
    <t>镀锌均匀性</t>
  </si>
  <si>
    <t>荷载试验</t>
  </si>
  <si>
    <t>有机肥料</t>
  </si>
  <si>
    <t>酸碱度</t>
  </si>
  <si>
    <r>
      <rPr>
        <sz val="10"/>
        <rFont val="宋体"/>
        <charset val="134"/>
      </rPr>
      <t>每袋取出不少于</t>
    </r>
    <r>
      <rPr>
        <sz val="10"/>
        <rFont val="Times New Roman"/>
        <charset val="134"/>
      </rPr>
      <t xml:space="preserve"> 100g </t>
    </r>
    <r>
      <rPr>
        <sz val="10"/>
        <rFont val="宋体"/>
        <charset val="134"/>
      </rPr>
      <t>样品，每</t>
    </r>
    <r>
      <rPr>
        <sz val="10"/>
        <rFont val="Times New Roman"/>
        <charset val="134"/>
      </rPr>
      <t xml:space="preserve">
</t>
    </r>
    <r>
      <rPr>
        <sz val="10"/>
        <rFont val="宋体"/>
        <charset val="134"/>
      </rPr>
      <t>批采取总样品量不少于</t>
    </r>
    <r>
      <rPr>
        <sz val="10"/>
        <rFont val="Times New Roman"/>
        <charset val="134"/>
      </rPr>
      <t xml:space="preserve"> 2kg</t>
    </r>
    <r>
      <rPr>
        <sz val="10"/>
        <rFont val="宋体"/>
        <charset val="134"/>
      </rPr>
      <t>。</t>
    </r>
  </si>
  <si>
    <t>全磷</t>
  </si>
  <si>
    <t>水分的质量分数</t>
  </si>
  <si>
    <t>有机质的质量分数</t>
  </si>
  <si>
    <t>种植土</t>
  </si>
  <si>
    <t>pH</t>
  </si>
  <si>
    <t>全盐量</t>
  </si>
  <si>
    <t>有机质</t>
  </si>
  <si>
    <t>土壤入渗</t>
  </si>
  <si>
    <t>生活饮用水</t>
  </si>
  <si>
    <t>菌落总数</t>
  </si>
  <si>
    <t>六价铬</t>
  </si>
  <si>
    <t>铅</t>
  </si>
  <si>
    <t>镉</t>
  </si>
  <si>
    <t>锰</t>
  </si>
  <si>
    <t>铁</t>
  </si>
  <si>
    <t>铜</t>
  </si>
  <si>
    <t>砷</t>
  </si>
  <si>
    <t>锌</t>
  </si>
  <si>
    <t>铝</t>
  </si>
  <si>
    <t>硒</t>
  </si>
  <si>
    <t>汞</t>
  </si>
  <si>
    <t>氰化物</t>
  </si>
  <si>
    <t>挥发酚</t>
  </si>
  <si>
    <t>阴离子表面活性剂</t>
  </si>
  <si>
    <t>氟化物</t>
  </si>
  <si>
    <t>氯化物</t>
  </si>
  <si>
    <t>硫酸盐</t>
  </si>
  <si>
    <t>硝酸盐氮</t>
  </si>
  <si>
    <t>亚氯酸盐</t>
  </si>
  <si>
    <t>溴酸盐</t>
  </si>
  <si>
    <t>氯酸盐</t>
  </si>
  <si>
    <t>甲醛</t>
  </si>
  <si>
    <t>三氯甲烷</t>
  </si>
  <si>
    <t>四氯化碳</t>
  </si>
  <si>
    <t>游离余氯（活性氯）</t>
  </si>
  <si>
    <t>色度</t>
  </si>
  <si>
    <t>浊度</t>
  </si>
  <si>
    <t>臭和味</t>
  </si>
  <si>
    <t>肉眼可见物</t>
  </si>
  <si>
    <t>总硬度</t>
  </si>
  <si>
    <t>溶解性总固体</t>
  </si>
  <si>
    <t>耗氧量</t>
  </si>
  <si>
    <t>膨胀珍珠岩</t>
  </si>
  <si>
    <t>堆积密度</t>
  </si>
  <si>
    <t>金属面岩棉夹芯板</t>
  </si>
  <si>
    <t>胶粘剂及密 封材料</t>
  </si>
  <si>
    <t>抗拉强度标准值,伸长率</t>
  </si>
  <si>
    <t>单位面积</t>
  </si>
  <si>
    <t>层间剪切强度</t>
  </si>
  <si>
    <t>栏杆</t>
  </si>
  <si>
    <t>抗软重物撞击性能</t>
  </si>
  <si>
    <r>
      <rPr>
        <sz val="10"/>
        <rFont val="Times New Roman"/>
        <charset val="134"/>
      </rPr>
      <t>1</t>
    </r>
    <r>
      <rPr>
        <sz val="10"/>
        <rFont val="宋体"/>
        <charset val="134"/>
      </rPr>
      <t>次</t>
    </r>
    <r>
      <rPr>
        <sz val="10"/>
        <rFont val="Times New Roman"/>
        <charset val="134"/>
      </rPr>
      <t>/</t>
    </r>
    <r>
      <rPr>
        <sz val="10"/>
        <rFont val="宋体"/>
        <charset val="134"/>
      </rPr>
      <t>每种规格（含</t>
    </r>
    <r>
      <rPr>
        <sz val="10"/>
        <rFont val="Times New Roman"/>
        <charset val="134"/>
      </rPr>
      <t xml:space="preserve">3 </t>
    </r>
    <r>
      <rPr>
        <sz val="10"/>
        <rFont val="宋体"/>
        <charset val="134"/>
      </rPr>
      <t>个测点）</t>
    </r>
  </si>
  <si>
    <t>电线电缆燃烧性能</t>
  </si>
  <si>
    <t>耐火性能</t>
  </si>
  <si>
    <t>按一次进货同类型、同一厂家、型号、规格
、批号的产品为一批。</t>
  </si>
  <si>
    <t>单根阻燃</t>
  </si>
  <si>
    <t>低烟性能
(烟密度)</t>
  </si>
  <si>
    <t>无卤性能</t>
  </si>
  <si>
    <t>（三）道路工程检测清单</t>
  </si>
  <si>
    <t>检测项目</t>
  </si>
  <si>
    <t>工程总量（m2）</t>
  </si>
  <si>
    <t>抽检比例及依据</t>
  </si>
  <si>
    <t>道路工程</t>
  </si>
  <si>
    <t>上面层</t>
  </si>
  <si>
    <t>构造深度</t>
  </si>
  <si>
    <t>每200m检1点</t>
  </si>
  <si>
    <t>摩擦系数</t>
  </si>
  <si>
    <t>厚度检测</t>
  </si>
  <si>
    <r>
      <rPr>
        <sz val="10"/>
        <rFont val="宋体"/>
        <charset val="134"/>
        <scheme val="minor"/>
      </rPr>
      <t>每1000m</t>
    </r>
    <r>
      <rPr>
        <vertAlign val="superscript"/>
        <sz val="10"/>
        <rFont val="宋体"/>
        <charset val="134"/>
        <scheme val="minor"/>
      </rPr>
      <t>2</t>
    </r>
    <r>
      <rPr>
        <sz val="10"/>
        <rFont val="宋体"/>
        <charset val="134"/>
        <scheme val="minor"/>
      </rPr>
      <t>抽检1点</t>
    </r>
  </si>
  <si>
    <t>压实度检测</t>
  </si>
  <si>
    <t>面层弯沉值</t>
  </si>
  <si>
    <t>每车道、每20m测1点，双向2车道</t>
  </si>
  <si>
    <t>平整度</t>
  </si>
  <si>
    <t>3处/每20m</t>
  </si>
  <si>
    <t>中面层</t>
  </si>
  <si>
    <t>下面层</t>
  </si>
  <si>
    <t>基层</t>
  </si>
  <si>
    <t>每种回填材料抽检1组</t>
  </si>
  <si>
    <t>压实度</t>
  </si>
  <si>
    <t>每层每1000m2抽检1点</t>
  </si>
  <si>
    <t>无侧限抗压强度
（材料送检）</t>
  </si>
  <si>
    <t>组/6个</t>
  </si>
  <si>
    <r>
      <rPr>
        <sz val="10"/>
        <rFont val="宋体"/>
        <charset val="134"/>
        <scheme val="minor"/>
      </rPr>
      <t>每2000m</t>
    </r>
    <r>
      <rPr>
        <vertAlign val="superscript"/>
        <sz val="10"/>
        <rFont val="宋体"/>
        <charset val="134"/>
        <scheme val="minor"/>
      </rPr>
      <t>2</t>
    </r>
    <r>
      <rPr>
        <sz val="10"/>
        <rFont val="宋体"/>
        <charset val="134"/>
        <scheme val="minor"/>
      </rPr>
      <t>抽检1点</t>
    </r>
  </si>
  <si>
    <t>底基层</t>
  </si>
  <si>
    <t>路基</t>
  </si>
  <si>
    <t>每层每1000m2检测3点</t>
  </si>
  <si>
    <t>反光标志</t>
  </si>
  <si>
    <t>逆反射系数</t>
  </si>
  <si>
    <t>处</t>
  </si>
  <si>
    <t>每块板每种颜色检测3点</t>
  </si>
  <si>
    <t>厚度，长度宽度或直径</t>
  </si>
  <si>
    <t>每类型每10块板测1块</t>
  </si>
  <si>
    <t>纵向实线或间断线</t>
  </si>
  <si>
    <t>每公里检测3处每处检测6点</t>
  </si>
  <si>
    <t>每公里检测3处每处检测9点</t>
  </si>
  <si>
    <t>（四）排水工程检测清单</t>
  </si>
  <si>
    <t>排污工程</t>
  </si>
  <si>
    <t>雨水管道、污水管道</t>
  </si>
  <si>
    <r>
      <rPr>
        <sz val="10"/>
        <rFont val="宋体"/>
        <charset val="134"/>
      </rPr>
      <t>每1000m</t>
    </r>
    <r>
      <rPr>
        <vertAlign val="superscript"/>
        <sz val="10"/>
        <rFont val="宋体"/>
        <charset val="134"/>
      </rPr>
      <t>2</t>
    </r>
    <r>
      <rPr>
        <sz val="10"/>
        <rFont val="宋体"/>
        <charset val="134"/>
      </rPr>
      <t>抽检1点</t>
    </r>
  </si>
  <si>
    <t>CCTV</t>
  </si>
  <si>
    <t>管径大于300mm全管段检测</t>
  </si>
  <si>
    <t>闭水试验</t>
  </si>
  <si>
    <r>
      <rPr>
        <sz val="10"/>
        <rFont val="宋体"/>
        <charset val="134"/>
      </rPr>
      <t>管径小于</t>
    </r>
    <r>
      <rPr>
        <sz val="10"/>
        <color indexed="8"/>
        <rFont val="宋体"/>
        <charset val="134"/>
      </rPr>
      <t>700mm全检，大于700mm的管径可抽检1/3</t>
    </r>
  </si>
  <si>
    <t>轻型圆锥动力触探</t>
  </si>
  <si>
    <t>每200m2不少于1个孔，且总数不少于10孔。（每孔平均预计3 m）</t>
  </si>
  <si>
    <t>平板载荷试验</t>
  </si>
  <si>
    <t>最大试验荷载小于500kN,每500m2不少于1个点，且总数不少于3点。</t>
  </si>
  <si>
    <t>（五）建筑节能与绿色建筑工程检测</t>
  </si>
  <si>
    <t>建筑保温砂浆</t>
  </si>
  <si>
    <t>检测依据：DBJ 15-65-2021
检测方法：实验室检测
检测数量：同厂家、同品种产品，按照扣除门窗洞口后的保温墙面面积所使用的材料用量，在5000m2以内时应复验1次，面积每增加5000m2应增加1次</t>
  </si>
  <si>
    <t>干密度</t>
  </si>
  <si>
    <t>浅色饰面材料</t>
  </si>
  <si>
    <t>太阳辐射吸收系数</t>
  </si>
  <si>
    <t>玻璃棉</t>
  </si>
  <si>
    <t>燃烧性能B1</t>
  </si>
  <si>
    <t>增强网</t>
  </si>
  <si>
    <t>力学性能</t>
  </si>
  <si>
    <t>抗腐蚀性能</t>
  </si>
  <si>
    <t>节能构造钻芯</t>
  </si>
  <si>
    <t>检测依据：DBJ 15-65-2021
检测方法：现场检测
检测数量：按单位工程进行，每种节能构造的外墙检验不得少于3处，每处一个检查点</t>
  </si>
  <si>
    <t>外墙传热系数</t>
  </si>
  <si>
    <t>检测依据：JGJ/T 132-2009
检测方法：现场检测
检测数量：传热系数检验数量应符合国家现行有关标准的要求，一般每种构造不应少于1组</t>
  </si>
  <si>
    <t>建筑玻璃</t>
  </si>
  <si>
    <t>外观质量</t>
  </si>
  <si>
    <t>GB 15763.2-2005:检测数量：同一生产厂家的同一种产品抽查不少于1组；当该批产品批量大于1000块时，以每1000块为1批分批抽取试样。</t>
  </si>
  <si>
    <t>表面应力</t>
  </si>
  <si>
    <t>弯曲度</t>
  </si>
  <si>
    <t>中空玻璃</t>
  </si>
  <si>
    <t>传热系数、遮阳系数、可见光透射比</t>
  </si>
  <si>
    <t>检测依据：DBJ 15-65-2021
检测方法：实验室检测
检测数量：同厂家、同材质、同开启方式、同型材系列的产品各抽查一次</t>
  </si>
  <si>
    <t>露点</t>
  </si>
  <si>
    <t>中空玻璃密封性能</t>
  </si>
  <si>
    <t>GB 50411-2019
检验方法：进场时施工现场抽样复验；验收时核查复验报告，实验室检测。检测数量：同一生产厂家的同一种产品抽查不少于1组，每组10件样品；幕墙面积在3000m²以内应检一次，面积每增加3000m²应增加一次</t>
  </si>
  <si>
    <t>外窗三性</t>
  </si>
  <si>
    <t>水密性能</t>
  </si>
  <si>
    <t>检测依据：GB/T 7106-2019
检测方法：实验室检测
检测数量：同厂家、同材质、同开启方式、同型材系列的产品各抽查一次</t>
  </si>
  <si>
    <t>件</t>
  </si>
  <si>
    <t>气密性能</t>
  </si>
  <si>
    <t>抗风压性能</t>
  </si>
  <si>
    <t>幕墙四性
规格宽3.6m×高4.2m以内</t>
  </si>
  <si>
    <t>水密性能、气密性能、平面内变形性能、抗风压性能</t>
  </si>
  <si>
    <t>GB/T 15227-2019、GB/T 18250-2015
不同结构类型的幕墙均应选取典型试件进行检测。</t>
  </si>
  <si>
    <t>幕墙四性
规格宽6.0m×高4.8m以内</t>
  </si>
  <si>
    <t>幕墙四性
规格宽6.0m×高8.4m以内</t>
  </si>
  <si>
    <t>幕墙四性
规格宽6.0m×高12.0m以内</t>
  </si>
  <si>
    <t>干挂石材幕墙用环氧胶粘剂</t>
  </si>
  <si>
    <t>压剪强度（石材-不锈钢）（标准条件）,压剪强度（石材-石材）,拉剪强度（不锈钢-不锈钢）</t>
  </si>
  <si>
    <t>JC 887-2001
同一生产厂家的同一种产品抽查不少于1组；以同一品种、同一级别的产品每5t为一批进行检验，不足5t也可为一批。</t>
  </si>
  <si>
    <t>组/5项</t>
  </si>
  <si>
    <t>硅酮和改性硅酮建筑密封胶</t>
  </si>
  <si>
    <t>按同一厂家、同一规格、同一型号、同一次进场时间的材料为一批。</t>
  </si>
  <si>
    <t>拉伸模量（23℃）</t>
  </si>
  <si>
    <t>屋面保温材料（挤塑聚苯板）</t>
  </si>
  <si>
    <t>检测依据：DBJ 15-65-2021
检测方法：实验室检测
检测数量：同厂家、同品种产品，扣除天窗、采光屋面后的屋面面积在1000m2以内时应复验1次；面积每增加1000m2应增加复验1次</t>
  </si>
  <si>
    <t>照明</t>
  </si>
  <si>
    <t>平均照度</t>
  </si>
  <si>
    <t>检测依据：DBJ 15-65-2021
检测方法：现场检测
检测数量：各类典型功能区域，每类检查不少于2处</t>
  </si>
  <si>
    <t>照明功率密度</t>
  </si>
  <si>
    <t>低压配电系统电源质量</t>
  </si>
  <si>
    <t>三相照明配电干线负荷平衡分配</t>
  </si>
  <si>
    <r>
      <rPr>
        <sz val="10"/>
        <color theme="1"/>
        <rFont val="宋体"/>
        <charset val="134"/>
      </rPr>
      <t>检测依据：</t>
    </r>
    <r>
      <rPr>
        <sz val="10"/>
        <color theme="1"/>
        <rFont val="Times New Roman"/>
        <charset val="0"/>
      </rPr>
      <t xml:space="preserve">DBJ 15-65-2021
</t>
    </r>
    <r>
      <rPr>
        <sz val="10"/>
        <color theme="1"/>
        <rFont val="宋体"/>
        <charset val="134"/>
      </rPr>
      <t>检测方法：现场检测</t>
    </r>
    <r>
      <rPr>
        <sz val="10"/>
        <color theme="1"/>
        <rFont val="Times New Roman"/>
        <charset val="0"/>
      </rPr>
      <t xml:space="preserve">
</t>
    </r>
    <r>
      <rPr>
        <sz val="10"/>
        <color theme="1"/>
        <rFont val="宋体"/>
        <charset val="134"/>
      </rPr>
      <t>检测数量：受电端全部检查，末端按表</t>
    </r>
    <r>
      <rPr>
        <sz val="10"/>
        <color theme="1"/>
        <rFont val="Times New Roman"/>
        <charset val="0"/>
      </rPr>
      <t>3.4.3</t>
    </r>
    <r>
      <rPr>
        <sz val="10"/>
        <color theme="1"/>
        <rFont val="宋体"/>
        <charset val="134"/>
      </rPr>
      <t>最小抽样数量抽样。</t>
    </r>
  </si>
  <si>
    <t>系统</t>
  </si>
  <si>
    <t>三相电压不平衡度</t>
  </si>
  <si>
    <t>公共电网谐波电压、电流</t>
  </si>
  <si>
    <t>供电电压偏差</t>
  </si>
  <si>
    <t>三相照明配电干线的三相平衡</t>
  </si>
  <si>
    <t>个（回路）</t>
  </si>
  <si>
    <t>电线、电缆</t>
  </si>
  <si>
    <t>截面积</t>
  </si>
  <si>
    <t>检测依据：DBJ 15-65-2021
检测方法：实验室检测
检测数量：同厂家各种规格总数的10%，且不得少于2个规格</t>
  </si>
  <si>
    <t>照明光源、灯具、照明设备</t>
  </si>
  <si>
    <t>照明光源初始光效</t>
  </si>
  <si>
    <t>检测依据：DBJ 15-65-2021
检测方法：实验室检测
检测数量：同厂家的照明光源、镇流器、灯具、照明设备，数量在200套（个）及以下时，抽检2套（个）；数量在201套（个）～2000套（个）时，抽检3套（个）；当数量在2000套（个）以上时，每增加1000套（个）时应增加抽检1套（个）</t>
  </si>
  <si>
    <t>照明灯具效率</t>
  </si>
  <si>
    <t>照明设备功率</t>
  </si>
  <si>
    <t>功率因数</t>
  </si>
  <si>
    <t>谐波含量值</t>
  </si>
  <si>
    <t>光</t>
  </si>
  <si>
    <t>一般显色指数</t>
  </si>
  <si>
    <t>检测依据：DBJ/T 15-234-2021
每种典型功能房间或场所抽检不应少于2处，均匀分布，并具有代表性。</t>
  </si>
  <si>
    <t>统一眩光值</t>
  </si>
  <si>
    <t>检测依据：DBJ/T 15-234-2021
每种典型功能房间或场所抽检不应少于1处</t>
  </si>
  <si>
    <t>通风与空调节能工程</t>
  </si>
  <si>
    <t>各风口的风量</t>
  </si>
  <si>
    <r>
      <rPr>
        <sz val="10"/>
        <color theme="1"/>
        <rFont val="宋体"/>
        <charset val="134"/>
      </rPr>
      <t>检测依据：</t>
    </r>
    <r>
      <rPr>
        <sz val="10"/>
        <color theme="1"/>
        <rFont val="Times New Roman"/>
        <charset val="0"/>
      </rPr>
      <t xml:space="preserve">DBJ 15-65-2021
</t>
    </r>
    <r>
      <rPr>
        <sz val="10"/>
        <color theme="1"/>
        <rFont val="宋体"/>
        <charset val="134"/>
      </rPr>
      <t>检测方法：现场检测</t>
    </r>
    <r>
      <rPr>
        <sz val="10"/>
        <color theme="1"/>
        <rFont val="Times New Roman"/>
        <charset val="0"/>
      </rPr>
      <t xml:space="preserve">
</t>
    </r>
    <r>
      <rPr>
        <sz val="10"/>
        <color theme="1"/>
        <rFont val="宋体"/>
        <charset val="134"/>
      </rPr>
      <t>检测数量：按不同功能系统数量各抽查</t>
    </r>
    <r>
      <rPr>
        <sz val="10"/>
        <color theme="1"/>
        <rFont val="Times New Roman"/>
        <charset val="0"/>
      </rPr>
      <t>10%</t>
    </r>
    <r>
      <rPr>
        <sz val="10"/>
        <color theme="1"/>
        <rFont val="宋体"/>
        <charset val="134"/>
      </rPr>
      <t>。以单一系统风口数量为受检样本基数，最小抽样数量不得少于</t>
    </r>
    <r>
      <rPr>
        <sz val="10"/>
        <color theme="1"/>
        <rFont val="Times New Roman"/>
        <charset val="0"/>
      </rPr>
      <t>DBJ 15-65-2021</t>
    </r>
    <r>
      <rPr>
        <sz val="10"/>
        <color theme="1"/>
        <rFont val="宋体"/>
        <charset val="134"/>
      </rPr>
      <t>第</t>
    </r>
    <r>
      <rPr>
        <sz val="10"/>
        <color theme="1"/>
        <rFont val="Times New Roman"/>
        <charset val="0"/>
      </rPr>
      <t xml:space="preserve">3.4.3 </t>
    </r>
    <r>
      <rPr>
        <sz val="10"/>
        <color theme="1"/>
        <rFont val="宋体"/>
        <charset val="134"/>
      </rPr>
      <t>条的规定。</t>
    </r>
    <r>
      <rPr>
        <sz val="10"/>
        <color theme="1"/>
        <rFont val="Times New Roman"/>
        <charset val="0"/>
      </rPr>
      <t xml:space="preserve">
</t>
    </r>
    <r>
      <rPr>
        <sz val="10"/>
        <color theme="1"/>
        <rFont val="宋体"/>
        <charset val="134"/>
      </rPr>
      <t>检测依据：</t>
    </r>
    <r>
      <rPr>
        <sz val="10"/>
        <color theme="1"/>
        <rFont val="Times New Roman"/>
        <charset val="0"/>
      </rPr>
      <t xml:space="preserve">DBJ 15-65-2021
</t>
    </r>
    <r>
      <rPr>
        <sz val="10"/>
        <color theme="1"/>
        <rFont val="宋体"/>
        <charset val="134"/>
      </rPr>
      <t>检测方法：现场检测</t>
    </r>
    <r>
      <rPr>
        <sz val="10"/>
        <color theme="1"/>
        <rFont val="Times New Roman"/>
        <charset val="0"/>
      </rPr>
      <t xml:space="preserve">
</t>
    </r>
    <r>
      <rPr>
        <sz val="10"/>
        <color theme="1"/>
        <rFont val="宋体"/>
        <charset val="134"/>
      </rPr>
      <t>检测数量：按不同功能系统数量各抽查</t>
    </r>
    <r>
      <rPr>
        <sz val="10"/>
        <color theme="1"/>
        <rFont val="Times New Roman"/>
        <charset val="0"/>
      </rPr>
      <t>10%</t>
    </r>
    <r>
      <rPr>
        <sz val="10"/>
        <color theme="1"/>
        <rFont val="宋体"/>
        <charset val="134"/>
      </rPr>
      <t>，最小抽样数量不得少于</t>
    </r>
    <r>
      <rPr>
        <sz val="10"/>
        <color theme="1"/>
        <rFont val="Times New Roman"/>
        <charset val="0"/>
      </rPr>
      <t>DBJ 15-65-2021</t>
    </r>
    <r>
      <rPr>
        <sz val="10"/>
        <color theme="1"/>
        <rFont val="宋体"/>
        <charset val="134"/>
      </rPr>
      <t>第</t>
    </r>
    <r>
      <rPr>
        <sz val="10"/>
        <color theme="1"/>
        <rFont val="Times New Roman"/>
        <charset val="0"/>
      </rPr>
      <t xml:space="preserve">3.4.3 </t>
    </r>
    <r>
      <rPr>
        <sz val="10"/>
        <color theme="1"/>
        <rFont val="宋体"/>
        <charset val="134"/>
      </rPr>
      <t>条的规定。</t>
    </r>
  </si>
  <si>
    <t>通风系统的总风量</t>
  </si>
  <si>
    <t>风道单位风量耗功率</t>
  </si>
  <si>
    <t>风管严密性及变形量</t>
  </si>
  <si>
    <r>
      <rPr>
        <sz val="10"/>
        <color theme="1"/>
        <rFont val="宋体"/>
        <charset val="134"/>
      </rPr>
      <t>检测依据：</t>
    </r>
    <r>
      <rPr>
        <sz val="10"/>
        <color theme="1"/>
        <rFont val="Times New Roman"/>
        <charset val="0"/>
      </rPr>
      <t xml:space="preserve">GB 50243-2016
</t>
    </r>
    <r>
      <rPr>
        <sz val="10"/>
        <color theme="1"/>
        <rFont val="宋体"/>
        <charset val="134"/>
      </rPr>
      <t>检测方法：现场检测</t>
    </r>
    <r>
      <rPr>
        <sz val="10"/>
        <color theme="1"/>
        <rFont val="Times New Roman"/>
        <charset val="0"/>
      </rPr>
      <t xml:space="preserve">
</t>
    </r>
    <r>
      <rPr>
        <sz val="10"/>
        <color theme="1"/>
        <rFont val="宋体"/>
        <charset val="134"/>
      </rPr>
      <t>检测数量：按风管系统数量抽查</t>
    </r>
    <r>
      <rPr>
        <sz val="10"/>
        <color theme="1"/>
        <rFont val="Times New Roman"/>
        <charset val="0"/>
      </rPr>
      <t>10%</t>
    </r>
    <r>
      <rPr>
        <sz val="10"/>
        <color theme="1"/>
        <rFont val="宋体"/>
        <charset val="134"/>
      </rPr>
      <t>，且不得少于</t>
    </r>
    <r>
      <rPr>
        <sz val="10"/>
        <color theme="1"/>
        <rFont val="Times New Roman"/>
        <charset val="0"/>
      </rPr>
      <t>1</t>
    </r>
    <r>
      <rPr>
        <sz val="10"/>
        <color theme="1"/>
        <rFont val="宋体"/>
        <charset val="134"/>
      </rPr>
      <t>个系统</t>
    </r>
  </si>
  <si>
    <t>室外环境</t>
  </si>
  <si>
    <t>场地电磁辐射</t>
  </si>
  <si>
    <r>
      <rPr>
        <sz val="10"/>
        <color theme="1"/>
        <rFont val="宋体"/>
        <charset val="134"/>
      </rPr>
      <t>检测依据：</t>
    </r>
    <r>
      <rPr>
        <sz val="10"/>
        <color theme="1"/>
        <rFont val="Times New Roman"/>
        <charset val="0"/>
      </rPr>
      <t xml:space="preserve">DBJ/T 15-234-2021
</t>
    </r>
    <r>
      <rPr>
        <sz val="10"/>
        <color theme="1"/>
        <rFont val="宋体"/>
        <charset val="134"/>
      </rPr>
      <t>建筑物或构筑物</t>
    </r>
    <r>
      <rPr>
        <sz val="10"/>
        <color theme="1"/>
        <rFont val="Times New Roman"/>
        <charset val="0"/>
      </rPr>
      <t>4</t>
    </r>
    <r>
      <rPr>
        <sz val="10"/>
        <color theme="1"/>
        <rFont val="宋体"/>
        <charset val="134"/>
      </rPr>
      <t>个方位各自布点，各方位不少于</t>
    </r>
    <r>
      <rPr>
        <sz val="10"/>
        <color theme="1"/>
        <rFont val="Times New Roman"/>
        <charset val="0"/>
      </rPr>
      <t>2</t>
    </r>
    <r>
      <rPr>
        <sz val="10"/>
        <color theme="1"/>
        <rFont val="宋体"/>
        <charset val="134"/>
      </rPr>
      <t>个测点</t>
    </r>
  </si>
  <si>
    <t>环境噪声</t>
  </si>
  <si>
    <r>
      <rPr>
        <sz val="10"/>
        <color theme="1"/>
        <rFont val="宋体"/>
        <charset val="134"/>
      </rPr>
      <t>检测依据：</t>
    </r>
    <r>
      <rPr>
        <sz val="10"/>
        <color theme="1"/>
        <rFont val="Times New Roman"/>
        <charset val="0"/>
      </rPr>
      <t xml:space="preserve">DBJ/T 15-234-2021
</t>
    </r>
    <r>
      <rPr>
        <sz val="10"/>
        <color theme="1"/>
        <rFont val="宋体"/>
        <charset val="134"/>
      </rPr>
      <t>南、北、东、西各</t>
    </r>
    <r>
      <rPr>
        <sz val="10"/>
        <color theme="1"/>
        <rFont val="Times New Roman"/>
        <charset val="0"/>
      </rPr>
      <t>1</t>
    </r>
    <r>
      <rPr>
        <sz val="10"/>
        <color theme="1"/>
        <rFont val="宋体"/>
        <charset val="134"/>
      </rPr>
      <t>点</t>
    </r>
  </si>
  <si>
    <t>太阳能光伏系统</t>
  </si>
  <si>
    <t>光伏系统的光电转换效率</t>
  </si>
  <si>
    <t>检验方法：现场抽样检测。
检查数量：同一类型系统总数的5%,且不得少于1套</t>
  </si>
  <si>
    <t>太阳能光伏组件的发电功率及发电效率</t>
  </si>
  <si>
    <t>组件</t>
  </si>
  <si>
    <t>光伏系统光伏组串电流</t>
  </si>
  <si>
    <t>光伏系统开路电压</t>
  </si>
  <si>
    <t>光伏系统绝缘电阻值</t>
  </si>
  <si>
    <t>电能质量</t>
  </si>
  <si>
    <t>光伏系统接地电阻</t>
  </si>
  <si>
    <t>建筑和建筑构件隔声</t>
  </si>
  <si>
    <t>楼板撞击声隔声</t>
  </si>
  <si>
    <t>检测依据：GB/T 19889.4-2005         
检测方法：现场检测
检测数量: 
每种构造不应少于1处</t>
  </si>
  <si>
    <t>楼板空气声隔声</t>
  </si>
  <si>
    <t>分户空气声隔声</t>
  </si>
  <si>
    <t>外墙空气声隔声</t>
  </si>
  <si>
    <t>外门空气声隔声</t>
  </si>
  <si>
    <t>外窗空气声隔声</t>
  </si>
  <si>
    <t>室内环境</t>
  </si>
  <si>
    <t>室内采光系数</t>
  </si>
  <si>
    <t>天然光照度</t>
  </si>
  <si>
    <t>水质</t>
  </si>
  <si>
    <t>PH值</t>
  </si>
  <si>
    <t>取样频次及位置：于生活水箱出水口、随机2处用水终端各设置1个取样点：合计
设置3个取样点。</t>
  </si>
  <si>
    <t>浑浊度</t>
  </si>
  <si>
    <t>嗅和味</t>
  </si>
  <si>
    <t>总大肠菌群</t>
  </si>
  <si>
    <t>总氯（总余氯、余氯、
活性氯）</t>
  </si>
  <si>
    <t>（六）室内环境工程检测清单</t>
  </si>
  <si>
    <t>抽检比例依据</t>
  </si>
  <si>
    <t>室内环境检测（甲醛）</t>
  </si>
  <si>
    <t>测点</t>
  </si>
  <si>
    <t>《民用建筑工程室内环境污染控制标准》GB 50325-2020（1）民用建筑工程验收时，应抽检有代表性的房间室内环境污染物浓度，抽检数量不得少于自然间总数的5%，并不得少于3间。（2）房间面积＜50m2时，设1个检测点；房间面积≥50且＜100m2时，设2个检测点；房间面积≥100且＜500m2时，不少于3个检测点；房间面积≥500且＜1000m2时，不少于5个检测点；房间面积≥1000且＜2000m2时，不少于6个检测点；房间面积≥2000m2时，每1000m2不少于3个检测点。</t>
  </si>
  <si>
    <t>室内环境检测（苯）</t>
  </si>
  <si>
    <t>室内环境检测（氨）</t>
  </si>
  <si>
    <t>室内环境检测（氡）</t>
  </si>
  <si>
    <t>室内环境检测（TVOC）</t>
  </si>
  <si>
    <t>室内环境检测（甲苯）</t>
  </si>
  <si>
    <t>室内环境检测（二甲苯）</t>
  </si>
  <si>
    <t>土壤氡浓度检测</t>
  </si>
  <si>
    <t>根据《民用建筑工程室内环境污染控制标准》GB 50325-2020，间距10m作网格，各网格点即为测试点</t>
  </si>
  <si>
    <t>（七）结构实体及人防工程检测清单</t>
  </si>
  <si>
    <t>主体结构</t>
  </si>
  <si>
    <t>钢筋分布</t>
  </si>
  <si>
    <t>1、对非悬挑梁板构件，应各抽取构件数量的2%且不少于5个构件进行检验。
2、对悬挑梁，应抽取构件数量的5%且不少于10个构件进行检验；当悬挑梁数少于10个时，应全数检验。
3、对悬挑板，应抽取构件数量的10%且不少于20个构件进行检验；当悬挑板数量少于20个时，应全数检验。</t>
  </si>
  <si>
    <t>构件</t>
  </si>
  <si>
    <t>钢筋保护层厚度</t>
  </si>
  <si>
    <t>1、对非悬挑梁板灰构件，应各抽取构件数量的2%且不少于5个构件进行检验。
2、对悬挑梁，应抽取构件数量的5%且不少于10个构件进行检验；当悬挑梁数少于10个时，应全数检验。
3、对悬挑板，应抽取构件数量的10%且不少于20个构件进行检验：当悬挑板数量少于20个时，应全数检验。</t>
  </si>
  <si>
    <t>构件尺寸偏差</t>
  </si>
  <si>
    <t>梁、柱应抽取构件数量的1%且不应少于3个构件，墙、板应按有代表性的自然间抽取1%,且不少于3间；每构件均检测3个点。</t>
  </si>
  <si>
    <t>混凝土强度（钻芯法）</t>
  </si>
  <si>
    <t>每三层、每种强度等级的墙柱、梁板至少各抽取一个构件</t>
  </si>
  <si>
    <t>芯样</t>
  </si>
  <si>
    <t>氯离子含量检测</t>
  </si>
  <si>
    <t>后锚固件(植筋、螺栓)</t>
  </si>
  <si>
    <t>抗拔试验</t>
  </si>
  <si>
    <t>每单位工程、每规格抽检0.1%,植筋且不少于3根，螺栓不少于5根</t>
  </si>
  <si>
    <t>预制楼梯</t>
  </si>
  <si>
    <t>结构性能(构件载荷试验)</t>
  </si>
  <si>
    <t>同一类型预制构件不超过1000个为一批，每批随机抽取1个进行结构性能检验</t>
  </si>
  <si>
    <t>预制隔墙</t>
  </si>
  <si>
    <t>单位工程、同类型、同种连接方式的隔墙，抽取一组3块墙体进行试验</t>
  </si>
  <si>
    <t>预制叠合板</t>
  </si>
  <si>
    <t>回弹法检测混凝土强度</t>
  </si>
  <si>
    <t>不超过1000个同类型构件为1批，每批抽取构件数量的2%且不少于5个</t>
  </si>
  <si>
    <t>测区</t>
  </si>
  <si>
    <t>抹灰砂浆</t>
  </si>
  <si>
    <t>抹灰砂浆粘结强度</t>
  </si>
  <si>
    <t>按每5000平方米一个检验批。</t>
  </si>
  <si>
    <t>外墙饰面砖粘结强度检测</t>
  </si>
  <si>
    <t>粘结强度检测</t>
  </si>
  <si>
    <t>每500m2一组，每三层不少于一组</t>
  </si>
  <si>
    <t>钢结构</t>
  </si>
  <si>
    <t>焊缝超声波探伤</t>
  </si>
  <si>
    <t>一级100%,二级30%</t>
  </si>
  <si>
    <t>防腐涂层厚度</t>
  </si>
  <si>
    <t>构件数10%</t>
  </si>
  <si>
    <t>防火涂层厚度</t>
  </si>
  <si>
    <t>人防结构</t>
  </si>
  <si>
    <t>每个防护单元不少于3个顶板，每个顶板1个芯样</t>
  </si>
  <si>
    <t>混凝土强度（回弹法）</t>
  </si>
  <si>
    <t>每个防护单元3个柱子、3个临空墙、3个密闭隔墙</t>
  </si>
  <si>
    <t>每个防护单元不少于3根梁、3个临空墙、3个密闭隔墙、3个顶板</t>
  </si>
  <si>
    <t>混凝土构件尺寸偏差</t>
  </si>
  <si>
    <t>每个防护单元不少于3根梁、3个临空墙、3个密闭隔墙、3个顶板、3个柱子</t>
  </si>
  <si>
    <t>（八）智能工程检测清单</t>
  </si>
  <si>
    <r>
      <rPr>
        <b/>
        <sz val="10"/>
        <rFont val="宋体"/>
        <charset val="134"/>
      </rPr>
      <t>检测名称</t>
    </r>
    <r>
      <rPr>
        <b/>
        <sz val="10"/>
        <rFont val="Calibri"/>
        <charset val="134"/>
      </rPr>
      <t>/</t>
    </r>
    <r>
      <rPr>
        <b/>
        <sz val="10"/>
        <rFont val="宋体"/>
        <charset val="134"/>
      </rPr>
      <t>参数</t>
    </r>
  </si>
  <si>
    <t>数量</t>
  </si>
  <si>
    <t>检测依据</t>
  </si>
  <si>
    <t>智能化系统检测</t>
  </si>
  <si>
    <t>综合布线系统</t>
  </si>
  <si>
    <t>双绞线电气性能</t>
  </si>
  <si>
    <t>按照GB50339-2013 （8）对综合布线系统进行检测。
CECS 182:2005 9.3.2 竣工验收需要抽验时，数量不应少于10%，抽样点应包括最远布线点。</t>
  </si>
  <si>
    <t>光纤特性</t>
  </si>
  <si>
    <t>芯</t>
  </si>
  <si>
    <t>按照GB50339-2013 （8）对综合布线系统进行检测。
CECS 182:2005 9.4.2 光纤布线应全数检测。</t>
  </si>
  <si>
    <t>视频安防监控系统</t>
  </si>
  <si>
    <t>摄像机</t>
  </si>
  <si>
    <t>台</t>
  </si>
  <si>
    <t>CECS 182:2005 8.3.2 前端设备（摄像机、镜头、护罩、云台等）抽检的数量不应低于设备总数的 20％，且不少于 3 台。</t>
  </si>
  <si>
    <t>系统管理功能</t>
  </si>
  <si>
    <t>CECS 182:2005 8.3.2 系统监控功能、联动功能和图像记录等应全数检测</t>
  </si>
  <si>
    <t>入侵报警系统</t>
  </si>
  <si>
    <t>探测器</t>
  </si>
  <si>
    <t>CECS 182:2005 8.4.2 探测器抽检的数量应不低于 20％且不少于 3 台</t>
  </si>
  <si>
    <t>按钮</t>
  </si>
  <si>
    <t>CECS 182:2005 8.4.2 系统功能和联动功能全部检测</t>
  </si>
  <si>
    <t>门禁系统</t>
  </si>
  <si>
    <t>出入口控制器</t>
  </si>
  <si>
    <r>
      <rPr>
        <sz val="10"/>
        <color theme="1"/>
        <rFont val="宋体"/>
        <charset val="134"/>
        <scheme val="minor"/>
      </rPr>
      <t>CECS 182:2005 8.5.2 前端设备（读卡器、识别器、控制器、电锁等）抽检的数量不应低于各类设备总数的</t>
    </r>
    <r>
      <rPr>
        <sz val="10"/>
        <color indexed="8"/>
        <rFont val="宋体"/>
        <charset val="134"/>
      </rPr>
      <t>20</t>
    </r>
    <r>
      <rPr>
        <sz val="10"/>
        <color theme="1"/>
        <rFont val="宋体"/>
        <charset val="134"/>
        <scheme val="minor"/>
      </rPr>
      <t>％且不少于</t>
    </r>
    <r>
      <rPr>
        <sz val="10"/>
        <color indexed="8"/>
        <rFont val="宋体"/>
        <charset val="134"/>
      </rPr>
      <t xml:space="preserve">3 </t>
    </r>
    <r>
      <rPr>
        <sz val="10"/>
        <color theme="1"/>
        <rFont val="宋体"/>
        <charset val="134"/>
        <scheme val="minor"/>
      </rPr>
      <t>台</t>
    </r>
  </si>
  <si>
    <t>CECS 182:2005 8.5.2 系统功能、软件功能和数据记录等应全数检测</t>
  </si>
  <si>
    <t>巡更系统</t>
  </si>
  <si>
    <t>巡更点</t>
  </si>
  <si>
    <t>CECS 182:2005 8.6.2 巡更终端抽检的数量应不低于 20％且不少于 3 台。</t>
  </si>
  <si>
    <t>CECS 182:2005 8.6.2 系统功能、联动功能和数据记录等应全数检测</t>
  </si>
  <si>
    <t>停车场管理系统</t>
  </si>
  <si>
    <t>前端设备</t>
  </si>
  <si>
    <t>套</t>
  </si>
  <si>
    <t>CECS 182:2005 8.7.2 停车场（库）管理系统应全数检测</t>
  </si>
  <si>
    <t>建筑设备监控系统</t>
  </si>
  <si>
    <t>暖通空调监控系统</t>
  </si>
  <si>
    <t>风机</t>
  </si>
  <si>
    <t>CECS 182:2005 6.2.2 对每类机组应按总数的 20％，且不得小于5 台。</t>
  </si>
  <si>
    <t>空气处理机组</t>
  </si>
  <si>
    <r>
      <rPr>
        <sz val="10"/>
        <rFont val="宋体"/>
        <charset val="134"/>
      </rPr>
      <t>风冷</t>
    </r>
    <r>
      <rPr>
        <sz val="10"/>
        <rFont val="Calibri"/>
        <charset val="134"/>
      </rPr>
      <t>(</t>
    </r>
    <r>
      <rPr>
        <sz val="10"/>
        <rFont val="宋体"/>
        <charset val="134"/>
      </rPr>
      <t>热</t>
    </r>
    <r>
      <rPr>
        <sz val="10"/>
        <rFont val="Calibri"/>
        <charset val="134"/>
      </rPr>
      <t>)</t>
    </r>
    <r>
      <rPr>
        <sz val="10"/>
        <rFont val="宋体"/>
        <charset val="134"/>
      </rPr>
      <t>水机组</t>
    </r>
  </si>
  <si>
    <t>CECS 182:2005 6.6.2 按系统数量全数检测</t>
  </si>
  <si>
    <t>闭式冷却塔</t>
  </si>
  <si>
    <t>CECS 182:2005 6.7.2 按系统数量全数检测</t>
  </si>
  <si>
    <t>冷却水泵</t>
  </si>
  <si>
    <t>变配电监测系统</t>
  </si>
  <si>
    <t>智能仪表</t>
  </si>
  <si>
    <t>CECS 182:2005 6.3.2 对每类参数应按 20％抽检，且数量不得小于20 点。</t>
  </si>
  <si>
    <t>公共照明监控系统</t>
  </si>
  <si>
    <t>照明回路</t>
  </si>
  <si>
    <t>回路</t>
  </si>
  <si>
    <t>CECS 182:2005 6.4.2 按照明回路总数的20%抽检，且不得少于 10 路。</t>
  </si>
  <si>
    <t>给排水监控系统</t>
  </si>
  <si>
    <t>水泵</t>
  </si>
  <si>
    <t>CECS 182:2005 6.5.2 对每类系统应按其数量的50％抽验，且不得少于5 套</t>
  </si>
  <si>
    <t>冷热水泵</t>
  </si>
  <si>
    <t>信息网络系统</t>
  </si>
  <si>
    <t>计算机网络系统</t>
  </si>
  <si>
    <t>交换机</t>
  </si>
  <si>
    <t>链路</t>
  </si>
  <si>
    <t>CECS 182:2005 5.2.2 网络设备应全数检测</t>
  </si>
  <si>
    <t>无线局域网络系统</t>
  </si>
  <si>
    <t>无线AP</t>
  </si>
  <si>
    <t>广播系统</t>
  </si>
  <si>
    <t>广播系统性能</t>
  </si>
  <si>
    <t>区域</t>
  </si>
  <si>
    <t>按照GB50339-2013（12）对公共广播系统检测；
按照CECS182:2005(4.6.2) 主机设备应全数检测，末端设备应按10%抽检。</t>
  </si>
  <si>
    <t>广播系统功能</t>
  </si>
  <si>
    <t>信息发布系统</t>
  </si>
  <si>
    <t>显示屏</t>
  </si>
  <si>
    <t>按照GB50339-2013 14.0.2信息引导系统应以系统功能检测为主，图像质量主观评价为辅；14.0.4 信息引导及发布系统检测时，应检测显示性能，且结果符合设计要求的应判定为合格。</t>
  </si>
  <si>
    <t>系统主控功能</t>
  </si>
  <si>
    <t>会议系统</t>
  </si>
  <si>
    <t>扩声性能</t>
  </si>
  <si>
    <t>间</t>
  </si>
  <si>
    <t>按照GB50339-2013（13）对会议系统进行检测；按照CECS182:2005(4.3.2) 按系统全数检测。检测结果符合设计要求为合格，被检设备的合格率应为100%。</t>
  </si>
  <si>
    <t>机房工程</t>
  </si>
  <si>
    <t>CECS 182:2005 12.2 智能化系统机房应全数检测</t>
  </si>
  <si>
    <t>防雷与接地系统</t>
  </si>
  <si>
    <t>CECS 182:2005 11.2.2 各智能化系统的防雷与接地应全数检测</t>
  </si>
  <si>
    <t>（九）声环境工程检测清单</t>
  </si>
  <si>
    <t>检测内容</t>
  </si>
  <si>
    <t>建筑隔声性能</t>
  </si>
  <si>
    <t>混响时间</t>
  </si>
  <si>
    <t>每类功能房间不少于1 处楼板和分户墙。</t>
  </si>
  <si>
    <t>《广州市绿色建筑验收导则》6.2.2、6.2.3</t>
  </si>
  <si>
    <t>空气声隔声性能</t>
  </si>
  <si>
    <t>撞击声隔声性能</t>
  </si>
  <si>
    <t>噪声</t>
  </si>
  <si>
    <t>应在建筑周边四个方位各布设一个噪声测量点，昼夜各四个点</t>
  </si>
  <si>
    <t>《广州市绿色建筑验收导则》4.2.6</t>
  </si>
  <si>
    <t>室内噪声
（公建）</t>
  </si>
  <si>
    <t>距离户外噪声源和室内噪声源空间垂直分布最近的主要功能房
间（办公室、会议室、餐厅、商店）。每类功能房间抽检数量不得少于 5%，并不得少于 3 间；房间总数少于 3 间时，应全数检测。</t>
  </si>
  <si>
    <t>《广州市绿色建筑验收导则》5.2.3</t>
  </si>
  <si>
    <t>（十）防雷工程检测清单</t>
  </si>
  <si>
    <t>建筑物防雷接地装置</t>
  </si>
  <si>
    <t>接地电阻</t>
  </si>
  <si>
    <t>按照穗建质[2018]1008号件执行</t>
  </si>
  <si>
    <t>（十一）消防工程检测清单</t>
  </si>
  <si>
    <t>建筑消防设施检测</t>
  </si>
  <si>
    <t>㎡</t>
  </si>
  <si>
    <r>
      <rPr>
        <sz val="10"/>
        <rFont val="宋体"/>
        <charset val="134"/>
      </rPr>
      <t>按照</t>
    </r>
    <r>
      <rPr>
        <sz val="10"/>
        <rFont val="Calibri"/>
        <charset val="134"/>
      </rPr>
      <t xml:space="preserve">DBJ/T 15-110-2015 </t>
    </r>
    <r>
      <rPr>
        <sz val="10"/>
        <rFont val="宋体"/>
        <charset val="134"/>
      </rPr>
      <t>《广东省建筑防火及消防设施检测技术规程》执行</t>
    </r>
  </si>
  <si>
    <t>（十二）基坑监测清单</t>
  </si>
  <si>
    <t>收费内容</t>
  </si>
  <si>
    <t>具体工作内容</t>
  </si>
  <si>
    <t>工程量</t>
  </si>
  <si>
    <t>观测次数（次）</t>
  </si>
  <si>
    <t>一</t>
  </si>
  <si>
    <t>埋点费</t>
  </si>
  <si>
    <t>基坑顶部水平位移</t>
  </si>
  <si>
    <t>基坑顶部沉降</t>
  </si>
  <si>
    <t>周边房屋﹑管线及地面沉降</t>
  </si>
  <si>
    <t>深层水平位移</t>
  </si>
  <si>
    <t>m</t>
  </si>
  <si>
    <t>地下水位</t>
  </si>
  <si>
    <t>基准点</t>
  </si>
  <si>
    <t>点/10m</t>
  </si>
  <si>
    <t>小计</t>
  </si>
  <si>
    <t>二</t>
  </si>
  <si>
    <t>监测费</t>
  </si>
  <si>
    <t>三</t>
  </si>
  <si>
    <t>监测技术工作费</t>
  </si>
  <si>
    <t>（二）×22%</t>
  </si>
  <si>
    <t>四</t>
  </si>
  <si>
    <t>总收费（元）</t>
  </si>
  <si>
    <t>（一+二+三）</t>
  </si>
  <si>
    <t>注：全费用单价包括但不限于人工费、材料费、设备使用费、设备进出场费、监测试验费、测点埋设和损坏修复费、方案评审专家费、报告编写费、配合协调费、各项管理费、保险费、技术服务费、利润、税金、风险费等所有相关费用。</t>
  </si>
  <si>
    <t>（十三）高支模监测清单</t>
  </si>
  <si>
    <t>监测埋点费</t>
  </si>
  <si>
    <t>水平位移</t>
  </si>
  <si>
    <t>模板沉降</t>
  </si>
  <si>
    <t>立杆轴力</t>
  </si>
  <si>
    <t>杆件倾角</t>
  </si>
  <si>
    <t>变形监测费</t>
  </si>
  <si>
    <t>（十四）沉降观测清单</t>
  </si>
  <si>
    <t>沉降观测</t>
  </si>
  <si>
    <t>监测技术工作费22%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</si>
</sst>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 numFmtId="180" formatCode="#,##0_ "/>
    <numFmt numFmtId="181" formatCode="#,##0.00_ "/>
  </numFmts>
  <fonts count="68">
    <font>
      <sz val="11"/>
      <color theme="1"/>
      <name val="宋体"/>
      <charset val="134"/>
      <scheme val="minor"/>
    </font>
    <font>
      <sz val="12"/>
      <name val="宋体"/>
      <charset val="134"/>
    </font>
    <font>
      <sz val="10"/>
      <name val="宋体"/>
      <charset val="134"/>
    </font>
    <font>
      <b/>
      <sz val="11"/>
      <color theme="1"/>
      <name val="宋体"/>
      <charset val="134"/>
      <scheme val="minor"/>
    </font>
    <font>
      <b/>
      <sz val="14"/>
      <name val="宋体"/>
      <charset val="134"/>
    </font>
    <font>
      <b/>
      <sz val="10"/>
      <color indexed="8"/>
      <name val="宋体"/>
      <charset val="134"/>
    </font>
    <font>
      <b/>
      <sz val="10"/>
      <name val="宋体"/>
      <charset val="134"/>
    </font>
    <font>
      <sz val="10"/>
      <color indexed="8"/>
      <name val="宋体"/>
      <charset val="134"/>
    </font>
    <font>
      <b/>
      <sz val="11"/>
      <color indexed="8"/>
      <name val="宋体"/>
      <charset val="134"/>
    </font>
    <font>
      <b/>
      <sz val="11"/>
      <color theme="1"/>
      <name val="宋体"/>
      <charset val="134"/>
    </font>
    <font>
      <b/>
      <sz val="16"/>
      <name val="宋体"/>
      <charset val="134"/>
      <scheme val="major"/>
    </font>
    <font>
      <b/>
      <sz val="12"/>
      <name val="宋体"/>
      <charset val="134"/>
    </font>
    <font>
      <b/>
      <sz val="14"/>
      <color theme="1"/>
      <name val="宋体"/>
      <charset val="134"/>
      <scheme val="minor"/>
    </font>
    <font>
      <sz val="10"/>
      <name val="宋体"/>
      <charset val="134"/>
      <scheme val="minor"/>
    </font>
    <font>
      <b/>
      <sz val="11"/>
      <name val="宋体"/>
      <charset val="134"/>
    </font>
    <font>
      <b/>
      <sz val="10"/>
      <color theme="1"/>
      <name val="宋体"/>
      <charset val="134"/>
    </font>
    <font>
      <b/>
      <sz val="16"/>
      <color theme="1"/>
      <name val="宋体"/>
      <charset val="134"/>
      <scheme val="minor"/>
    </font>
    <font>
      <b/>
      <sz val="10"/>
      <color theme="1"/>
      <name val="宋体"/>
      <charset val="134"/>
      <scheme val="minor"/>
    </font>
    <font>
      <b/>
      <sz val="10"/>
      <name val="Calibri"/>
      <charset val="134"/>
    </font>
    <font>
      <sz val="10"/>
      <name val="Calibri"/>
      <charset val="134"/>
    </font>
    <font>
      <b/>
      <sz val="16"/>
      <color theme="1"/>
      <name val="宋体"/>
      <charset val="134"/>
    </font>
    <font>
      <b/>
      <sz val="10"/>
      <color rgb="FF000000"/>
      <name val="宋体"/>
      <charset val="134"/>
    </font>
    <font>
      <b/>
      <sz val="18"/>
      <name val="宋体"/>
      <charset val="134"/>
    </font>
    <font>
      <sz val="10"/>
      <color theme="1"/>
      <name val="宋体"/>
      <charset val="134"/>
      <scheme val="minor"/>
    </font>
    <font>
      <sz val="11"/>
      <color rgb="FF000000"/>
      <name val="Arial"/>
      <charset val="204"/>
    </font>
    <font>
      <sz val="12"/>
      <color rgb="FF000000"/>
      <name val="宋体"/>
      <charset val="204"/>
    </font>
    <font>
      <b/>
      <sz val="16"/>
      <name val="宋体"/>
      <charset val="134"/>
    </font>
    <font>
      <sz val="16"/>
      <color rgb="FF000000"/>
      <name val="宋体"/>
      <charset val="204"/>
    </font>
    <font>
      <sz val="10"/>
      <color rgb="FF000000"/>
      <name val="宋体"/>
      <charset val="134"/>
    </font>
    <font>
      <sz val="10"/>
      <color rgb="FF000000"/>
      <name val="宋体"/>
      <charset val="204"/>
    </font>
    <font>
      <sz val="10"/>
      <color rgb="FF000000"/>
      <name val="宋体"/>
      <charset val="134"/>
      <scheme val="minor"/>
    </font>
    <font>
      <sz val="10"/>
      <color theme="1"/>
      <name val="宋体"/>
      <charset val="134"/>
    </font>
    <font>
      <sz val="10"/>
      <color theme="1"/>
      <name val="宋体"/>
      <charset val="0"/>
    </font>
    <font>
      <sz val="10"/>
      <color theme="1"/>
      <name val="新宋体"/>
      <charset val="134"/>
    </font>
    <font>
      <sz val="10"/>
      <color theme="1"/>
      <name val="Times New Roman"/>
      <charset val="0"/>
    </font>
    <font>
      <sz val="10"/>
      <name val="SimSun"/>
      <charset val="134"/>
    </font>
    <font>
      <sz val="10"/>
      <color rgb="FF000000"/>
      <name val="Arial"/>
      <charset val="204"/>
    </font>
    <font>
      <sz val="11"/>
      <color theme="1"/>
      <name val="宋体"/>
      <charset val="134"/>
    </font>
    <font>
      <sz val="10"/>
      <name val="Times New Roman"/>
      <charset val="134"/>
    </font>
    <font>
      <sz val="10"/>
      <name val="Arial"/>
      <charset val="204"/>
    </font>
    <font>
      <b/>
      <sz val="11"/>
      <name val="宋体"/>
      <charset val="134"/>
      <scheme val="major"/>
    </font>
    <font>
      <sz val="11"/>
      <color indexed="8"/>
      <name val="宋体"/>
      <charset val="134"/>
    </font>
    <font>
      <b/>
      <sz val="11"/>
      <color rgb="FFFF0000"/>
      <name val="宋体"/>
      <charset val="134"/>
    </font>
    <font>
      <b/>
      <sz val="11"/>
      <color rgb="FFFF0000"/>
      <name val="宋体"/>
      <charset val="134"/>
      <scheme val="minor"/>
    </font>
    <font>
      <sz val="9"/>
      <color theme="1"/>
      <name val="宋体"/>
      <charset val="134"/>
      <scheme val="minor"/>
    </font>
    <font>
      <b/>
      <sz val="2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font>
    <font>
      <vertAlign val="superscript"/>
      <sz val="10"/>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27"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8" applyNumberFormat="0" applyFill="0" applyAlignment="0" applyProtection="0">
      <alignment vertical="center"/>
    </xf>
    <xf numFmtId="0" fontId="53" fillId="0" borderId="28" applyNumberFormat="0" applyFill="0" applyAlignment="0" applyProtection="0">
      <alignment vertical="center"/>
    </xf>
    <xf numFmtId="0" fontId="54" fillId="0" borderId="29" applyNumberFormat="0" applyFill="0" applyAlignment="0" applyProtection="0">
      <alignment vertical="center"/>
    </xf>
    <xf numFmtId="0" fontId="54" fillId="0" borderId="0" applyNumberFormat="0" applyFill="0" applyBorder="0" applyAlignment="0" applyProtection="0">
      <alignment vertical="center"/>
    </xf>
    <xf numFmtId="0" fontId="55" fillId="5" borderId="30" applyNumberFormat="0" applyAlignment="0" applyProtection="0">
      <alignment vertical="center"/>
    </xf>
    <xf numFmtId="0" fontId="56" fillId="6" borderId="31" applyNumberFormat="0" applyAlignment="0" applyProtection="0">
      <alignment vertical="center"/>
    </xf>
    <xf numFmtId="0" fontId="57" fillId="6" borderId="30" applyNumberFormat="0" applyAlignment="0" applyProtection="0">
      <alignment vertical="center"/>
    </xf>
    <xf numFmtId="0" fontId="58" fillId="7" borderId="32" applyNumberFormat="0" applyAlignment="0" applyProtection="0">
      <alignment vertical="center"/>
    </xf>
    <xf numFmtId="0" fontId="59" fillId="0" borderId="33" applyNumberFormat="0" applyFill="0" applyAlignment="0" applyProtection="0">
      <alignment vertical="center"/>
    </xf>
    <xf numFmtId="0" fontId="60" fillId="0" borderId="34"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44" fillId="0" borderId="0"/>
  </cellStyleXfs>
  <cellXfs count="348">
    <xf numFmtId="0" fontId="0" fillId="0" borderId="0" xfId="0"/>
    <xf numFmtId="0" fontId="1" fillId="0" borderId="0" xfId="0" applyFont="1" applyFill="1" applyAlignment="1"/>
    <xf numFmtId="0" fontId="2" fillId="0" borderId="0" xfId="0" applyFont="1" applyFill="1" applyAlignment="1"/>
    <xf numFmtId="0" fontId="3" fillId="0" borderId="0" xfId="0" applyFont="1"/>
    <xf numFmtId="0" fontId="4" fillId="0" borderId="0" xfId="0" applyFont="1" applyFill="1" applyBorder="1" applyAlignment="1">
      <alignment horizontal="center" vertical="center"/>
    </xf>
    <xf numFmtId="0" fontId="5" fillId="0" borderId="0" xfId="53" applyFont="1" applyAlignment="1">
      <alignment horizontal="left" vertical="center" wrapText="1"/>
    </xf>
    <xf numFmtId="0" fontId="5" fillId="0" borderId="1" xfId="53" applyFont="1" applyBorder="1" applyAlignment="1">
      <alignment horizontal="center" vertical="center" wrapText="1"/>
    </xf>
    <xf numFmtId="0" fontId="5" fillId="0" borderId="2" xfId="53"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3" xfId="53" applyFont="1" applyBorder="1" applyAlignment="1">
      <alignment horizontal="center" vertical="center" wrapText="1"/>
    </xf>
    <xf numFmtId="0" fontId="5" fillId="0" borderId="4" xfId="53" applyFont="1" applyBorder="1" applyAlignment="1">
      <alignment horizontal="center" vertical="center" wrapText="1"/>
    </xf>
    <xf numFmtId="0" fontId="7" fillId="0" borderId="4" xfId="53" applyFont="1" applyBorder="1" applyAlignment="1">
      <alignment horizontal="center" vertical="center" wrapText="1"/>
    </xf>
    <xf numFmtId="0" fontId="2" fillId="0" borderId="4" xfId="53" applyFont="1" applyBorder="1" applyAlignment="1">
      <alignment horizontal="center" vertical="center" wrapText="1"/>
    </xf>
    <xf numFmtId="176" fontId="2" fillId="0" borderId="4" xfId="0" applyNumberFormat="1" applyFont="1" applyFill="1" applyBorder="1" applyAlignment="1">
      <alignment horizontal="center" vertical="center"/>
    </xf>
    <xf numFmtId="0" fontId="8" fillId="0" borderId="5" xfId="53" applyFont="1" applyBorder="1" applyAlignment="1">
      <alignment horizontal="center" vertical="center" wrapText="1"/>
    </xf>
    <xf numFmtId="0" fontId="8" fillId="0" borderId="6" xfId="53" applyFont="1" applyBorder="1" applyAlignment="1">
      <alignment horizontal="center" vertical="center" wrapText="1"/>
    </xf>
    <xf numFmtId="0" fontId="8" fillId="0" borderId="7" xfId="53" applyFont="1" applyBorder="1" applyAlignment="1">
      <alignment horizontal="center" vertical="center" wrapText="1"/>
    </xf>
    <xf numFmtId="0" fontId="8" fillId="0" borderId="5" xfId="53" applyFont="1" applyBorder="1" applyAlignment="1">
      <alignment horizontal="center" vertical="center" wrapText="1"/>
    </xf>
    <xf numFmtId="0" fontId="8" fillId="0" borderId="6" xfId="53" applyFont="1" applyBorder="1" applyAlignment="1">
      <alignment horizontal="center" vertical="center" wrapText="1"/>
    </xf>
    <xf numFmtId="0" fontId="8" fillId="0" borderId="7" xfId="53" applyFont="1" applyBorder="1" applyAlignment="1">
      <alignment horizontal="center" vertical="center" wrapText="1"/>
    </xf>
    <xf numFmtId="0" fontId="5" fillId="0" borderId="3" xfId="53" applyFont="1" applyFill="1" applyBorder="1" applyAlignment="1">
      <alignment horizontal="center" vertical="center" wrapText="1"/>
    </xf>
    <xf numFmtId="0" fontId="5" fillId="0" borderId="4" xfId="53" applyFont="1" applyFill="1" applyBorder="1" applyAlignment="1">
      <alignment horizontal="center" vertical="center" wrapText="1"/>
    </xf>
    <xf numFmtId="0" fontId="6" fillId="0" borderId="8" xfId="0" applyFont="1" applyFill="1" applyBorder="1" applyAlignment="1">
      <alignment horizontal="center" vertical="center"/>
    </xf>
    <xf numFmtId="0" fontId="5" fillId="0" borderId="9" xfId="53" applyFont="1" applyFill="1" applyBorder="1" applyAlignment="1">
      <alignment horizontal="center" vertical="center"/>
    </xf>
    <xf numFmtId="0" fontId="8" fillId="0" borderId="10" xfId="53" applyFont="1" applyBorder="1" applyAlignment="1">
      <alignment horizontal="center" vertical="center" wrapText="1"/>
    </xf>
    <xf numFmtId="0" fontId="8" fillId="0" borderId="11" xfId="53" applyFont="1" applyBorder="1" applyAlignment="1">
      <alignment horizontal="center" vertical="center" wrapText="1"/>
    </xf>
    <xf numFmtId="0" fontId="8" fillId="0" borderId="12" xfId="53" applyFont="1" applyBorder="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9" fillId="0" borderId="0" xfId="0" applyFont="1" applyFill="1" applyAlignment="1">
      <alignment horizontal="left" vertical="center" wrapText="1"/>
    </xf>
    <xf numFmtId="0" fontId="5" fillId="0" borderId="13" xfId="53" applyFont="1" applyFill="1" applyBorder="1" applyAlignment="1">
      <alignment horizontal="center" vertical="center" wrapText="1"/>
    </xf>
    <xf numFmtId="0" fontId="2" fillId="0" borderId="14" xfId="53" applyFont="1" applyFill="1" applyBorder="1" applyAlignment="1">
      <alignment horizontal="center" vertical="center" wrapText="1"/>
    </xf>
    <xf numFmtId="0" fontId="2" fillId="0" borderId="14" xfId="0" applyFont="1" applyFill="1" applyBorder="1" applyAlignment="1"/>
    <xf numFmtId="0" fontId="2" fillId="0" borderId="14" xfId="0" applyFont="1" applyFill="1" applyBorder="1" applyAlignment="1">
      <alignment horizontal="center" vertical="center" wrapText="1"/>
    </xf>
    <xf numFmtId="0" fontId="7" fillId="0" borderId="4" xfId="53" applyFont="1" applyBorder="1" applyAlignment="1">
      <alignment vertical="center" wrapText="1"/>
    </xf>
    <xf numFmtId="0" fontId="7" fillId="0" borderId="9" xfId="53" applyFont="1" applyBorder="1" applyAlignment="1">
      <alignment horizontal="center" vertical="center" wrapText="1"/>
    </xf>
    <xf numFmtId="0" fontId="2" fillId="0" borderId="15" xfId="0" applyFont="1" applyFill="1" applyBorder="1" applyAlignment="1"/>
    <xf numFmtId="0" fontId="1" fillId="0" borderId="0" xfId="0" applyFont="1" applyFill="1" applyAlignment="1">
      <alignment vertical="center"/>
    </xf>
    <xf numFmtId="0" fontId="1" fillId="0" borderId="0" xfId="0" applyFont="1" applyFill="1" applyAlignment="1">
      <alignment horizontal="left" vertical="center"/>
    </xf>
    <xf numFmtId="176" fontId="0" fillId="0" borderId="0" xfId="0" applyNumberFormat="1" applyAlignment="1">
      <alignment horizontal="center"/>
    </xf>
    <xf numFmtId="0" fontId="10"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5" fillId="0" borderId="0" xfId="53" applyNumberFormat="1" applyFont="1" applyAlignment="1">
      <alignment horizontal="center" vertical="center" wrapText="1"/>
    </xf>
    <xf numFmtId="0" fontId="5" fillId="0" borderId="1" xfId="53" applyFont="1" applyFill="1" applyBorder="1" applyAlignment="1">
      <alignment horizontal="center" vertical="center" wrapText="1"/>
    </xf>
    <xf numFmtId="0" fontId="5" fillId="0" borderId="2" xfId="53" applyFont="1" applyFill="1" applyBorder="1" applyAlignment="1">
      <alignment horizontal="center" vertical="center" wrapText="1"/>
    </xf>
    <xf numFmtId="0" fontId="7" fillId="0" borderId="3" xfId="53" applyFont="1" applyFill="1" applyBorder="1" applyAlignment="1">
      <alignment horizontal="center" vertical="center" wrapText="1"/>
    </xf>
    <xf numFmtId="0" fontId="7" fillId="0" borderId="4" xfId="53" applyFont="1" applyFill="1" applyBorder="1" applyAlignment="1">
      <alignment horizontal="center" vertical="center" wrapText="1"/>
    </xf>
    <xf numFmtId="0" fontId="7" fillId="0" borderId="16" xfId="53" applyFont="1" applyFill="1" applyBorder="1" applyAlignment="1">
      <alignment horizontal="center" vertical="center" wrapText="1"/>
    </xf>
    <xf numFmtId="0" fontId="8" fillId="0" borderId="5" xfId="53" applyFont="1" applyFill="1" applyBorder="1" applyAlignment="1">
      <alignment horizontal="center" vertical="center" wrapText="1"/>
    </xf>
    <xf numFmtId="0" fontId="8" fillId="0" borderId="6" xfId="53" applyFont="1" applyFill="1" applyBorder="1" applyAlignment="1">
      <alignment horizontal="center" vertical="center" wrapText="1"/>
    </xf>
    <xf numFmtId="0" fontId="8" fillId="0" borderId="7" xfId="53" applyFont="1" applyFill="1" applyBorder="1" applyAlignment="1">
      <alignment horizontal="center" vertical="center" wrapText="1"/>
    </xf>
    <xf numFmtId="0" fontId="8" fillId="0" borderId="10" xfId="53" applyFont="1" applyFill="1" applyBorder="1" applyAlignment="1">
      <alignment horizontal="center" vertical="center" wrapText="1"/>
    </xf>
    <xf numFmtId="0" fontId="8" fillId="0" borderId="11" xfId="53" applyFont="1" applyFill="1" applyBorder="1" applyAlignment="1">
      <alignment horizontal="center" vertical="center" wrapText="1"/>
    </xf>
    <xf numFmtId="0" fontId="8" fillId="0" borderId="12" xfId="53" applyFont="1" applyFill="1" applyBorder="1" applyAlignment="1">
      <alignment horizontal="center" vertical="center" wrapText="1"/>
    </xf>
    <xf numFmtId="176" fontId="7" fillId="0" borderId="4" xfId="53" applyNumberFormat="1" applyFont="1" applyFill="1" applyBorder="1" applyAlignment="1">
      <alignment horizontal="center" vertical="center" wrapText="1"/>
    </xf>
    <xf numFmtId="0" fontId="7" fillId="0" borderId="14" xfId="53" applyFont="1" applyFill="1" applyBorder="1" applyAlignment="1">
      <alignment vertical="center" wrapText="1"/>
    </xf>
    <xf numFmtId="0" fontId="11" fillId="0" borderId="0" xfId="0" applyFont="1" applyFill="1" applyAlignment="1">
      <alignment vertical="center"/>
    </xf>
    <xf numFmtId="0" fontId="7" fillId="0" borderId="14" xfId="53" applyFont="1" applyFill="1" applyBorder="1" applyAlignment="1">
      <alignment horizontal="center" vertical="center" wrapText="1"/>
    </xf>
    <xf numFmtId="0" fontId="2" fillId="0" borderId="14" xfId="0" applyFont="1" applyFill="1" applyBorder="1" applyAlignment="1">
      <alignment horizontal="center" vertical="center"/>
    </xf>
    <xf numFmtId="176" fontId="5" fillId="0" borderId="4" xfId="53" applyNumberFormat="1" applyFont="1" applyFill="1" applyBorder="1" applyAlignment="1">
      <alignment horizontal="center" vertical="center" wrapText="1"/>
    </xf>
    <xf numFmtId="0" fontId="6" fillId="0" borderId="14" xfId="0" applyFont="1" applyFill="1" applyBorder="1" applyAlignment="1">
      <alignment horizontal="center" vertical="center"/>
    </xf>
    <xf numFmtId="176" fontId="5" fillId="0" borderId="9" xfId="53" applyNumberFormat="1" applyFont="1" applyFill="1" applyBorder="1" applyAlignment="1">
      <alignment horizontal="center" vertical="center" wrapText="1"/>
    </xf>
    <xf numFmtId="0" fontId="6" fillId="0" borderId="15" xfId="0" applyFont="1" applyFill="1" applyBorder="1" applyAlignment="1">
      <alignment vertical="center"/>
    </xf>
    <xf numFmtId="0" fontId="2" fillId="0" borderId="0" xfId="0" applyFont="1" applyFill="1" applyAlignment="1">
      <alignment vertical="center"/>
    </xf>
    <xf numFmtId="0" fontId="0" fillId="0" borderId="0" xfId="0" applyAlignment="1">
      <alignment horizontal="center"/>
    </xf>
    <xf numFmtId="0" fontId="12" fillId="0" borderId="0" xfId="0" applyFont="1" applyFill="1" applyBorder="1" applyAlignment="1">
      <alignment horizontal="center" vertical="center"/>
    </xf>
    <xf numFmtId="0" fontId="5" fillId="0" borderId="0" xfId="53" applyFont="1" applyAlignment="1">
      <alignment horizontal="center" vertical="center" wrapText="1"/>
    </xf>
    <xf numFmtId="0" fontId="8" fillId="0" borderId="1" xfId="53" applyFont="1" applyBorder="1" applyAlignment="1">
      <alignment horizontal="center" vertical="center" wrapText="1"/>
    </xf>
    <xf numFmtId="0" fontId="8" fillId="0" borderId="2" xfId="53" applyFont="1" applyBorder="1" applyAlignment="1">
      <alignment horizontal="center" vertical="center" wrapText="1"/>
    </xf>
    <xf numFmtId="0" fontId="5" fillId="0" borderId="3" xfId="53" applyFont="1" applyBorder="1" applyAlignment="1">
      <alignment horizontal="center" vertical="center" wrapText="1"/>
    </xf>
    <xf numFmtId="0" fontId="2" fillId="0" borderId="4" xfId="53"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13"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14" fillId="0" borderId="5" xfId="53" applyFont="1" applyFill="1" applyBorder="1" applyAlignment="1">
      <alignment horizontal="center" vertical="center" wrapText="1"/>
    </xf>
    <xf numFmtId="0" fontId="14" fillId="0" borderId="6" xfId="53" applyFont="1" applyFill="1" applyBorder="1" applyAlignment="1">
      <alignment horizontal="center" vertical="center" wrapText="1"/>
    </xf>
    <xf numFmtId="0" fontId="14" fillId="0" borderId="7" xfId="53" applyFont="1" applyFill="1" applyBorder="1" applyAlignment="1">
      <alignment horizontal="center" vertical="center" wrapText="1"/>
    </xf>
    <xf numFmtId="0" fontId="2" fillId="0" borderId="4" xfId="0" applyFont="1" applyFill="1" applyBorder="1" applyAlignment="1">
      <alignment horizontal="left" vertical="center"/>
    </xf>
    <xf numFmtId="177" fontId="2" fillId="0" borderId="4" xfId="0" applyNumberFormat="1"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8" fillId="0" borderId="13" xfId="53" applyFont="1" applyFill="1" applyBorder="1" applyAlignment="1">
      <alignment horizontal="center" vertical="center" wrapText="1"/>
    </xf>
    <xf numFmtId="0" fontId="2" fillId="0" borderId="4" xfId="53" applyFont="1" applyFill="1" applyBorder="1" applyAlignment="1">
      <alignment horizontal="center" vertical="center" wrapText="1"/>
    </xf>
    <xf numFmtId="0" fontId="5" fillId="0" borderId="9" xfId="53" applyFont="1" applyFill="1" applyBorder="1" applyAlignment="1">
      <alignment horizontal="center" vertical="center" wrapText="1"/>
    </xf>
    <xf numFmtId="0" fontId="3" fillId="0" borderId="0" xfId="0" applyFont="1" applyFill="1"/>
    <xf numFmtId="0" fontId="0" fillId="0" borderId="0" xfId="0" applyFill="1"/>
    <xf numFmtId="0" fontId="16" fillId="0" borderId="0" xfId="0" applyFont="1" applyFill="1" applyAlignment="1">
      <alignment horizontal="center" vertical="center"/>
    </xf>
    <xf numFmtId="0" fontId="17"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178" fontId="19" fillId="0" borderId="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0" xfId="0" applyFont="1" applyAlignment="1">
      <alignment horizontal="left"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left" vertical="center"/>
    </xf>
    <xf numFmtId="179" fontId="7" fillId="0" borderId="14" xfId="0" applyNumberFormat="1" applyFont="1" applyFill="1" applyBorder="1" applyAlignment="1">
      <alignment horizontal="center" vertical="center" wrapText="1"/>
    </xf>
    <xf numFmtId="0" fontId="3" fillId="0" borderId="0" xfId="0" applyFont="1" applyBorder="1"/>
    <xf numFmtId="0" fontId="0" fillId="0" borderId="0" xfId="0" applyFont="1" applyBorder="1"/>
    <xf numFmtId="0" fontId="20" fillId="0" borderId="0" xfId="0" applyFont="1" applyFill="1" applyBorder="1" applyAlignment="1">
      <alignment horizontal="center" vertical="center"/>
    </xf>
    <xf numFmtId="0" fontId="15" fillId="0" borderId="0" xfId="0" applyFont="1" applyFill="1" applyAlignment="1">
      <alignment horizontal="lef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9" xfId="0" applyFont="1" applyFill="1" applyBorder="1" applyAlignment="1">
      <alignment horizontal="center" vertical="center" wrapText="1"/>
    </xf>
    <xf numFmtId="3" fontId="21" fillId="0" borderId="9"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3" fillId="0" borderId="0" xfId="0" applyFont="1" applyFill="1" applyAlignment="1">
      <alignment horizontal="left" vertical="center" wrapText="1"/>
    </xf>
    <xf numFmtId="0" fontId="23" fillId="0" borderId="4" xfId="0" applyFont="1" applyFill="1" applyBorder="1" applyAlignment="1">
      <alignment vertical="center" wrapText="1"/>
    </xf>
    <xf numFmtId="0" fontId="23"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7" fillId="0" borderId="15" xfId="0" applyFont="1" applyFill="1" applyBorder="1"/>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6" fillId="0" borderId="0" xfId="0" applyNumberFormat="1" applyFont="1" applyFill="1" applyAlignment="1">
      <alignment horizontal="left" vertical="center" wrapText="1"/>
    </xf>
    <xf numFmtId="0" fontId="6"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6" fontId="28" fillId="0" borderId="4"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vertical="center"/>
    </xf>
    <xf numFmtId="0" fontId="16" fillId="0" borderId="0"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30" fillId="0" borderId="18" xfId="0" applyFont="1" applyFill="1" applyBorder="1" applyAlignment="1">
      <alignment horizontal="center" vertical="center" wrapText="1"/>
    </xf>
    <xf numFmtId="0" fontId="30" fillId="0" borderId="4" xfId="0" applyFont="1" applyFill="1" applyBorder="1" applyAlignment="1">
      <alignment horizontal="center" vertical="center" wrapText="1"/>
    </xf>
    <xf numFmtId="180" fontId="30" fillId="0" borderId="4" xfId="0" applyNumberFormat="1"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3" fillId="0" borderId="4" xfId="0" applyFont="1" applyBorder="1" applyAlignment="1">
      <alignment horizontal="center" vertical="center"/>
    </xf>
    <xf numFmtId="4" fontId="31" fillId="0" borderId="4" xfId="0" applyNumberFormat="1" applyFont="1" applyFill="1" applyBorder="1" applyAlignment="1">
      <alignment horizontal="center" vertical="center" wrapText="1"/>
    </xf>
    <xf numFmtId="0" fontId="17" fillId="0" borderId="17"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5" fillId="0" borderId="13" xfId="0" applyFont="1" applyBorder="1" applyAlignment="1">
      <alignment horizontal="center" vertical="center"/>
    </xf>
    <xf numFmtId="0" fontId="31" fillId="0" borderId="14" xfId="0" applyFont="1" applyFill="1" applyBorder="1" applyAlignment="1">
      <alignment horizontal="center" vertical="center" wrapText="1"/>
    </xf>
    <xf numFmtId="0" fontId="17" fillId="0" borderId="15" xfId="0" applyFont="1" applyBorder="1" applyAlignment="1">
      <alignment horizontal="center" vertical="center"/>
    </xf>
    <xf numFmtId="0" fontId="23" fillId="0" borderId="0" xfId="0" applyFont="1" applyFill="1" applyBorder="1" applyAlignment="1">
      <alignment vertical="center"/>
    </xf>
    <xf numFmtId="0" fontId="17" fillId="0" borderId="0" xfId="0" applyFont="1" applyFill="1" applyBorder="1" applyAlignment="1">
      <alignment vertical="center"/>
    </xf>
    <xf numFmtId="0" fontId="0" fillId="0" borderId="0" xfId="0" applyAlignment="1"/>
    <xf numFmtId="0" fontId="20" fillId="0" borderId="0" xfId="0" applyFont="1" applyFill="1" applyBorder="1" applyAlignment="1">
      <alignment horizontal="center" vertical="center" wrapText="1"/>
    </xf>
    <xf numFmtId="176" fontId="20" fillId="0" borderId="0" xfId="0" applyNumberFormat="1" applyFont="1" applyFill="1" applyBorder="1" applyAlignment="1">
      <alignment horizontal="center" vertical="center"/>
    </xf>
    <xf numFmtId="0" fontId="15" fillId="0" borderId="0"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6" fontId="31" fillId="0" borderId="4" xfId="0" applyNumberFormat="1" applyFont="1" applyFill="1" applyBorder="1" applyAlignment="1">
      <alignment horizontal="center" vertical="center" wrapText="1"/>
    </xf>
    <xf numFmtId="0" fontId="31"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2" fillId="0" borderId="4" xfId="5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5" fillId="0" borderId="13" xfId="0" applyFont="1" applyFill="1" applyBorder="1" applyAlignment="1">
      <alignment horizontal="center" vertical="center" wrapText="1"/>
    </xf>
    <xf numFmtId="43" fontId="2" fillId="0" borderId="14" xfId="0" applyNumberFormat="1" applyFont="1" applyFill="1" applyBorder="1" applyAlignment="1">
      <alignment horizontal="center" vertical="center" wrapText="1"/>
    </xf>
    <xf numFmtId="43" fontId="31" fillId="0" borderId="14" xfId="0" applyNumberFormat="1" applyFont="1" applyFill="1" applyBorder="1" applyAlignment="1">
      <alignment horizontal="center" vertical="center" wrapText="1"/>
    </xf>
    <xf numFmtId="179" fontId="31" fillId="0" borderId="14" xfId="0" applyNumberFormat="1" applyFont="1" applyFill="1" applyBorder="1" applyAlignment="1">
      <alignment horizontal="center" vertical="center" wrapText="1"/>
    </xf>
    <xf numFmtId="0" fontId="35"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4" xfId="0" applyFont="1" applyFill="1" applyBorder="1" applyAlignment="1">
      <alignment horizontal="center" vertical="center"/>
    </xf>
    <xf numFmtId="0" fontId="36" fillId="0" borderId="4" xfId="0" applyNumberFormat="1" applyFont="1" applyFill="1" applyBorder="1" applyAlignment="1">
      <alignment horizontal="center" vertical="center" wrapText="1"/>
    </xf>
    <xf numFmtId="179" fontId="2" fillId="0" borderId="14" xfId="0" applyNumberFormat="1" applyFont="1" applyFill="1" applyBorder="1" applyAlignment="1">
      <alignment horizontal="center" vertical="center" wrapText="1"/>
    </xf>
    <xf numFmtId="0" fontId="17" fillId="0" borderId="15" xfId="0" applyFont="1" applyBorder="1"/>
    <xf numFmtId="0" fontId="9" fillId="0" borderId="0" xfId="0" applyFont="1" applyFill="1" applyAlignment="1">
      <alignment vertical="center" wrapText="1"/>
    </xf>
    <xf numFmtId="0" fontId="20" fillId="0" borderId="0" xfId="0" applyFont="1" applyBorder="1" applyAlignment="1">
      <alignment horizontal="center" vertical="center"/>
    </xf>
    <xf numFmtId="0" fontId="15" fillId="0" borderId="0" xfId="0" applyFont="1" applyAlignment="1">
      <alignment horizontal="left" vertical="center"/>
    </xf>
    <xf numFmtId="0" fontId="31"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31" fillId="0" borderId="4" xfId="0" applyFont="1" applyBorder="1" applyAlignment="1">
      <alignment horizontal="center" vertical="center"/>
    </xf>
    <xf numFmtId="0" fontId="31" fillId="2" borderId="4" xfId="0" applyFont="1" applyFill="1" applyBorder="1" applyAlignment="1">
      <alignment horizontal="center" vertical="center"/>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5" fillId="0" borderId="9" xfId="0" applyFont="1" applyBorder="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xf>
    <xf numFmtId="0" fontId="3" fillId="0" borderId="0" xfId="0" applyFont="1" applyFill="1" applyAlignment="1">
      <alignment vertical="center"/>
    </xf>
    <xf numFmtId="0" fontId="37" fillId="0" borderId="0" xfId="0" applyFont="1" applyFill="1" applyAlignment="1">
      <alignment horizontal="left"/>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1" xfId="0" applyFont="1" applyFill="1" applyBorder="1" applyAlignment="1">
      <alignment horizontal="center" vertical="center" wrapText="1"/>
    </xf>
    <xf numFmtId="176" fontId="13" fillId="0" borderId="4" xfId="0" applyNumberFormat="1" applyFont="1" applyFill="1" applyBorder="1" applyAlignment="1">
      <alignment horizontal="center" vertical="center"/>
    </xf>
    <xf numFmtId="0" fontId="13" fillId="0" borderId="2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2"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13" xfId="0" applyFont="1" applyFill="1" applyBorder="1" applyAlignment="1">
      <alignment horizontal="center" vertical="center"/>
    </xf>
    <xf numFmtId="2" fontId="23" fillId="0" borderId="19" xfId="0" applyNumberFormat="1" applyFont="1" applyFill="1" applyBorder="1" applyAlignment="1">
      <alignment horizontal="center" vertical="center"/>
    </xf>
    <xf numFmtId="2" fontId="23" fillId="0" borderId="21" xfId="0" applyNumberFormat="1" applyFont="1" applyFill="1" applyBorder="1" applyAlignment="1">
      <alignment horizontal="center" vertical="center"/>
    </xf>
    <xf numFmtId="0" fontId="13" fillId="0" borderId="14" xfId="0" applyFont="1" applyFill="1" applyBorder="1" applyAlignment="1">
      <alignment horizontal="center" vertical="center" wrapText="1"/>
    </xf>
    <xf numFmtId="179" fontId="28" fillId="0" borderId="14" xfId="0" applyNumberFormat="1" applyFont="1" applyFill="1" applyBorder="1" applyAlignment="1">
      <alignment horizontal="center" vertical="center" wrapText="1"/>
    </xf>
    <xf numFmtId="2" fontId="23" fillId="0" borderId="23" xfId="0" applyNumberFormat="1" applyFont="1" applyFill="1" applyBorder="1" applyAlignment="1">
      <alignment horizontal="center" vertical="center"/>
    </xf>
    <xf numFmtId="2" fontId="23" fillId="0" borderId="4" xfId="0" applyNumberFormat="1" applyFont="1" applyFill="1" applyBorder="1" applyAlignment="1">
      <alignment horizontal="center" vertical="center"/>
    </xf>
    <xf numFmtId="0" fontId="13" fillId="0" borderId="4" xfId="50" applyFont="1" applyFill="1" applyBorder="1" applyAlignment="1">
      <alignment horizontal="center" vertical="center" wrapText="1"/>
    </xf>
    <xf numFmtId="2" fontId="17" fillId="0" borderId="4" xfId="0" applyNumberFormat="1" applyFont="1" applyFill="1" applyBorder="1" applyAlignment="1">
      <alignment horizontal="center" vertical="center"/>
    </xf>
    <xf numFmtId="0" fontId="17" fillId="0" borderId="9" xfId="0" applyFont="1" applyFill="1" applyBorder="1" applyAlignment="1">
      <alignment horizontal="center" vertical="center"/>
    </xf>
    <xf numFmtId="2" fontId="17" fillId="0" borderId="9"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15" xfId="0" applyFont="1" applyFill="1" applyBorder="1" applyAlignment="1">
      <alignment horizontal="center" vertical="center"/>
    </xf>
    <xf numFmtId="0" fontId="37" fillId="0" borderId="0" xfId="0" applyFont="1" applyFill="1"/>
    <xf numFmtId="0" fontId="9" fillId="0" borderId="0" xfId="0" applyFont="1" applyFill="1"/>
    <xf numFmtId="0" fontId="37" fillId="0" borderId="0" xfId="0" applyFont="1" applyFill="1" applyAlignment="1">
      <alignment horizontal="center"/>
    </xf>
    <xf numFmtId="176" fontId="31" fillId="0" borderId="0" xfId="0" applyNumberFormat="1" applyFont="1" applyFill="1" applyAlignment="1">
      <alignment horizontal="center" vertical="center"/>
    </xf>
    <xf numFmtId="43" fontId="31" fillId="0" borderId="0" xfId="0" applyNumberFormat="1" applyFont="1" applyFill="1" applyAlignment="1">
      <alignment horizontal="center" vertical="center"/>
    </xf>
    <xf numFmtId="0" fontId="37" fillId="0" borderId="0" xfId="0" applyFont="1" applyFill="1" applyAlignment="1">
      <alignment wrapText="1"/>
    </xf>
    <xf numFmtId="179" fontId="26" fillId="0" borderId="0" xfId="0" applyNumberFormat="1" applyFont="1" applyFill="1" applyBorder="1" applyAlignment="1">
      <alignment horizontal="center" vertical="center" wrapText="1"/>
    </xf>
    <xf numFmtId="179" fontId="2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9" fontId="26" fillId="0" borderId="0" xfId="0" applyNumberFormat="1" applyFont="1" applyFill="1" applyAlignment="1">
      <alignment horizontal="left" vertical="center" wrapText="1"/>
    </xf>
    <xf numFmtId="179" fontId="26" fillId="0" borderId="0" xfId="0" applyNumberFormat="1" applyFont="1" applyFill="1" applyAlignment="1">
      <alignment horizontal="center" vertical="center" wrapText="1"/>
    </xf>
    <xf numFmtId="179" fontId="6" fillId="0" borderId="0" xfId="0" applyNumberFormat="1" applyFont="1" applyFill="1" applyAlignment="1">
      <alignment horizontal="center" vertical="center" wrapText="1"/>
    </xf>
    <xf numFmtId="179" fontId="6" fillId="0" borderId="1"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wrapText="1"/>
    </xf>
    <xf numFmtId="179" fontId="2" fillId="0" borderId="3" xfId="0" applyNumberFormat="1" applyFont="1" applyFill="1" applyBorder="1" applyAlignment="1">
      <alignment horizontal="center" vertical="center" wrapText="1"/>
    </xf>
    <xf numFmtId="179" fontId="2" fillId="0" borderId="4" xfId="0" applyNumberFormat="1" applyFont="1" applyFill="1" applyBorder="1" applyAlignment="1">
      <alignment horizontal="center" vertical="center" wrapText="1"/>
    </xf>
    <xf numFmtId="179" fontId="2" fillId="0" borderId="4" xfId="0" applyNumberFormat="1" applyFont="1" applyFill="1" applyBorder="1" applyAlignment="1">
      <alignment horizontal="center" vertical="center"/>
    </xf>
    <xf numFmtId="179" fontId="31" fillId="0" borderId="3" xfId="0" applyNumberFormat="1" applyFont="1" applyFill="1" applyBorder="1" applyAlignment="1">
      <alignment horizontal="center" vertical="center" wrapText="1"/>
    </xf>
    <xf numFmtId="43" fontId="6" fillId="0" borderId="0" xfId="0" applyNumberFormat="1" applyFont="1" applyFill="1" applyBorder="1" applyAlignment="1">
      <alignment horizontal="center" vertical="center"/>
    </xf>
    <xf numFmtId="43" fontId="6" fillId="0" borderId="0" xfId="0" applyNumberFormat="1" applyFont="1" applyFill="1" applyAlignment="1">
      <alignment horizontal="center" vertical="center" wrapText="1"/>
    </xf>
    <xf numFmtId="179" fontId="6" fillId="0" borderId="13"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xf>
    <xf numFmtId="43" fontId="2" fillId="0" borderId="4" xfId="0" applyNumberFormat="1" applyFont="1" applyFill="1" applyBorder="1" applyAlignment="1">
      <alignment vertical="center" wrapText="1"/>
    </xf>
    <xf numFmtId="179" fontId="2" fillId="0"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17" fontId="37" fillId="0" borderId="0" xfId="0" applyNumberFormat="1" applyFont="1" applyFill="1"/>
    <xf numFmtId="179" fontId="2" fillId="0" borderId="4" xfId="50" applyNumberFormat="1" applyFont="1" applyFill="1" applyBorder="1" applyAlignment="1">
      <alignment horizontal="center" vertical="center" wrapText="1"/>
    </xf>
    <xf numFmtId="179" fontId="31" fillId="0" borderId="4" xfId="0" applyNumberFormat="1" applyFont="1" applyFill="1" applyBorder="1" applyAlignment="1">
      <alignment horizontal="center" vertical="center" wrapText="1"/>
    </xf>
    <xf numFmtId="179" fontId="28" fillId="0" borderId="4" xfId="0" applyNumberFormat="1" applyFont="1" applyFill="1" applyBorder="1" applyAlignment="1">
      <alignment horizontal="center" vertical="center" wrapText="1"/>
    </xf>
    <xf numFmtId="43" fontId="2" fillId="0" borderId="4" xfId="0" applyNumberFormat="1" applyFont="1" applyFill="1" applyBorder="1" applyAlignment="1">
      <alignment horizontal="right" vertical="center" wrapText="1"/>
    </xf>
    <xf numFmtId="43" fontId="31" fillId="0" borderId="4" xfId="0" applyNumberFormat="1" applyFont="1" applyFill="1" applyBorder="1" applyAlignment="1">
      <alignment horizontal="center" vertical="center" wrapText="1"/>
    </xf>
    <xf numFmtId="179" fontId="2" fillId="0" borderId="14" xfId="52" applyNumberFormat="1" applyFont="1" applyFill="1" applyBorder="1" applyAlignment="1">
      <alignment horizontal="center" vertical="center" wrapText="1"/>
    </xf>
    <xf numFmtId="179" fontId="31" fillId="0" borderId="3" xfId="52" applyNumberFormat="1" applyFont="1" applyFill="1" applyBorder="1" applyAlignment="1">
      <alignment horizontal="center" vertical="center" wrapText="1"/>
    </xf>
    <xf numFmtId="179" fontId="2" fillId="0" borderId="4" xfId="52" applyNumberFormat="1" applyFont="1" applyFill="1" applyBorder="1" applyAlignment="1">
      <alignment horizontal="center" vertical="center" wrapText="1"/>
    </xf>
    <xf numFmtId="176" fontId="2" fillId="0" borderId="4" xfId="52"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9" fontId="2" fillId="0" borderId="4" xfId="49" applyNumberFormat="1" applyFont="1" applyFill="1" applyBorder="1" applyAlignment="1">
      <alignment horizontal="center" vertical="center" wrapText="1"/>
    </xf>
    <xf numFmtId="179" fontId="2" fillId="2" borderId="4" xfId="49" applyNumberFormat="1" applyFont="1" applyFill="1" applyBorder="1" applyAlignment="1">
      <alignment horizontal="center" vertical="center" wrapText="1"/>
    </xf>
    <xf numFmtId="176" fontId="31" fillId="0" borderId="4" xfId="0" applyNumberFormat="1" applyFont="1" applyFill="1" applyBorder="1" applyAlignment="1">
      <alignment horizontal="center" vertical="center"/>
    </xf>
    <xf numFmtId="43" fontId="2" fillId="0" borderId="4" xfId="52" applyNumberFormat="1" applyFont="1" applyFill="1" applyBorder="1" applyAlignment="1">
      <alignment horizontal="center" vertical="center" wrapText="1"/>
    </xf>
    <xf numFmtId="179" fontId="2" fillId="2" borderId="14" xfId="0" applyNumberFormat="1" applyFont="1" applyFill="1" applyBorder="1" applyAlignment="1">
      <alignment horizontal="center" vertical="center" wrapText="1"/>
    </xf>
    <xf numFmtId="43" fontId="2" fillId="0" borderId="4" xfId="51" applyNumberFormat="1" applyFont="1" applyFill="1" applyBorder="1" applyAlignment="1">
      <alignment horizontal="center" vertical="center" wrapText="1"/>
    </xf>
    <xf numFmtId="179" fontId="2" fillId="2" borderId="4" xfId="0" applyNumberFormat="1" applyFont="1" applyFill="1" applyBorder="1" applyAlignment="1">
      <alignment horizontal="center" vertical="center" wrapText="1"/>
    </xf>
    <xf numFmtId="179" fontId="31" fillId="0" borderId="3" xfId="0" applyNumberFormat="1" applyFont="1" applyFill="1" applyBorder="1" applyAlignment="1">
      <alignment horizontal="center" vertical="center"/>
    </xf>
    <xf numFmtId="0" fontId="38" fillId="0" borderId="4" xfId="0" applyFont="1" applyFill="1" applyBorder="1" applyAlignment="1">
      <alignment horizontal="center" vertical="center" wrapText="1"/>
    </xf>
    <xf numFmtId="179" fontId="31" fillId="0" borderId="4" xfId="0" applyNumberFormat="1" applyFont="1" applyFill="1" applyBorder="1" applyAlignment="1">
      <alignment horizontal="center" vertical="center"/>
    </xf>
    <xf numFmtId="0" fontId="39" fillId="0" borderId="4" xfId="0" applyNumberFormat="1" applyFont="1" applyFill="1" applyBorder="1" applyAlignment="1">
      <alignment horizontal="center" vertical="center" wrapText="1"/>
    </xf>
    <xf numFmtId="179" fontId="9" fillId="0" borderId="17" xfId="0" applyNumberFormat="1" applyFont="1" applyFill="1" applyBorder="1" applyAlignment="1">
      <alignment horizontal="center" vertical="center"/>
    </xf>
    <xf numFmtId="179" fontId="9" fillId="0" borderId="11" xfId="0" applyNumberFormat="1" applyFont="1" applyFill="1" applyBorder="1" applyAlignment="1">
      <alignment horizontal="center" vertical="center"/>
    </xf>
    <xf numFmtId="179" fontId="9" fillId="0" borderId="12" xfId="0" applyNumberFormat="1" applyFont="1" applyFill="1" applyBorder="1" applyAlignment="1">
      <alignment horizontal="center" vertical="center"/>
    </xf>
    <xf numFmtId="43" fontId="2" fillId="0" borderId="9" xfId="0" applyNumberFormat="1" applyFont="1" applyFill="1" applyBorder="1" applyAlignment="1">
      <alignment horizontal="center" vertical="center" wrapText="1"/>
    </xf>
    <xf numFmtId="179" fontId="15" fillId="0" borderId="15" xfId="0" applyNumberFormat="1" applyFont="1" applyFill="1" applyBorder="1" applyAlignment="1">
      <alignment wrapText="1"/>
    </xf>
    <xf numFmtId="176" fontId="2" fillId="0" borderId="21" xfId="0" applyNumberFormat="1" applyFont="1" applyFill="1" applyBorder="1" applyAlignment="1">
      <alignment horizontal="center" vertical="center"/>
    </xf>
    <xf numFmtId="43" fontId="2" fillId="0" borderId="21" xfId="0" applyNumberFormat="1" applyFont="1" applyFill="1" applyBorder="1" applyAlignment="1">
      <alignment horizontal="center" vertical="center" wrapText="1"/>
    </xf>
    <xf numFmtId="176" fontId="31" fillId="0" borderId="0" xfId="0" applyNumberFormat="1" applyFont="1" applyFill="1" applyBorder="1" applyAlignment="1">
      <alignment horizontal="center" vertical="center"/>
    </xf>
    <xf numFmtId="0" fontId="23" fillId="0" borderId="0" xfId="0" applyFont="1" applyFill="1" applyAlignment="1">
      <alignment horizontal="left"/>
    </xf>
    <xf numFmtId="43" fontId="0" fillId="0" borderId="0" xfId="0" applyNumberFormat="1" applyFill="1"/>
    <xf numFmtId="0" fontId="11" fillId="0" borderId="0" xfId="0" applyNumberFormat="1" applyFont="1" applyFill="1" applyBorder="1" applyAlignment="1">
      <alignment horizontal="center" vertical="center" wrapText="1"/>
    </xf>
    <xf numFmtId="177" fontId="28" fillId="0" borderId="3" xfId="0" applyNumberFormat="1" applyFont="1" applyFill="1" applyBorder="1" applyAlignment="1">
      <alignment horizontal="center" vertical="center" wrapText="1"/>
    </xf>
    <xf numFmtId="43" fontId="25" fillId="0" borderId="0" xfId="0" applyNumberFormat="1" applyFont="1" applyFill="1" applyBorder="1" applyAlignment="1">
      <alignment horizontal="center" vertical="center" wrapText="1"/>
    </xf>
    <xf numFmtId="43" fontId="6" fillId="0" borderId="0" xfId="0" applyNumberFormat="1" applyFont="1" applyFill="1" applyAlignment="1">
      <alignment horizontal="left" vertical="center" wrapText="1"/>
    </xf>
    <xf numFmtId="43" fontId="28" fillId="0" borderId="4" xfId="0" applyNumberFormat="1" applyFont="1" applyFill="1" applyBorder="1" applyAlignment="1">
      <alignment horizontal="center" vertical="center" wrapText="1"/>
    </xf>
    <xf numFmtId="176" fontId="28" fillId="0" borderId="14" xfId="0" applyNumberFormat="1" applyFont="1" applyFill="1" applyBorder="1" applyAlignment="1">
      <alignment horizontal="center" vertical="center" wrapText="1"/>
    </xf>
    <xf numFmtId="43" fontId="3" fillId="0" borderId="9"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wrapText="1"/>
    </xf>
    <xf numFmtId="0" fontId="40" fillId="0" borderId="0" xfId="0" applyFont="1" applyAlignment="1">
      <alignment horizontal="left" vertical="center" wrapText="1"/>
    </xf>
    <xf numFmtId="0" fontId="8" fillId="0" borderId="1" xfId="53" applyFont="1" applyFill="1" applyBorder="1" applyAlignment="1">
      <alignment horizontal="center" vertical="center" wrapText="1"/>
    </xf>
    <xf numFmtId="0" fontId="8" fillId="0" borderId="2" xfId="53" applyFont="1" applyFill="1" applyBorder="1" applyAlignment="1">
      <alignment horizontal="center" vertical="center" wrapText="1"/>
    </xf>
    <xf numFmtId="0" fontId="41" fillId="0" borderId="3" xfId="53" applyFont="1" applyFill="1" applyBorder="1" applyAlignment="1">
      <alignment horizontal="center" vertical="center" wrapText="1"/>
    </xf>
    <xf numFmtId="0" fontId="41" fillId="0" borderId="4" xfId="53" applyFont="1" applyFill="1" applyBorder="1" applyAlignment="1">
      <alignment horizontal="center" vertical="center" wrapText="1"/>
    </xf>
    <xf numFmtId="181" fontId="41" fillId="0" borderId="4" xfId="1" applyNumberFormat="1" applyFont="1" applyFill="1" applyBorder="1" applyAlignment="1">
      <alignment horizontal="center" vertical="center" wrapText="1"/>
    </xf>
    <xf numFmtId="0" fontId="42" fillId="0" borderId="14" xfId="53" applyFont="1" applyFill="1" applyBorder="1" applyAlignment="1">
      <alignment horizontal="left" vertical="center" wrapText="1"/>
    </xf>
    <xf numFmtId="0" fontId="0" fillId="0" borderId="0" xfId="0" applyBorder="1"/>
    <xf numFmtId="0" fontId="41" fillId="0" borderId="14" xfId="53" applyFont="1" applyFill="1" applyBorder="1" applyAlignment="1">
      <alignment horizontal="left" vertical="center" wrapText="1"/>
    </xf>
    <xf numFmtId="181" fontId="0" fillId="0" borderId="4" xfId="0" applyNumberFormat="1" applyFont="1" applyFill="1" applyBorder="1" applyAlignment="1">
      <alignment horizontal="center" vertical="center"/>
    </xf>
    <xf numFmtId="0" fontId="0" fillId="0" borderId="14" xfId="0" applyFont="1" applyFill="1" applyBorder="1" applyAlignment="1">
      <alignment horizontal="left" wrapText="1"/>
    </xf>
    <xf numFmtId="0" fontId="43" fillId="0" borderId="14" xfId="0" applyFont="1" applyFill="1" applyBorder="1" applyAlignment="1">
      <alignment horizontal="left" vertical="center" wrapText="1"/>
    </xf>
    <xf numFmtId="181" fontId="0" fillId="0" borderId="19" xfId="0" applyNumberFormat="1" applyFont="1" applyFill="1" applyBorder="1" applyAlignment="1">
      <alignment horizontal="center" vertical="center"/>
    </xf>
    <xf numFmtId="0" fontId="3" fillId="0" borderId="24" xfId="0" applyFont="1" applyFill="1" applyBorder="1"/>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81" fontId="3" fillId="0" borderId="9" xfId="0" applyNumberFormat="1" applyFont="1" applyFill="1" applyBorder="1" applyAlignment="1">
      <alignment horizontal="center" vertical="center"/>
    </xf>
    <xf numFmtId="0" fontId="3" fillId="0" borderId="15" xfId="0" applyFont="1" applyFill="1" applyBorder="1"/>
    <xf numFmtId="0" fontId="0" fillId="0" borderId="0" xfId="0" applyAlignment="1">
      <alignment horizontal="right" vertical="center"/>
    </xf>
    <xf numFmtId="181" fontId="0" fillId="0" borderId="0" xfId="0" applyNumberFormat="1" applyAlignment="1">
      <alignment vertical="center"/>
    </xf>
    <xf numFmtId="181" fontId="0" fillId="0" borderId="0" xfId="0" applyNumberFormat="1" applyFill="1" applyAlignment="1">
      <alignment vertical="center"/>
    </xf>
    <xf numFmtId="0" fontId="44" fillId="0" borderId="0" xfId="54" applyFont="1" applyFill="1" applyAlignment="1"/>
    <xf numFmtId="0" fontId="22" fillId="3" borderId="0" xfId="54" applyFont="1" applyFill="1" applyAlignment="1">
      <alignment vertical="center" wrapText="1"/>
    </xf>
    <xf numFmtId="0" fontId="22" fillId="3" borderId="25" xfId="54" applyFont="1" applyFill="1" applyBorder="1" applyAlignment="1">
      <alignment horizontal="center" wrapText="1"/>
    </xf>
    <xf numFmtId="0" fontId="22" fillId="3" borderId="0" xfId="54" applyFont="1" applyFill="1" applyAlignment="1">
      <alignment wrapText="1"/>
    </xf>
    <xf numFmtId="0" fontId="45" fillId="3" borderId="0" xfId="54" applyFont="1" applyFill="1" applyAlignment="1">
      <alignment horizontal="center" vertical="center" wrapText="1"/>
    </xf>
    <xf numFmtId="0" fontId="1" fillId="3" borderId="0" xfId="54" applyFont="1" applyFill="1" applyAlignment="1">
      <alignment horizontal="left" wrapText="1"/>
    </xf>
    <xf numFmtId="0" fontId="2" fillId="3" borderId="0" xfId="54" applyFont="1" applyFill="1" applyAlignment="1">
      <alignment horizontal="center" vertical="center" wrapText="1"/>
    </xf>
    <xf numFmtId="0" fontId="11" fillId="3" borderId="0" xfId="54" applyFont="1" applyFill="1" applyAlignment="1">
      <alignment horizontal="left" wrapText="1"/>
    </xf>
    <xf numFmtId="0" fontId="1" fillId="3" borderId="25" xfId="54" applyFont="1" applyFill="1" applyBorder="1" applyAlignment="1">
      <alignment horizontal="center" wrapText="1"/>
    </xf>
    <xf numFmtId="0" fontId="11" fillId="3" borderId="0" xfId="54" applyFont="1" applyFill="1" applyAlignment="1">
      <alignment horizontal="right" wrapText="1"/>
    </xf>
    <xf numFmtId="0" fontId="11" fillId="3" borderId="0" xfId="54" applyFont="1" applyFill="1" applyAlignment="1">
      <alignment horizontal="right" vertical="center" wrapText="1"/>
    </xf>
    <xf numFmtId="0" fontId="2" fillId="3" borderId="26" xfId="54" applyFont="1" applyFill="1" applyBorder="1" applyAlignment="1">
      <alignment horizontal="center" vertical="top" wrapText="1"/>
    </xf>
    <xf numFmtId="0" fontId="2" fillId="3" borderId="0" xfId="54" applyFont="1" applyFill="1" applyAlignment="1">
      <alignment horizontal="center" wrapText="1"/>
    </xf>
    <xf numFmtId="0" fontId="2" fillId="3" borderId="0" xfId="54" applyFont="1" applyFill="1" applyAlignment="1">
      <alignment horizontal="center" vertical="top" wrapText="1"/>
    </xf>
    <xf numFmtId="0" fontId="46" fillId="3" borderId="0" xfId="54" applyFont="1" applyFill="1" applyAlignment="1">
      <alignment horizontal="right" vertical="top" wrapText="1"/>
    </xf>
    <xf numFmtId="0" fontId="46" fillId="3" borderId="26" xfId="54" applyFont="1" applyFill="1" applyBorder="1" applyAlignment="1">
      <alignment horizontal="center" vertical="top" wrapText="1"/>
    </xf>
    <xf numFmtId="0" fontId="46" fillId="3" borderId="0" xfId="54" applyFont="1" applyFill="1" applyAlignment="1">
      <alignment horizontal="left" vertical="center" wrapText="1"/>
    </xf>
    <xf numFmtId="0" fontId="46" fillId="3" borderId="0" xfId="54" applyFont="1" applyFill="1" applyAlignment="1">
      <alignment horizontal="center" vertical="center" wrapText="1"/>
    </xf>
    <xf numFmtId="0" fontId="46" fillId="3" borderId="0" xfId="54" applyFont="1" applyFill="1" applyAlignment="1">
      <alignment horizontal="righ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检测台账" xfId="49"/>
    <cellStyle name="常规 2" xfId="50"/>
    <cellStyle name="常规 3" xfId="51"/>
    <cellStyle name="常规 4" xfId="52"/>
    <cellStyle name="常规_Sheet1" xfId="53"/>
    <cellStyle name="Normal" xfId="54"/>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908;&#28207;&#28595;&#22823;&#28286;&#21306;&#22269;&#38469;&#26234;&#33021;&#26816;&#27979;&#20135;&#19994;&#22253;&#19968;&#26399;&#26816;&#27979;&#30417;&#27979;&#39033;&#30446;&#28165;&#21333;20250620%20-%20&#21103;&#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908;&#28207;&#28595;&#22823;&#28286;&#21306;&#22269;&#38469;&#26234;&#33021;&#26816;&#27979;&#20135;&#19994;&#22253;&#19968;&#26399;&#26816;&#27979;&#30417;&#27979;&#39033;&#30446;&#28165;&#21333;2025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编制说明"/>
      <sheetName val="汇总表"/>
      <sheetName val="地基基础及基坑支护"/>
      <sheetName val="见证取样"/>
      <sheetName val="市政道路工程"/>
      <sheetName val="排水工程"/>
      <sheetName val="建筑节能与绿色建筑工程检测"/>
      <sheetName val="室内环境工程"/>
      <sheetName val="结构实体及人防工程检测"/>
      <sheetName val="智能工程"/>
      <sheetName val="声环境工程"/>
      <sheetName val="防雷检测"/>
      <sheetName val="消防检测"/>
      <sheetName val="基坑监测"/>
      <sheetName val="高支模监测"/>
      <sheetName val="主体沉降观测"/>
    </sheetNames>
    <sheetDataSet>
      <sheetData sheetId="0"/>
      <sheetData sheetId="1">
        <row r="2">
          <cell r="A2" t="str">
            <v>工程名称：粤港澳大湾区国际智能检测产业园一期项目</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编制说明"/>
      <sheetName val="汇总表"/>
      <sheetName val="地基基础及基坑支护工程"/>
      <sheetName val="见证取样工程"/>
      <sheetName val="市政道路工程"/>
      <sheetName val="排水工程"/>
      <sheetName val="建筑节能与绿色建筑工程检测"/>
      <sheetName val="室内环境工程"/>
      <sheetName val="结构实体及人防工程检测"/>
      <sheetName val="智能工程"/>
      <sheetName val="声环境工程"/>
      <sheetName val="防雷检测"/>
      <sheetName val="消防检测"/>
      <sheetName val="基坑监测"/>
      <sheetName val="高支模监测"/>
      <sheetName val="主体沉降观测"/>
    </sheetNames>
    <sheetDataSet>
      <sheetData sheetId="0"/>
      <sheetData sheetId="1">
        <row r="2">
          <cell r="A2" t="str">
            <v>工程名称：粤港澳大湾区国际智能检测产业园一期项目</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workbookViewId="0">
      <selection activeCell="K10" sqref="K10"/>
    </sheetView>
  </sheetViews>
  <sheetFormatPr defaultColWidth="6.75" defaultRowHeight="11.25" outlineLevelCol="6"/>
  <cols>
    <col min="1" max="1" width="15" style="329" customWidth="1"/>
    <col min="2" max="2" width="0.125" style="329" customWidth="1"/>
    <col min="3" max="3" width="11.875" style="329" customWidth="1"/>
    <col min="4" max="4" width="13.25" style="329" customWidth="1"/>
    <col min="5" max="5" width="23.125" style="329" customWidth="1"/>
    <col min="6" max="6" width="3" style="329" customWidth="1"/>
    <col min="7" max="7" width="20.375" style="329" customWidth="1"/>
    <col min="8" max="16384" width="6.75" style="329"/>
  </cols>
  <sheetData>
    <row r="1" ht="69.75" customHeight="1" spans="1:7">
      <c r="A1" s="330"/>
      <c r="B1" s="331" t="s">
        <v>0</v>
      </c>
      <c r="C1" s="331"/>
      <c r="D1" s="331"/>
      <c r="E1" s="331"/>
      <c r="F1" s="331"/>
      <c r="G1" s="332" t="s">
        <v>1</v>
      </c>
    </row>
    <row r="2" ht="69.75" customHeight="1" spans="1:7">
      <c r="A2" s="333" t="s">
        <v>2</v>
      </c>
      <c r="B2" s="333"/>
      <c r="C2" s="333"/>
      <c r="D2" s="333"/>
      <c r="E2" s="333"/>
      <c r="F2" s="333"/>
      <c r="G2" s="333"/>
    </row>
    <row r="3" ht="24" customHeight="1" spans="1:7">
      <c r="A3" s="334"/>
      <c r="B3" s="334"/>
      <c r="C3" s="334"/>
      <c r="D3" s="334"/>
      <c r="E3" s="335"/>
      <c r="F3" s="335"/>
      <c r="G3" s="335"/>
    </row>
    <row r="4" ht="71.25" customHeight="1" spans="1:7">
      <c r="A4" s="336" t="s">
        <v>3</v>
      </c>
      <c r="B4" s="336"/>
      <c r="C4" s="337"/>
      <c r="D4" s="337"/>
      <c r="E4" s="338" t="s">
        <v>4</v>
      </c>
      <c r="F4" s="337"/>
      <c r="G4" s="337"/>
    </row>
    <row r="5" ht="29.25" customHeight="1" spans="1:7">
      <c r="A5" s="339"/>
      <c r="B5" s="339"/>
      <c r="C5" s="340" t="s">
        <v>5</v>
      </c>
      <c r="D5" s="340"/>
      <c r="E5" s="341"/>
      <c r="F5" s="342" t="s">
        <v>6</v>
      </c>
      <c r="G5" s="342"/>
    </row>
    <row r="6" ht="71.25" customHeight="1" spans="1:7">
      <c r="A6" s="336" t="s">
        <v>7</v>
      </c>
      <c r="B6" s="336"/>
      <c r="C6" s="337"/>
      <c r="D6" s="337"/>
      <c r="E6" s="338" t="s">
        <v>8</v>
      </c>
      <c r="F6" s="337"/>
      <c r="G6" s="337"/>
    </row>
    <row r="7" ht="29.25" customHeight="1" spans="1:7">
      <c r="A7" s="336"/>
      <c r="B7" s="336"/>
      <c r="C7" s="340" t="s">
        <v>9</v>
      </c>
      <c r="D7" s="340"/>
      <c r="E7" s="341"/>
      <c r="F7" s="340" t="s">
        <v>9</v>
      </c>
      <c r="G7" s="340"/>
    </row>
    <row r="8" ht="71.25" customHeight="1" spans="1:7">
      <c r="A8" s="336" t="s">
        <v>10</v>
      </c>
      <c r="B8" s="336"/>
      <c r="C8" s="337"/>
      <c r="D8" s="337"/>
      <c r="E8" s="338" t="s">
        <v>11</v>
      </c>
      <c r="F8" s="337"/>
      <c r="G8" s="337"/>
    </row>
    <row r="9" ht="29.25" customHeight="1" spans="1:7">
      <c r="A9" s="338"/>
      <c r="B9" s="338"/>
      <c r="C9" s="340" t="s">
        <v>12</v>
      </c>
      <c r="D9" s="340"/>
      <c r="E9" s="343"/>
      <c r="F9" s="344" t="s">
        <v>13</v>
      </c>
      <c r="G9" s="344"/>
    </row>
    <row r="10" ht="71.25" customHeight="1" spans="1:7">
      <c r="A10" s="336" t="s">
        <v>14</v>
      </c>
      <c r="B10" s="336"/>
      <c r="C10" s="337"/>
      <c r="D10" s="337"/>
      <c r="E10" s="338" t="s">
        <v>15</v>
      </c>
      <c r="F10" s="337"/>
      <c r="G10" s="337"/>
    </row>
    <row r="11" ht="18" customHeight="1" spans="1:7">
      <c r="A11" s="345"/>
      <c r="B11" s="346"/>
      <c r="C11" s="346"/>
      <c r="D11" s="346"/>
      <c r="E11" s="346"/>
      <c r="F11" s="346"/>
      <c r="G11" s="347" t="s">
        <v>16</v>
      </c>
    </row>
  </sheetData>
  <mergeCells count="26">
    <mergeCell ref="B1:F1"/>
    <mergeCell ref="A2:G2"/>
    <mergeCell ref="A3:B3"/>
    <mergeCell ref="F3:G3"/>
    <mergeCell ref="A4:B4"/>
    <mergeCell ref="C4:D4"/>
    <mergeCell ref="F4:G4"/>
    <mergeCell ref="A5:B5"/>
    <mergeCell ref="C5:D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B11:F11"/>
  </mergeCells>
  <printOptions horizontalCentered="1"/>
  <pageMargins left="0.116416666666667" right="0.116416666666667"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pane ySplit="3" topLeftCell="A33" activePane="bottomLeft" state="frozen"/>
      <selection/>
      <selection pane="bottomLeft" activeCell="H3" sqref="H3"/>
    </sheetView>
  </sheetViews>
  <sheetFormatPr defaultColWidth="9" defaultRowHeight="13.5"/>
  <cols>
    <col min="1" max="1" width="6.625" style="87" customWidth="1"/>
    <col min="2" max="2" width="7.63333333333333" style="87" customWidth="1"/>
    <col min="3" max="4" width="10.625" style="87" customWidth="1"/>
    <col min="5" max="5" width="15.625" style="87" customWidth="1"/>
    <col min="6" max="7" width="10.625" style="87" customWidth="1"/>
    <col min="8" max="10" width="15.625" style="87" customWidth="1"/>
    <col min="11" max="11" width="30.625" style="87" customWidth="1"/>
    <col min="12" max="12" width="10.625" style="87" customWidth="1"/>
    <col min="13" max="16384" width="9" style="87"/>
  </cols>
  <sheetData>
    <row r="1" ht="40" customHeight="1" spans="1:12">
      <c r="A1" s="123" t="s">
        <v>792</v>
      </c>
      <c r="B1" s="123"/>
      <c r="C1" s="123"/>
      <c r="D1" s="123"/>
      <c r="E1" s="123"/>
      <c r="F1" s="123"/>
      <c r="G1" s="123"/>
      <c r="H1" s="123"/>
      <c r="I1" s="123"/>
      <c r="J1" s="123"/>
      <c r="K1" s="123"/>
      <c r="L1" s="123"/>
    </row>
    <row r="2" customFormat="1" ht="30" customHeight="1" spans="1:12">
      <c r="A2" s="27" t="str">
        <f>汇总表!A2</f>
        <v>工程名称：粤港澳大湾区国际智能检测产业园一期项目检验监测</v>
      </c>
      <c r="B2" s="27"/>
      <c r="C2" s="27"/>
      <c r="D2" s="27"/>
      <c r="E2" s="27"/>
      <c r="F2" s="27"/>
      <c r="G2" s="27"/>
      <c r="H2" s="27"/>
      <c r="I2" s="27"/>
      <c r="J2" s="27"/>
      <c r="K2" s="27"/>
      <c r="L2" s="27"/>
    </row>
    <row r="3" s="86" customFormat="1" ht="30" customHeight="1" spans="1:12">
      <c r="A3" s="90" t="s">
        <v>19</v>
      </c>
      <c r="B3" s="91" t="s">
        <v>793</v>
      </c>
      <c r="C3" s="92"/>
      <c r="D3" s="92"/>
      <c r="E3" s="92"/>
      <c r="F3" s="91" t="s">
        <v>42</v>
      </c>
      <c r="G3" s="91" t="s">
        <v>794</v>
      </c>
      <c r="H3" s="8" t="s">
        <v>44</v>
      </c>
      <c r="I3" s="8" t="s">
        <v>45</v>
      </c>
      <c r="J3" s="8" t="s">
        <v>46</v>
      </c>
      <c r="K3" s="91" t="s">
        <v>795</v>
      </c>
      <c r="L3" s="99" t="s">
        <v>47</v>
      </c>
    </row>
    <row r="4" ht="65" customHeight="1" spans="1:12">
      <c r="A4" s="93">
        <v>1</v>
      </c>
      <c r="B4" s="71" t="s">
        <v>796</v>
      </c>
      <c r="C4" s="71" t="s">
        <v>797</v>
      </c>
      <c r="D4" s="71"/>
      <c r="E4" s="75" t="s">
        <v>798</v>
      </c>
      <c r="F4" s="71" t="s">
        <v>73</v>
      </c>
      <c r="G4" s="94">
        <v>400</v>
      </c>
      <c r="H4" s="95">
        <f>30*0.7</f>
        <v>21</v>
      </c>
      <c r="I4" s="95"/>
      <c r="J4" s="95"/>
      <c r="K4" s="71" t="s">
        <v>799</v>
      </c>
      <c r="L4" s="106"/>
    </row>
    <row r="5" ht="60" customHeight="1" spans="1:12">
      <c r="A5" s="93">
        <v>2</v>
      </c>
      <c r="B5" s="94"/>
      <c r="C5" s="71"/>
      <c r="D5" s="71"/>
      <c r="E5" s="75" t="s">
        <v>800</v>
      </c>
      <c r="F5" s="71" t="s">
        <v>801</v>
      </c>
      <c r="G5" s="94">
        <v>1000</v>
      </c>
      <c r="H5" s="95">
        <f>80*0.7</f>
        <v>56</v>
      </c>
      <c r="I5" s="95"/>
      <c r="J5" s="95"/>
      <c r="K5" s="71" t="s">
        <v>802</v>
      </c>
      <c r="L5" s="106"/>
    </row>
    <row r="6" ht="50" customHeight="1" spans="1:12">
      <c r="A6" s="93">
        <v>3</v>
      </c>
      <c r="B6" s="94"/>
      <c r="C6" s="71" t="s">
        <v>803</v>
      </c>
      <c r="D6" s="94"/>
      <c r="E6" s="75" t="s">
        <v>804</v>
      </c>
      <c r="F6" s="71" t="s">
        <v>805</v>
      </c>
      <c r="G6" s="94">
        <v>3</v>
      </c>
      <c r="H6" s="95">
        <f>600*0.7</f>
        <v>420</v>
      </c>
      <c r="I6" s="95"/>
      <c r="J6" s="95"/>
      <c r="K6" s="125" t="s">
        <v>806</v>
      </c>
      <c r="L6" s="106"/>
    </row>
    <row r="7" ht="45" customHeight="1" spans="1:12">
      <c r="A7" s="93">
        <v>4</v>
      </c>
      <c r="B7" s="94"/>
      <c r="C7" s="94"/>
      <c r="D7" s="94"/>
      <c r="E7" s="75" t="s">
        <v>807</v>
      </c>
      <c r="F7" s="71" t="s">
        <v>120</v>
      </c>
      <c r="G7" s="94">
        <v>2</v>
      </c>
      <c r="H7" s="95">
        <f>2000*0.7</f>
        <v>1400</v>
      </c>
      <c r="I7" s="95"/>
      <c r="J7" s="95"/>
      <c r="K7" s="125" t="s">
        <v>808</v>
      </c>
      <c r="L7" s="106"/>
    </row>
    <row r="8" ht="41" customHeight="1" spans="1:12">
      <c r="A8" s="93">
        <v>5</v>
      </c>
      <c r="B8" s="94"/>
      <c r="C8" s="71" t="s">
        <v>809</v>
      </c>
      <c r="D8" s="94"/>
      <c r="E8" s="75" t="s">
        <v>810</v>
      </c>
      <c r="F8" s="71" t="s">
        <v>805</v>
      </c>
      <c r="G8" s="94">
        <v>3</v>
      </c>
      <c r="H8" s="95">
        <f>250*0.7</f>
        <v>175</v>
      </c>
      <c r="I8" s="95"/>
      <c r="J8" s="95"/>
      <c r="K8" s="126" t="s">
        <v>811</v>
      </c>
      <c r="L8" s="106"/>
    </row>
    <row r="9" ht="39" customHeight="1" spans="1:12">
      <c r="A9" s="93">
        <v>6</v>
      </c>
      <c r="B9" s="94"/>
      <c r="C9" s="71"/>
      <c r="D9" s="94"/>
      <c r="E9" s="75" t="s">
        <v>812</v>
      </c>
      <c r="F9" s="71" t="s">
        <v>805</v>
      </c>
      <c r="G9" s="94">
        <v>3</v>
      </c>
      <c r="H9" s="95">
        <f>250*0.7</f>
        <v>175</v>
      </c>
      <c r="I9" s="95"/>
      <c r="J9" s="95"/>
      <c r="K9" s="126"/>
      <c r="L9" s="106"/>
    </row>
    <row r="10" ht="48" customHeight="1" spans="1:12">
      <c r="A10" s="93">
        <v>7</v>
      </c>
      <c r="B10" s="94"/>
      <c r="C10" s="94"/>
      <c r="D10" s="94"/>
      <c r="E10" s="75" t="s">
        <v>807</v>
      </c>
      <c r="F10" s="71" t="s">
        <v>120</v>
      </c>
      <c r="G10" s="94">
        <v>2</v>
      </c>
      <c r="H10" s="95">
        <f>2000*0.7</f>
        <v>1400</v>
      </c>
      <c r="I10" s="95"/>
      <c r="J10" s="95"/>
      <c r="K10" s="125" t="s">
        <v>813</v>
      </c>
      <c r="L10" s="106"/>
    </row>
    <row r="11" ht="50" customHeight="1" spans="1:12">
      <c r="A11" s="93">
        <v>8</v>
      </c>
      <c r="B11" s="94"/>
      <c r="C11" s="71" t="s">
        <v>814</v>
      </c>
      <c r="D11" s="94"/>
      <c r="E11" s="75" t="s">
        <v>815</v>
      </c>
      <c r="F11" s="71" t="s">
        <v>805</v>
      </c>
      <c r="G11" s="94">
        <v>3</v>
      </c>
      <c r="H11" s="95">
        <f>300*0.7</f>
        <v>210</v>
      </c>
      <c r="I11" s="95"/>
      <c r="J11" s="95"/>
      <c r="K11" s="125" t="s">
        <v>816</v>
      </c>
      <c r="L11" s="106"/>
    </row>
    <row r="12" ht="44" customHeight="1" spans="1:12">
      <c r="A12" s="93">
        <v>9</v>
      </c>
      <c r="B12" s="94"/>
      <c r="C12" s="94"/>
      <c r="D12" s="94"/>
      <c r="E12" s="75" t="s">
        <v>807</v>
      </c>
      <c r="F12" s="71" t="s">
        <v>120</v>
      </c>
      <c r="G12" s="94">
        <v>2</v>
      </c>
      <c r="H12" s="95">
        <f>2000*0.7</f>
        <v>1400</v>
      </c>
      <c r="I12" s="95"/>
      <c r="J12" s="95"/>
      <c r="K12" s="125" t="s">
        <v>817</v>
      </c>
      <c r="L12" s="106"/>
    </row>
    <row r="13" ht="41" customHeight="1" spans="1:12">
      <c r="A13" s="93">
        <v>10</v>
      </c>
      <c r="B13" s="94"/>
      <c r="C13" s="71" t="s">
        <v>818</v>
      </c>
      <c r="D13" s="94"/>
      <c r="E13" s="75" t="s">
        <v>819</v>
      </c>
      <c r="F13" s="71" t="s">
        <v>73</v>
      </c>
      <c r="G13" s="94">
        <v>3</v>
      </c>
      <c r="H13" s="95">
        <f>100*0.7</f>
        <v>70</v>
      </c>
      <c r="I13" s="95"/>
      <c r="J13" s="95"/>
      <c r="K13" s="125" t="s">
        <v>820</v>
      </c>
      <c r="L13" s="106"/>
    </row>
    <row r="14" ht="42" customHeight="1" spans="1:12">
      <c r="A14" s="93">
        <v>11</v>
      </c>
      <c r="B14" s="94"/>
      <c r="C14" s="94"/>
      <c r="D14" s="94"/>
      <c r="E14" s="75" t="s">
        <v>807</v>
      </c>
      <c r="F14" s="71" t="s">
        <v>120</v>
      </c>
      <c r="G14" s="94">
        <v>2</v>
      </c>
      <c r="H14" s="95">
        <f>2000*0.7</f>
        <v>1400</v>
      </c>
      <c r="I14" s="95"/>
      <c r="J14" s="95"/>
      <c r="K14" s="125" t="s">
        <v>821</v>
      </c>
      <c r="L14" s="106"/>
    </row>
    <row r="15" ht="42" customHeight="1" spans="1:12">
      <c r="A15" s="93">
        <v>12</v>
      </c>
      <c r="B15" s="94"/>
      <c r="C15" s="71" t="s">
        <v>822</v>
      </c>
      <c r="D15" s="94"/>
      <c r="E15" s="75" t="s">
        <v>823</v>
      </c>
      <c r="F15" s="71" t="s">
        <v>824</v>
      </c>
      <c r="G15" s="94">
        <v>3</v>
      </c>
      <c r="H15" s="95">
        <f>300*0.7</f>
        <v>210</v>
      </c>
      <c r="I15" s="95"/>
      <c r="J15" s="95"/>
      <c r="K15" s="127" t="s">
        <v>825</v>
      </c>
      <c r="L15" s="106"/>
    </row>
    <row r="16" ht="45" customHeight="1" spans="1:12">
      <c r="A16" s="93">
        <v>13</v>
      </c>
      <c r="B16" s="94"/>
      <c r="C16" s="94"/>
      <c r="D16" s="94"/>
      <c r="E16" s="75" t="s">
        <v>807</v>
      </c>
      <c r="F16" s="71" t="s">
        <v>120</v>
      </c>
      <c r="G16" s="94">
        <v>2</v>
      </c>
      <c r="H16" s="95">
        <f t="shared" ref="H16:H21" si="0">2000*0.7</f>
        <v>1400</v>
      </c>
      <c r="I16" s="95"/>
      <c r="J16" s="95"/>
      <c r="K16" s="127"/>
      <c r="L16" s="106"/>
    </row>
    <row r="17" ht="40" customHeight="1" spans="1:12">
      <c r="A17" s="93">
        <v>14</v>
      </c>
      <c r="B17" s="94"/>
      <c r="C17" s="71" t="s">
        <v>826</v>
      </c>
      <c r="D17" s="71" t="s">
        <v>827</v>
      </c>
      <c r="E17" s="75" t="s">
        <v>828</v>
      </c>
      <c r="F17" s="71" t="s">
        <v>805</v>
      </c>
      <c r="G17" s="94">
        <v>25</v>
      </c>
      <c r="H17" s="95">
        <f t="shared" si="0"/>
        <v>1400</v>
      </c>
      <c r="I17" s="95"/>
      <c r="J17" s="95"/>
      <c r="K17" s="127" t="s">
        <v>829</v>
      </c>
      <c r="L17" s="106"/>
    </row>
    <row r="18" ht="41" customHeight="1" spans="1:12">
      <c r="A18" s="93">
        <v>15</v>
      </c>
      <c r="B18" s="94"/>
      <c r="C18" s="94"/>
      <c r="D18" s="71"/>
      <c r="E18" s="75" t="s">
        <v>830</v>
      </c>
      <c r="F18" s="71" t="s">
        <v>805</v>
      </c>
      <c r="G18" s="94">
        <v>15</v>
      </c>
      <c r="H18" s="95">
        <f t="shared" si="0"/>
        <v>1400</v>
      </c>
      <c r="I18" s="95"/>
      <c r="J18" s="95"/>
      <c r="K18" s="127"/>
      <c r="L18" s="106"/>
    </row>
    <row r="19" ht="40" customHeight="1" spans="1:12">
      <c r="A19" s="93">
        <v>16</v>
      </c>
      <c r="B19" s="94"/>
      <c r="C19" s="94"/>
      <c r="D19" s="71"/>
      <c r="E19" s="75" t="s">
        <v>831</v>
      </c>
      <c r="F19" s="71" t="s">
        <v>805</v>
      </c>
      <c r="G19" s="94">
        <v>10</v>
      </c>
      <c r="H19" s="95">
        <f t="shared" si="0"/>
        <v>1400</v>
      </c>
      <c r="I19" s="95"/>
      <c r="J19" s="95"/>
      <c r="K19" s="127" t="s">
        <v>832</v>
      </c>
      <c r="L19" s="106"/>
    </row>
    <row r="20" ht="43" customHeight="1" spans="1:12">
      <c r="A20" s="93">
        <v>17</v>
      </c>
      <c r="B20" s="94"/>
      <c r="C20" s="94"/>
      <c r="D20" s="71"/>
      <c r="E20" s="75" t="s">
        <v>833</v>
      </c>
      <c r="F20" s="71" t="s">
        <v>805</v>
      </c>
      <c r="G20" s="94">
        <v>5</v>
      </c>
      <c r="H20" s="95">
        <f t="shared" si="0"/>
        <v>1400</v>
      </c>
      <c r="I20" s="95"/>
      <c r="J20" s="95"/>
      <c r="K20" s="127" t="s">
        <v>834</v>
      </c>
      <c r="L20" s="106"/>
    </row>
    <row r="21" ht="40" customHeight="1" spans="1:12">
      <c r="A21" s="93">
        <v>18</v>
      </c>
      <c r="B21" s="94"/>
      <c r="C21" s="94"/>
      <c r="D21" s="71"/>
      <c r="E21" s="75" t="s">
        <v>835</v>
      </c>
      <c r="F21" s="71" t="s">
        <v>805</v>
      </c>
      <c r="G21" s="94">
        <v>5</v>
      </c>
      <c r="H21" s="95">
        <f t="shared" si="0"/>
        <v>1400</v>
      </c>
      <c r="I21" s="95"/>
      <c r="J21" s="95"/>
      <c r="K21" s="127"/>
      <c r="L21" s="106"/>
    </row>
    <row r="22" ht="50" customHeight="1" spans="1:12">
      <c r="A22" s="93">
        <v>19</v>
      </c>
      <c r="B22" s="94"/>
      <c r="C22" s="94"/>
      <c r="D22" s="71" t="s">
        <v>836</v>
      </c>
      <c r="E22" s="75" t="s">
        <v>837</v>
      </c>
      <c r="F22" s="71" t="s">
        <v>73</v>
      </c>
      <c r="G22" s="94">
        <v>10</v>
      </c>
      <c r="H22" s="95">
        <f>300*0.7</f>
        <v>210</v>
      </c>
      <c r="I22" s="95"/>
      <c r="J22" s="95"/>
      <c r="K22" s="125" t="s">
        <v>838</v>
      </c>
      <c r="L22" s="33"/>
    </row>
    <row r="23" ht="50" customHeight="1" spans="1:12">
      <c r="A23" s="93">
        <v>20</v>
      </c>
      <c r="B23" s="94"/>
      <c r="C23" s="94"/>
      <c r="D23" s="71" t="s">
        <v>839</v>
      </c>
      <c r="E23" s="75" t="s">
        <v>840</v>
      </c>
      <c r="F23" s="71" t="s">
        <v>841</v>
      </c>
      <c r="G23" s="94">
        <v>10</v>
      </c>
      <c r="H23" s="95">
        <f t="shared" ref="H23:H25" si="1">450*0.7</f>
        <v>315</v>
      </c>
      <c r="I23" s="95"/>
      <c r="J23" s="95"/>
      <c r="K23" s="125" t="s">
        <v>842</v>
      </c>
      <c r="L23" s="33"/>
    </row>
    <row r="24" ht="47" customHeight="1" spans="1:12">
      <c r="A24" s="93">
        <v>21</v>
      </c>
      <c r="B24" s="94"/>
      <c r="C24" s="94"/>
      <c r="D24" s="71" t="s">
        <v>843</v>
      </c>
      <c r="E24" s="75" t="s">
        <v>844</v>
      </c>
      <c r="F24" s="71" t="s">
        <v>805</v>
      </c>
      <c r="G24" s="94">
        <v>5</v>
      </c>
      <c r="H24" s="95">
        <f t="shared" si="1"/>
        <v>315</v>
      </c>
      <c r="I24" s="95"/>
      <c r="J24" s="95"/>
      <c r="K24" s="127" t="s">
        <v>845</v>
      </c>
      <c r="L24" s="106"/>
    </row>
    <row r="25" ht="43" customHeight="1" spans="1:12">
      <c r="A25" s="93">
        <v>22</v>
      </c>
      <c r="B25" s="94"/>
      <c r="C25" s="94"/>
      <c r="D25" s="94"/>
      <c r="E25" s="75" t="s">
        <v>846</v>
      </c>
      <c r="F25" s="71" t="s">
        <v>805</v>
      </c>
      <c r="G25" s="94">
        <v>5</v>
      </c>
      <c r="H25" s="95">
        <f t="shared" si="1"/>
        <v>315</v>
      </c>
      <c r="I25" s="95"/>
      <c r="J25" s="95"/>
      <c r="K25" s="127"/>
      <c r="L25" s="106"/>
    </row>
    <row r="26" ht="44" customHeight="1" spans="1:12">
      <c r="A26" s="93">
        <v>23</v>
      </c>
      <c r="B26" s="94"/>
      <c r="C26" s="71" t="s">
        <v>847</v>
      </c>
      <c r="D26" s="75" t="s">
        <v>848</v>
      </c>
      <c r="E26" s="75" t="s">
        <v>849</v>
      </c>
      <c r="F26" s="71" t="s">
        <v>850</v>
      </c>
      <c r="G26" s="94">
        <v>5</v>
      </c>
      <c r="H26" s="95">
        <f>150*0.7</f>
        <v>105</v>
      </c>
      <c r="I26" s="95"/>
      <c r="J26" s="95"/>
      <c r="K26" s="127" t="s">
        <v>851</v>
      </c>
      <c r="L26" s="106"/>
    </row>
    <row r="27" ht="50" customHeight="1" spans="1:12">
      <c r="A27" s="93">
        <v>24</v>
      </c>
      <c r="B27" s="94"/>
      <c r="C27" s="71"/>
      <c r="D27" s="75" t="s">
        <v>852</v>
      </c>
      <c r="E27" s="75" t="s">
        <v>853</v>
      </c>
      <c r="F27" s="71" t="s">
        <v>850</v>
      </c>
      <c r="G27" s="94">
        <v>5</v>
      </c>
      <c r="H27" s="95">
        <f>150*0.7</f>
        <v>105</v>
      </c>
      <c r="I27" s="95"/>
      <c r="J27" s="95"/>
      <c r="K27" s="127" t="s">
        <v>851</v>
      </c>
      <c r="L27" s="106"/>
    </row>
    <row r="28" ht="48" customHeight="1" spans="1:12">
      <c r="A28" s="93">
        <v>25</v>
      </c>
      <c r="B28" s="94"/>
      <c r="C28" s="71" t="s">
        <v>854</v>
      </c>
      <c r="D28" s="71"/>
      <c r="E28" s="75" t="s">
        <v>855</v>
      </c>
      <c r="F28" s="71" t="s">
        <v>856</v>
      </c>
      <c r="G28" s="94">
        <v>3</v>
      </c>
      <c r="H28" s="95">
        <f>4000*0.7</f>
        <v>2800</v>
      </c>
      <c r="I28" s="95"/>
      <c r="J28" s="95"/>
      <c r="K28" s="75" t="s">
        <v>857</v>
      </c>
      <c r="L28" s="106"/>
    </row>
    <row r="29" ht="45" customHeight="1" spans="1:12">
      <c r="A29" s="93">
        <v>26</v>
      </c>
      <c r="B29" s="94"/>
      <c r="C29" s="71"/>
      <c r="D29" s="71"/>
      <c r="E29" s="75" t="s">
        <v>858</v>
      </c>
      <c r="F29" s="71" t="s">
        <v>674</v>
      </c>
      <c r="G29" s="94">
        <v>3</v>
      </c>
      <c r="H29" s="95">
        <f>1000*0.7</f>
        <v>700</v>
      </c>
      <c r="I29" s="95"/>
      <c r="J29" s="95"/>
      <c r="K29" s="75"/>
      <c r="L29" s="106"/>
    </row>
    <row r="30" ht="43" customHeight="1" spans="1:12">
      <c r="A30" s="93">
        <v>27</v>
      </c>
      <c r="B30" s="94"/>
      <c r="C30" s="71" t="s">
        <v>859</v>
      </c>
      <c r="D30" s="94"/>
      <c r="E30" s="75" t="s">
        <v>860</v>
      </c>
      <c r="F30" s="71" t="s">
        <v>805</v>
      </c>
      <c r="G30" s="94">
        <v>3</v>
      </c>
      <c r="H30" s="95">
        <f>600*0.7</f>
        <v>420</v>
      </c>
      <c r="I30" s="95"/>
      <c r="J30" s="95"/>
      <c r="K30" s="127" t="s">
        <v>861</v>
      </c>
      <c r="L30" s="106"/>
    </row>
    <row r="31" ht="40" customHeight="1" spans="1:12">
      <c r="A31" s="93">
        <v>28</v>
      </c>
      <c r="B31" s="94"/>
      <c r="C31" s="94"/>
      <c r="D31" s="94"/>
      <c r="E31" s="75" t="s">
        <v>862</v>
      </c>
      <c r="F31" s="71" t="s">
        <v>120</v>
      </c>
      <c r="G31" s="94">
        <v>3</v>
      </c>
      <c r="H31" s="95">
        <f>1500*0.7</f>
        <v>1050</v>
      </c>
      <c r="I31" s="95"/>
      <c r="J31" s="95"/>
      <c r="K31" s="127"/>
      <c r="L31" s="33"/>
    </row>
    <row r="32" ht="55" customHeight="1" spans="1:12">
      <c r="A32" s="93">
        <v>29</v>
      </c>
      <c r="B32" s="94"/>
      <c r="C32" s="71" t="s">
        <v>863</v>
      </c>
      <c r="D32" s="94"/>
      <c r="E32" s="75" t="s">
        <v>864</v>
      </c>
      <c r="F32" s="71" t="s">
        <v>865</v>
      </c>
      <c r="G32" s="94">
        <v>3</v>
      </c>
      <c r="H32" s="95">
        <f>5000*0.7</f>
        <v>3500</v>
      </c>
      <c r="I32" s="95"/>
      <c r="J32" s="95"/>
      <c r="K32" s="127" t="s">
        <v>866</v>
      </c>
      <c r="L32" s="106"/>
    </row>
    <row r="33" ht="45" customHeight="1" spans="1:12">
      <c r="A33" s="93">
        <v>30</v>
      </c>
      <c r="B33" s="94"/>
      <c r="C33" s="71" t="s">
        <v>867</v>
      </c>
      <c r="D33" s="94"/>
      <c r="E33" s="94"/>
      <c r="F33" s="71" t="s">
        <v>865</v>
      </c>
      <c r="G33" s="94">
        <v>3</v>
      </c>
      <c r="H33" s="95">
        <f>5000*0.7</f>
        <v>3500</v>
      </c>
      <c r="I33" s="95"/>
      <c r="J33" s="95"/>
      <c r="K33" s="71" t="s">
        <v>868</v>
      </c>
      <c r="L33" s="106"/>
    </row>
    <row r="34" ht="46" customHeight="1" spans="1:12">
      <c r="A34" s="93">
        <v>31</v>
      </c>
      <c r="B34" s="94"/>
      <c r="C34" s="71" t="s">
        <v>869</v>
      </c>
      <c r="D34" s="94"/>
      <c r="E34" s="94"/>
      <c r="F34" s="71" t="s">
        <v>120</v>
      </c>
      <c r="G34" s="94">
        <v>3</v>
      </c>
      <c r="H34" s="95">
        <f>5000*0.7</f>
        <v>3500</v>
      </c>
      <c r="I34" s="95"/>
      <c r="J34" s="95"/>
      <c r="K34" s="71" t="s">
        <v>870</v>
      </c>
      <c r="L34" s="106"/>
    </row>
    <row r="35" s="86" customFormat="1" ht="40" customHeight="1" spans="1:12">
      <c r="A35" s="96" t="s">
        <v>37</v>
      </c>
      <c r="B35" s="97"/>
      <c r="C35" s="97"/>
      <c r="D35" s="97"/>
      <c r="E35" s="97"/>
      <c r="F35" s="97"/>
      <c r="G35" s="97"/>
      <c r="H35" s="97"/>
      <c r="I35" s="100"/>
      <c r="J35" s="128"/>
      <c r="K35" s="128"/>
      <c r="L35" s="129"/>
    </row>
    <row r="36" s="87" customFormat="1" ht="50" customHeight="1" spans="1:12">
      <c r="A36" s="124" t="s">
        <v>88</v>
      </c>
      <c r="B36" s="124"/>
      <c r="C36" s="124"/>
      <c r="D36" s="124"/>
      <c r="E36" s="124"/>
      <c r="F36" s="124"/>
      <c r="G36" s="124"/>
      <c r="H36" s="124"/>
      <c r="I36" s="29"/>
      <c r="J36" s="29"/>
      <c r="K36" s="124"/>
      <c r="L36" s="124"/>
    </row>
  </sheetData>
  <mergeCells count="28">
    <mergeCell ref="A1:L1"/>
    <mergeCell ref="A2:L2"/>
    <mergeCell ref="B3:E3"/>
    <mergeCell ref="C32:D32"/>
    <mergeCell ref="C33:E33"/>
    <mergeCell ref="C34:E34"/>
    <mergeCell ref="A35:I35"/>
    <mergeCell ref="A36:L36"/>
    <mergeCell ref="B4:B34"/>
    <mergeCell ref="C17:C25"/>
    <mergeCell ref="C26:C27"/>
    <mergeCell ref="D17:D21"/>
    <mergeCell ref="D24:D25"/>
    <mergeCell ref="K8:K9"/>
    <mergeCell ref="K15:K16"/>
    <mergeCell ref="K17:K18"/>
    <mergeCell ref="K20:K21"/>
    <mergeCell ref="K24:K25"/>
    <mergeCell ref="K28:K29"/>
    <mergeCell ref="K30:K31"/>
    <mergeCell ref="C6:D7"/>
    <mergeCell ref="C8:D10"/>
    <mergeCell ref="C11:D12"/>
    <mergeCell ref="C13:D14"/>
    <mergeCell ref="C15:D16"/>
    <mergeCell ref="C28:D29"/>
    <mergeCell ref="C30:D31"/>
    <mergeCell ref="C4:D5"/>
  </mergeCells>
  <pageMargins left="0.118055555555556" right="0.118055555555556" top="0.196527777777778" bottom="0.118055555555556" header="0.298611111111111" footer="0.298611111111111"/>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3" sqref="G3"/>
    </sheetView>
  </sheetViews>
  <sheetFormatPr defaultColWidth="9" defaultRowHeight="13.5"/>
  <cols>
    <col min="1" max="1" width="6.625" style="108" customWidth="1"/>
    <col min="2" max="2" width="10.625" style="108" customWidth="1"/>
    <col min="3" max="3" width="12.625" style="108" customWidth="1"/>
    <col min="4" max="4" width="25.625" style="108" customWidth="1"/>
    <col min="5" max="5" width="8.625" style="108" customWidth="1"/>
    <col min="6" max="6" width="10.625" style="108" customWidth="1"/>
    <col min="7" max="9" width="15.625" style="108" customWidth="1"/>
    <col min="10" max="10" width="20.625" style="108" customWidth="1"/>
    <col min="11" max="11" width="10.625" style="108" customWidth="1"/>
    <col min="12" max="16384" width="9" style="108"/>
  </cols>
  <sheetData>
    <row r="1" ht="40" customHeight="1" spans="1:11">
      <c r="A1" s="109" t="s">
        <v>871</v>
      </c>
      <c r="B1" s="109"/>
      <c r="C1" s="109"/>
      <c r="D1" s="109"/>
      <c r="E1" s="109"/>
      <c r="F1" s="109"/>
      <c r="G1" s="109"/>
      <c r="H1" s="109"/>
      <c r="I1" s="109"/>
      <c r="J1" s="109"/>
      <c r="K1" s="109"/>
    </row>
    <row r="2" customFormat="1" ht="30" customHeight="1" spans="1:11">
      <c r="A2" s="110" t="str">
        <f>汇总表!A2</f>
        <v>工程名称：粤港澳大湾区国际智能检测产业园一期项目检验监测</v>
      </c>
      <c r="B2" s="110"/>
      <c r="C2" s="110"/>
      <c r="D2" s="110"/>
      <c r="E2" s="110"/>
      <c r="F2" s="110"/>
      <c r="G2" s="110"/>
      <c r="H2" s="110"/>
      <c r="I2" s="110"/>
      <c r="J2" s="110"/>
      <c r="K2" s="110"/>
    </row>
    <row r="3" s="107" customFormat="1" ht="30" customHeight="1" spans="1:11">
      <c r="A3" s="111" t="s">
        <v>19</v>
      </c>
      <c r="B3" s="112" t="s">
        <v>872</v>
      </c>
      <c r="C3" s="112"/>
      <c r="D3" s="112" t="s">
        <v>41</v>
      </c>
      <c r="E3" s="112" t="s">
        <v>42</v>
      </c>
      <c r="F3" s="112" t="s">
        <v>43</v>
      </c>
      <c r="G3" s="8" t="s">
        <v>44</v>
      </c>
      <c r="H3" s="8" t="s">
        <v>45</v>
      </c>
      <c r="I3" s="8" t="s">
        <v>46</v>
      </c>
      <c r="J3" s="112" t="s">
        <v>795</v>
      </c>
      <c r="K3" s="119" t="s">
        <v>47</v>
      </c>
    </row>
    <row r="4" ht="40" customHeight="1" spans="1:11">
      <c r="A4" s="113">
        <v>1</v>
      </c>
      <c r="B4" s="71" t="s">
        <v>873</v>
      </c>
      <c r="C4" s="71" t="s">
        <v>874</v>
      </c>
      <c r="D4" s="71" t="s">
        <v>875</v>
      </c>
      <c r="E4" s="71" t="s">
        <v>73</v>
      </c>
      <c r="F4" s="71">
        <v>5</v>
      </c>
      <c r="G4" s="114">
        <f t="shared" ref="G4:G8" si="0">1400*0.7</f>
        <v>980</v>
      </c>
      <c r="H4" s="114"/>
      <c r="I4" s="114"/>
      <c r="J4" s="71" t="s">
        <v>876</v>
      </c>
      <c r="K4" s="106"/>
    </row>
    <row r="5" ht="40" customHeight="1" spans="1:11">
      <c r="A5" s="113"/>
      <c r="B5" s="71"/>
      <c r="C5" s="71" t="s">
        <v>877</v>
      </c>
      <c r="D5" s="71"/>
      <c r="E5" s="71" t="s">
        <v>98</v>
      </c>
      <c r="F5" s="71">
        <v>5</v>
      </c>
      <c r="G5" s="114">
        <f>14000*0.7</f>
        <v>9800</v>
      </c>
      <c r="H5" s="114"/>
      <c r="I5" s="114"/>
      <c r="J5" s="71"/>
      <c r="K5" s="106"/>
    </row>
    <row r="6" ht="40" customHeight="1" spans="1:11">
      <c r="A6" s="113"/>
      <c r="B6" s="71"/>
      <c r="C6" s="71" t="s">
        <v>878</v>
      </c>
      <c r="D6" s="71"/>
      <c r="E6" s="71" t="s">
        <v>98</v>
      </c>
      <c r="F6" s="71">
        <v>5</v>
      </c>
      <c r="G6" s="114">
        <f>14000*0.7</f>
        <v>9800</v>
      </c>
      <c r="H6" s="114"/>
      <c r="I6" s="114"/>
      <c r="J6" s="71"/>
      <c r="K6" s="106"/>
    </row>
    <row r="7" ht="50" customHeight="1" spans="1:11">
      <c r="A7" s="113">
        <v>2</v>
      </c>
      <c r="B7" s="71" t="s">
        <v>879</v>
      </c>
      <c r="C7" s="71" t="s">
        <v>705</v>
      </c>
      <c r="D7" s="75" t="s">
        <v>880</v>
      </c>
      <c r="E7" s="71" t="s">
        <v>73</v>
      </c>
      <c r="F7" s="115">
        <v>10</v>
      </c>
      <c r="G7" s="114">
        <f t="shared" si="0"/>
        <v>980</v>
      </c>
      <c r="H7" s="114"/>
      <c r="I7" s="114"/>
      <c r="J7" s="75" t="s">
        <v>881</v>
      </c>
      <c r="K7" s="106"/>
    </row>
    <row r="8" ht="100" customHeight="1" spans="1:11">
      <c r="A8" s="113"/>
      <c r="B8" s="71"/>
      <c r="C8" s="71" t="s">
        <v>882</v>
      </c>
      <c r="D8" s="75" t="s">
        <v>883</v>
      </c>
      <c r="E8" s="71" t="s">
        <v>73</v>
      </c>
      <c r="F8" s="71">
        <v>10</v>
      </c>
      <c r="G8" s="114">
        <f t="shared" si="0"/>
        <v>980</v>
      </c>
      <c r="H8" s="114"/>
      <c r="I8" s="114"/>
      <c r="J8" s="75" t="s">
        <v>884</v>
      </c>
      <c r="K8" s="106"/>
    </row>
    <row r="9" s="107" customFormat="1" ht="40" customHeight="1" spans="1:11">
      <c r="A9" s="116" t="s">
        <v>37</v>
      </c>
      <c r="B9" s="117"/>
      <c r="C9" s="117"/>
      <c r="D9" s="117"/>
      <c r="E9" s="117"/>
      <c r="F9" s="117"/>
      <c r="G9" s="117"/>
      <c r="H9" s="118"/>
      <c r="I9" s="120"/>
      <c r="J9" s="121"/>
      <c r="K9" s="122"/>
    </row>
    <row r="10" s="107" customFormat="1" ht="50" customHeight="1" spans="1:11">
      <c r="A10" s="98" t="s">
        <v>88</v>
      </c>
      <c r="B10" s="98"/>
      <c r="C10" s="98"/>
      <c r="D10" s="98"/>
      <c r="E10" s="98"/>
      <c r="F10" s="98"/>
      <c r="G10" s="98"/>
      <c r="H10" s="29"/>
      <c r="I10" s="29"/>
      <c r="J10" s="98"/>
      <c r="K10" s="98"/>
    </row>
  </sheetData>
  <mergeCells count="11">
    <mergeCell ref="A1:K1"/>
    <mergeCell ref="A2:K2"/>
    <mergeCell ref="B3:C3"/>
    <mergeCell ref="A9:H9"/>
    <mergeCell ref="A10:K10"/>
    <mergeCell ref="A4:A6"/>
    <mergeCell ref="A7:A8"/>
    <mergeCell ref="B4:B6"/>
    <mergeCell ref="B7:B8"/>
    <mergeCell ref="D4:D6"/>
    <mergeCell ref="J4:J6"/>
  </mergeCells>
  <printOptions horizontalCentered="1"/>
  <pageMargins left="0.118055555555556" right="0.118055555555556" top="0.196527777777778" bottom="0.118055555555556" header="0.298611111111111" footer="0.298611111111111"/>
  <pageSetup paperSize="9" scale="9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H3" sqref="H3"/>
    </sheetView>
  </sheetViews>
  <sheetFormatPr defaultColWidth="9" defaultRowHeight="13.5" outlineLevelRow="5"/>
  <cols>
    <col min="1" max="1" width="8.625" customWidth="1"/>
    <col min="2" max="2" width="10.625" customWidth="1"/>
    <col min="4" max="4" width="7.125" customWidth="1"/>
    <col min="5" max="5" width="9" hidden="1" customWidth="1"/>
    <col min="8" max="10" width="15.625" customWidth="1"/>
    <col min="11" max="11" width="30.625" customWidth="1"/>
    <col min="12" max="12" width="10.625" customWidth="1"/>
  </cols>
  <sheetData>
    <row r="1" ht="40" customHeight="1" spans="1:12">
      <c r="A1" s="104" t="s">
        <v>885</v>
      </c>
      <c r="B1" s="104"/>
      <c r="C1" s="104"/>
      <c r="D1" s="104"/>
      <c r="E1" s="104"/>
      <c r="F1" s="104"/>
      <c r="G1" s="104"/>
      <c r="H1" s="104"/>
      <c r="I1" s="104"/>
      <c r="J1" s="104"/>
      <c r="K1" s="104"/>
      <c r="L1" s="104"/>
    </row>
    <row r="2" customFormat="1" ht="30" customHeight="1" spans="1:12">
      <c r="A2" s="105" t="str">
        <f>汇总表!A2</f>
        <v>工程名称：粤港澳大湾区国际智能检测产业园一期项目检验监测</v>
      </c>
      <c r="B2" s="105"/>
      <c r="C2" s="105"/>
      <c r="D2" s="105"/>
      <c r="E2" s="105"/>
      <c r="F2" s="105"/>
      <c r="G2" s="105"/>
      <c r="H2" s="105"/>
      <c r="I2" s="105"/>
      <c r="J2" s="105"/>
      <c r="K2" s="105"/>
      <c r="L2" s="105"/>
    </row>
    <row r="3" s="86" customFormat="1" ht="30" customHeight="1" spans="1:12">
      <c r="A3" s="90" t="s">
        <v>19</v>
      </c>
      <c r="B3" s="91" t="s">
        <v>793</v>
      </c>
      <c r="C3" s="92"/>
      <c r="D3" s="92"/>
      <c r="E3" s="92"/>
      <c r="F3" s="91" t="s">
        <v>42</v>
      </c>
      <c r="G3" s="91" t="s">
        <v>794</v>
      </c>
      <c r="H3" s="8" t="s">
        <v>44</v>
      </c>
      <c r="I3" s="8" t="s">
        <v>45</v>
      </c>
      <c r="J3" s="8" t="s">
        <v>46</v>
      </c>
      <c r="K3" s="91" t="s">
        <v>795</v>
      </c>
      <c r="L3" s="99" t="s">
        <v>47</v>
      </c>
    </row>
    <row r="4" s="87" customFormat="1" ht="100" customHeight="1" spans="1:12">
      <c r="A4" s="93">
        <v>1</v>
      </c>
      <c r="B4" s="71" t="s">
        <v>886</v>
      </c>
      <c r="C4" s="71" t="s">
        <v>887</v>
      </c>
      <c r="D4" s="94"/>
      <c r="E4" s="94"/>
      <c r="F4" s="71" t="s">
        <v>73</v>
      </c>
      <c r="G4" s="94">
        <v>1000</v>
      </c>
      <c r="H4" s="95">
        <f>80*0.7</f>
        <v>56</v>
      </c>
      <c r="I4" s="95"/>
      <c r="J4" s="95"/>
      <c r="K4" s="71" t="s">
        <v>888</v>
      </c>
      <c r="L4" s="106"/>
    </row>
    <row r="5" s="87" customFormat="1" ht="40" customHeight="1" spans="1:12">
      <c r="A5" s="96" t="s">
        <v>37</v>
      </c>
      <c r="B5" s="97"/>
      <c r="C5" s="97"/>
      <c r="D5" s="97"/>
      <c r="E5" s="97"/>
      <c r="F5" s="97"/>
      <c r="G5" s="97"/>
      <c r="H5" s="97"/>
      <c r="I5" s="100"/>
      <c r="J5" s="101"/>
      <c r="K5" s="102"/>
      <c r="L5" s="103"/>
    </row>
    <row r="6" ht="50" customHeight="1" spans="1:12">
      <c r="A6" s="98" t="s">
        <v>88</v>
      </c>
      <c r="B6" s="98"/>
      <c r="C6" s="98"/>
      <c r="D6" s="98"/>
      <c r="E6" s="98"/>
      <c r="F6" s="98"/>
      <c r="G6" s="98"/>
      <c r="H6" s="98"/>
      <c r="I6" s="29"/>
      <c r="J6" s="29"/>
      <c r="K6" s="98"/>
      <c r="L6" s="98"/>
    </row>
  </sheetData>
  <mergeCells count="6">
    <mergeCell ref="A1:L1"/>
    <mergeCell ref="A2:L2"/>
    <mergeCell ref="B3:E3"/>
    <mergeCell ref="C4:E4"/>
    <mergeCell ref="A5:I5"/>
    <mergeCell ref="A6:L6"/>
  </mergeCells>
  <pageMargins left="0.118055555555556" right="0.118055555555556"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H3" sqref="H3"/>
    </sheetView>
  </sheetViews>
  <sheetFormatPr defaultColWidth="9" defaultRowHeight="13.5" outlineLevelRow="5"/>
  <cols>
    <col min="1" max="1" width="8.625" customWidth="1"/>
    <col min="2" max="4" width="10.625" customWidth="1"/>
    <col min="5" max="5" width="9" hidden="1" customWidth="1"/>
    <col min="7" max="7" width="12.625" customWidth="1"/>
    <col min="8" max="10" width="15.625" customWidth="1"/>
    <col min="11" max="11" width="25.625" customWidth="1"/>
    <col min="12" max="12" width="10.625" customWidth="1"/>
  </cols>
  <sheetData>
    <row r="1" ht="40" customHeight="1" spans="1:12">
      <c r="A1" s="88" t="s">
        <v>889</v>
      </c>
      <c r="B1" s="88"/>
      <c r="C1" s="88"/>
      <c r="D1" s="88"/>
      <c r="E1" s="88"/>
      <c r="F1" s="88"/>
      <c r="G1" s="88"/>
      <c r="H1" s="88"/>
      <c r="I1" s="88"/>
      <c r="J1" s="88"/>
      <c r="K1" s="88"/>
      <c r="L1" s="88"/>
    </row>
    <row r="2" customFormat="1" ht="30" customHeight="1" spans="1:12">
      <c r="A2" s="89" t="str">
        <f>汇总表!A2</f>
        <v>工程名称：粤港澳大湾区国际智能检测产业园一期项目检验监测</v>
      </c>
      <c r="B2" s="89"/>
      <c r="C2" s="89"/>
      <c r="D2" s="89"/>
      <c r="E2" s="89"/>
      <c r="F2" s="89"/>
      <c r="G2" s="89"/>
      <c r="H2" s="89"/>
      <c r="I2" s="89"/>
      <c r="J2" s="89"/>
      <c r="K2" s="89"/>
      <c r="L2" s="89"/>
    </row>
    <row r="3" s="86" customFormat="1" ht="30" customHeight="1" spans="1:12">
      <c r="A3" s="90" t="s">
        <v>19</v>
      </c>
      <c r="B3" s="91" t="s">
        <v>793</v>
      </c>
      <c r="C3" s="92"/>
      <c r="D3" s="92"/>
      <c r="E3" s="92"/>
      <c r="F3" s="91" t="s">
        <v>42</v>
      </c>
      <c r="G3" s="91" t="s">
        <v>794</v>
      </c>
      <c r="H3" s="8" t="s">
        <v>44</v>
      </c>
      <c r="I3" s="8" t="s">
        <v>45</v>
      </c>
      <c r="J3" s="8" t="s">
        <v>46</v>
      </c>
      <c r="K3" s="91" t="s">
        <v>795</v>
      </c>
      <c r="L3" s="99" t="s">
        <v>47</v>
      </c>
    </row>
    <row r="4" s="87" customFormat="1" ht="100" customHeight="1" spans="1:12">
      <c r="A4" s="93">
        <v>1</v>
      </c>
      <c r="B4" s="71" t="s">
        <v>890</v>
      </c>
      <c r="C4" s="94"/>
      <c r="D4" s="94"/>
      <c r="E4" s="94"/>
      <c r="F4" s="71" t="s">
        <v>891</v>
      </c>
      <c r="G4" s="94">
        <v>105124</v>
      </c>
      <c r="H4" s="95">
        <f>1.1*0.7</f>
        <v>0.77</v>
      </c>
      <c r="I4" s="95"/>
      <c r="J4" s="95"/>
      <c r="K4" s="71" t="s">
        <v>892</v>
      </c>
      <c r="L4" s="33"/>
    </row>
    <row r="5" s="87" customFormat="1" ht="40" customHeight="1" spans="1:12">
      <c r="A5" s="96" t="s">
        <v>37</v>
      </c>
      <c r="B5" s="97"/>
      <c r="C5" s="97"/>
      <c r="D5" s="97"/>
      <c r="E5" s="97"/>
      <c r="F5" s="97"/>
      <c r="G5" s="97"/>
      <c r="H5" s="97"/>
      <c r="I5" s="100"/>
      <c r="J5" s="101"/>
      <c r="K5" s="102"/>
      <c r="L5" s="103"/>
    </row>
    <row r="6" ht="50" customHeight="1" spans="1:12">
      <c r="A6" s="98" t="s">
        <v>88</v>
      </c>
      <c r="B6" s="98"/>
      <c r="C6" s="98"/>
      <c r="D6" s="98"/>
      <c r="E6" s="98"/>
      <c r="F6" s="98"/>
      <c r="G6" s="98"/>
      <c r="H6" s="98"/>
      <c r="I6" s="29"/>
      <c r="J6" s="29"/>
      <c r="K6" s="98"/>
      <c r="L6" s="98"/>
    </row>
  </sheetData>
  <mergeCells count="6">
    <mergeCell ref="A1:L1"/>
    <mergeCell ref="A2:L2"/>
    <mergeCell ref="B3:E3"/>
    <mergeCell ref="B4:E4"/>
    <mergeCell ref="A5:I5"/>
    <mergeCell ref="A6:L6"/>
  </mergeCells>
  <printOptions horizontalCentered="1"/>
  <pageMargins left="0.118055555555556" right="0.118055555555556"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G3" sqref="G3"/>
    </sheetView>
  </sheetViews>
  <sheetFormatPr defaultColWidth="9" defaultRowHeight="13.5"/>
  <cols>
    <col min="2" max="2" width="17.125" customWidth="1"/>
    <col min="3" max="3" width="25.625" customWidth="1"/>
    <col min="5" max="6" width="10.625" customWidth="1"/>
    <col min="7" max="9" width="15.625" style="64" customWidth="1"/>
    <col min="10" max="10" width="10.625" customWidth="1"/>
  </cols>
  <sheetData>
    <row r="1" s="37" customFormat="1" ht="40" customHeight="1" spans="1:10">
      <c r="A1" s="65" t="s">
        <v>893</v>
      </c>
      <c r="B1" s="65"/>
      <c r="C1" s="65"/>
      <c r="D1" s="65"/>
      <c r="E1" s="65"/>
      <c r="F1" s="65"/>
      <c r="G1" s="65"/>
      <c r="H1" s="65"/>
      <c r="I1" s="65"/>
      <c r="J1" s="65"/>
    </row>
    <row r="2" s="37" customFormat="1" ht="30" customHeight="1" spans="1:10">
      <c r="A2" s="5" t="str">
        <f>[2]汇总表!A2</f>
        <v>工程名称：粤港澳大湾区国际智能检测产业园一期项目</v>
      </c>
      <c r="B2" s="5"/>
      <c r="C2" s="5"/>
      <c r="D2" s="5"/>
      <c r="E2" s="5"/>
      <c r="F2" s="5"/>
      <c r="G2" s="66"/>
      <c r="H2" s="66"/>
      <c r="I2" s="66"/>
      <c r="J2" s="5"/>
    </row>
    <row r="3" s="37" customFormat="1" ht="33" customHeight="1" spans="1:10">
      <c r="A3" s="67" t="s">
        <v>19</v>
      </c>
      <c r="B3" s="68" t="s">
        <v>894</v>
      </c>
      <c r="C3" s="68" t="s">
        <v>895</v>
      </c>
      <c r="D3" s="68" t="s">
        <v>42</v>
      </c>
      <c r="E3" s="68" t="s">
        <v>896</v>
      </c>
      <c r="F3" s="68" t="s">
        <v>897</v>
      </c>
      <c r="G3" s="8" t="s">
        <v>44</v>
      </c>
      <c r="H3" s="8" t="s">
        <v>45</v>
      </c>
      <c r="I3" s="8" t="s">
        <v>46</v>
      </c>
      <c r="J3" s="83" t="s">
        <v>47</v>
      </c>
    </row>
    <row r="4" s="63" customFormat="1" ht="40" customHeight="1" spans="1:10">
      <c r="A4" s="69" t="s">
        <v>898</v>
      </c>
      <c r="B4" s="10" t="s">
        <v>899</v>
      </c>
      <c r="C4" s="70" t="s">
        <v>900</v>
      </c>
      <c r="D4" s="71" t="s">
        <v>73</v>
      </c>
      <c r="E4" s="72">
        <v>55</v>
      </c>
      <c r="F4" s="73"/>
      <c r="G4" s="13">
        <f>250*0.65</f>
        <v>162.5</v>
      </c>
      <c r="H4" s="13"/>
      <c r="I4" s="13"/>
      <c r="J4" s="31"/>
    </row>
    <row r="5" s="63" customFormat="1" ht="40" customHeight="1" spans="1:10">
      <c r="A5" s="69"/>
      <c r="B5" s="10"/>
      <c r="C5" s="74" t="s">
        <v>901</v>
      </c>
      <c r="D5" s="71" t="s">
        <v>73</v>
      </c>
      <c r="E5" s="72">
        <v>55</v>
      </c>
      <c r="F5" s="73"/>
      <c r="G5" s="13">
        <f>250*0.65</f>
        <v>162.5</v>
      </c>
      <c r="H5" s="13"/>
      <c r="I5" s="13"/>
      <c r="J5" s="31"/>
    </row>
    <row r="6" s="63" customFormat="1" ht="40" customHeight="1" spans="1:10">
      <c r="A6" s="69"/>
      <c r="B6" s="10"/>
      <c r="C6" s="75" t="s">
        <v>902</v>
      </c>
      <c r="D6" s="71" t="s">
        <v>73</v>
      </c>
      <c r="E6" s="72">
        <v>55</v>
      </c>
      <c r="F6" s="73"/>
      <c r="G6" s="13">
        <f>250*0.65</f>
        <v>162.5</v>
      </c>
      <c r="H6" s="13"/>
      <c r="I6" s="13"/>
      <c r="J6" s="31"/>
    </row>
    <row r="7" s="63" customFormat="1" ht="40" customHeight="1" spans="1:10">
      <c r="A7" s="69"/>
      <c r="B7" s="10"/>
      <c r="C7" s="74" t="s">
        <v>903</v>
      </c>
      <c r="D7" s="71" t="s">
        <v>904</v>
      </c>
      <c r="E7" s="72">
        <f>30*10</f>
        <v>300</v>
      </c>
      <c r="F7" s="73"/>
      <c r="G7" s="13">
        <f t="shared" ref="G7:G9" si="0">180*0.65</f>
        <v>117</v>
      </c>
      <c r="H7" s="13"/>
      <c r="I7" s="13"/>
      <c r="J7" s="31"/>
    </row>
    <row r="8" s="63" customFormat="1" ht="40" customHeight="1" spans="1:10">
      <c r="A8" s="69"/>
      <c r="B8" s="10"/>
      <c r="C8" s="75" t="s">
        <v>905</v>
      </c>
      <c r="D8" s="71" t="s">
        <v>904</v>
      </c>
      <c r="E8" s="72">
        <f>30*10</f>
        <v>300</v>
      </c>
      <c r="F8" s="73"/>
      <c r="G8" s="13">
        <f t="shared" si="0"/>
        <v>117</v>
      </c>
      <c r="H8" s="13"/>
      <c r="I8" s="13"/>
      <c r="J8" s="31"/>
    </row>
    <row r="9" s="63" customFormat="1" ht="40" customHeight="1" spans="1:10">
      <c r="A9" s="69"/>
      <c r="B9" s="10"/>
      <c r="C9" s="75" t="s">
        <v>906</v>
      </c>
      <c r="D9" s="71" t="s">
        <v>907</v>
      </c>
      <c r="E9" s="72">
        <v>10</v>
      </c>
      <c r="F9" s="73"/>
      <c r="G9" s="13">
        <f>180*0.65*10</f>
        <v>1170</v>
      </c>
      <c r="H9" s="13"/>
      <c r="I9" s="13"/>
      <c r="J9" s="31"/>
    </row>
    <row r="10" s="63" customFormat="1" ht="30" customHeight="1" spans="1:10">
      <c r="A10" s="69"/>
      <c r="B10" s="10"/>
      <c r="C10" s="76" t="s">
        <v>908</v>
      </c>
      <c r="D10" s="77"/>
      <c r="E10" s="77"/>
      <c r="F10" s="77"/>
      <c r="G10" s="77"/>
      <c r="H10" s="78"/>
      <c r="I10" s="84"/>
      <c r="J10" s="58"/>
    </row>
    <row r="11" s="63" customFormat="1" ht="40" customHeight="1" spans="1:10">
      <c r="A11" s="69" t="s">
        <v>909</v>
      </c>
      <c r="B11" s="10" t="s">
        <v>910</v>
      </c>
      <c r="C11" s="79" t="s">
        <v>900</v>
      </c>
      <c r="D11" s="71" t="s">
        <v>73</v>
      </c>
      <c r="E11" s="72">
        <v>55</v>
      </c>
      <c r="F11" s="80">
        <v>35</v>
      </c>
      <c r="G11" s="13">
        <f>74*0.65</f>
        <v>48.1</v>
      </c>
      <c r="H11" s="13"/>
      <c r="I11" s="13"/>
      <c r="J11" s="33"/>
    </row>
    <row r="12" s="63" customFormat="1" ht="40" customHeight="1" spans="1:10">
      <c r="A12" s="69"/>
      <c r="B12" s="10"/>
      <c r="C12" s="79" t="s">
        <v>901</v>
      </c>
      <c r="D12" s="71" t="s">
        <v>73</v>
      </c>
      <c r="E12" s="72">
        <v>55</v>
      </c>
      <c r="F12" s="80">
        <v>35</v>
      </c>
      <c r="G12" s="13">
        <f t="shared" ref="G12:G15" si="1">50*0.65</f>
        <v>32.5</v>
      </c>
      <c r="H12" s="13"/>
      <c r="I12" s="13"/>
      <c r="J12" s="33"/>
    </row>
    <row r="13" s="63" customFormat="1" ht="40" customHeight="1" spans="1:10">
      <c r="A13" s="69"/>
      <c r="B13" s="10"/>
      <c r="C13" s="79" t="s">
        <v>903</v>
      </c>
      <c r="D13" s="71" t="s">
        <v>271</v>
      </c>
      <c r="E13" s="72">
        <v>55</v>
      </c>
      <c r="F13" s="80">
        <v>35</v>
      </c>
      <c r="G13" s="13">
        <f>74*0.65</f>
        <v>48.1</v>
      </c>
      <c r="H13" s="13"/>
      <c r="I13" s="13"/>
      <c r="J13" s="33"/>
    </row>
    <row r="14" s="63" customFormat="1" ht="40" customHeight="1" spans="1:10">
      <c r="A14" s="69"/>
      <c r="B14" s="10"/>
      <c r="C14" s="79" t="s">
        <v>905</v>
      </c>
      <c r="D14" s="71" t="s">
        <v>271</v>
      </c>
      <c r="E14" s="72">
        <v>35</v>
      </c>
      <c r="F14" s="80">
        <v>35</v>
      </c>
      <c r="G14" s="13">
        <f t="shared" si="1"/>
        <v>32.5</v>
      </c>
      <c r="H14" s="13"/>
      <c r="I14" s="13"/>
      <c r="J14" s="33"/>
    </row>
    <row r="15" s="63" customFormat="1" ht="40" customHeight="1" spans="1:10">
      <c r="A15" s="69"/>
      <c r="B15" s="10"/>
      <c r="C15" s="75" t="s">
        <v>902</v>
      </c>
      <c r="D15" s="71" t="s">
        <v>73</v>
      </c>
      <c r="E15" s="72">
        <v>40</v>
      </c>
      <c r="F15" s="80">
        <v>35</v>
      </c>
      <c r="G15" s="13">
        <f t="shared" si="1"/>
        <v>32.5</v>
      </c>
      <c r="H15" s="13"/>
      <c r="I15" s="13"/>
      <c r="J15" s="33"/>
    </row>
    <row r="16" s="63" customFormat="1" ht="30" customHeight="1" spans="1:10">
      <c r="A16" s="69"/>
      <c r="B16" s="10"/>
      <c r="C16" s="48" t="s">
        <v>908</v>
      </c>
      <c r="D16" s="49"/>
      <c r="E16" s="49"/>
      <c r="F16" s="49"/>
      <c r="G16" s="49"/>
      <c r="H16" s="50"/>
      <c r="I16" s="46"/>
      <c r="J16" s="58"/>
    </row>
    <row r="17" s="63" customFormat="1" ht="30" customHeight="1" spans="1:10">
      <c r="A17" s="20" t="s">
        <v>911</v>
      </c>
      <c r="B17" s="21" t="s">
        <v>912</v>
      </c>
      <c r="C17" s="48" t="s">
        <v>913</v>
      </c>
      <c r="D17" s="49"/>
      <c r="E17" s="49"/>
      <c r="F17" s="49"/>
      <c r="G17" s="49"/>
      <c r="H17" s="50"/>
      <c r="I17" s="21"/>
      <c r="J17" s="60"/>
    </row>
    <row r="18" s="63" customFormat="1" ht="30" customHeight="1" spans="1:10">
      <c r="A18" s="22" t="s">
        <v>914</v>
      </c>
      <c r="B18" s="23" t="s">
        <v>915</v>
      </c>
      <c r="C18" s="51" t="s">
        <v>916</v>
      </c>
      <c r="D18" s="52"/>
      <c r="E18" s="52"/>
      <c r="F18" s="52"/>
      <c r="G18" s="52"/>
      <c r="H18" s="53"/>
      <c r="I18" s="85"/>
      <c r="J18" s="62"/>
    </row>
    <row r="19" s="56" customFormat="1" ht="40" customHeight="1" spans="1:10">
      <c r="A19" s="81" t="s">
        <v>917</v>
      </c>
      <c r="B19" s="81"/>
      <c r="C19" s="81"/>
      <c r="D19" s="81"/>
      <c r="E19" s="81"/>
      <c r="F19" s="81"/>
      <c r="G19" s="82"/>
      <c r="H19" s="29"/>
      <c r="I19" s="29"/>
      <c r="J19" s="81"/>
    </row>
  </sheetData>
  <mergeCells count="11">
    <mergeCell ref="A1:J1"/>
    <mergeCell ref="A2:J2"/>
    <mergeCell ref="C10:H10"/>
    <mergeCell ref="C16:H16"/>
    <mergeCell ref="C17:H17"/>
    <mergeCell ref="C18:H18"/>
    <mergeCell ref="A19:J19"/>
    <mergeCell ref="A4:A10"/>
    <mergeCell ref="A11:A16"/>
    <mergeCell ref="B4:B10"/>
    <mergeCell ref="B11:B16"/>
  </mergeCells>
  <pageMargins left="0.118055555555556" right="0.118055555555556" top="0.196527777777778" bottom="0.118055555555556"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3" sqref="G3"/>
    </sheetView>
  </sheetViews>
  <sheetFormatPr defaultColWidth="9" defaultRowHeight="13.5"/>
  <cols>
    <col min="2" max="3" width="20.625" customWidth="1"/>
    <col min="7" max="9" width="15.625" style="39" customWidth="1"/>
    <col min="10" max="10" width="10.625" customWidth="1"/>
    <col min="11" max="11" width="47" customWidth="1"/>
  </cols>
  <sheetData>
    <row r="1" s="37" customFormat="1" ht="36.75" customHeight="1" spans="1:10">
      <c r="A1" s="40" t="s">
        <v>918</v>
      </c>
      <c r="B1" s="40"/>
      <c r="C1" s="40"/>
      <c r="D1" s="40"/>
      <c r="E1" s="40"/>
      <c r="F1" s="40"/>
      <c r="G1" s="41"/>
      <c r="H1" s="41"/>
      <c r="I1" s="41"/>
      <c r="J1" s="40"/>
    </row>
    <row r="2" s="38" customFormat="1" ht="30" customHeight="1" spans="1:10">
      <c r="A2" s="5" t="str">
        <f>[1]汇总表!A2</f>
        <v>工程名称：粤港澳大湾区国际智能检测产业园一期项目</v>
      </c>
      <c r="B2" s="5"/>
      <c r="C2" s="5"/>
      <c r="D2" s="5"/>
      <c r="E2" s="5"/>
      <c r="F2" s="5"/>
      <c r="G2" s="42"/>
      <c r="H2" s="42"/>
      <c r="I2" s="42"/>
      <c r="J2" s="5"/>
    </row>
    <row r="3" s="37" customFormat="1" ht="30" customHeight="1" spans="1:10">
      <c r="A3" s="43" t="s">
        <v>19</v>
      </c>
      <c r="B3" s="44" t="s">
        <v>894</v>
      </c>
      <c r="C3" s="44" t="s">
        <v>895</v>
      </c>
      <c r="D3" s="44" t="s">
        <v>42</v>
      </c>
      <c r="E3" s="44" t="s">
        <v>896</v>
      </c>
      <c r="F3" s="44" t="s">
        <v>897</v>
      </c>
      <c r="G3" s="8" t="s">
        <v>44</v>
      </c>
      <c r="H3" s="8" t="s">
        <v>45</v>
      </c>
      <c r="I3" s="8" t="s">
        <v>46</v>
      </c>
      <c r="J3" s="30" t="s">
        <v>47</v>
      </c>
    </row>
    <row r="4" s="37" customFormat="1" ht="40" customHeight="1" spans="1:10">
      <c r="A4" s="45" t="s">
        <v>898</v>
      </c>
      <c r="B4" s="21" t="s">
        <v>919</v>
      </c>
      <c r="C4" s="46" t="s">
        <v>920</v>
      </c>
      <c r="D4" s="46" t="s">
        <v>73</v>
      </c>
      <c r="E4" s="46">
        <v>480</v>
      </c>
      <c r="F4" s="47"/>
      <c r="G4" s="13">
        <f t="shared" ref="G4:G7" si="0">250*0.65</f>
        <v>162.5</v>
      </c>
      <c r="H4" s="13"/>
      <c r="I4" s="13"/>
      <c r="J4" s="31"/>
    </row>
    <row r="5" s="37" customFormat="1" ht="40" customHeight="1" spans="1:10">
      <c r="A5" s="45"/>
      <c r="B5" s="21"/>
      <c r="C5" s="46" t="s">
        <v>921</v>
      </c>
      <c r="D5" s="46" t="s">
        <v>73</v>
      </c>
      <c r="E5" s="46">
        <v>480</v>
      </c>
      <c r="F5" s="47"/>
      <c r="G5" s="13">
        <f t="shared" si="0"/>
        <v>162.5</v>
      </c>
      <c r="H5" s="13"/>
      <c r="I5" s="13"/>
      <c r="J5" s="31"/>
    </row>
    <row r="6" s="37" customFormat="1" ht="40" customHeight="1" spans="1:10">
      <c r="A6" s="45"/>
      <c r="B6" s="21"/>
      <c r="C6" s="46" t="s">
        <v>922</v>
      </c>
      <c r="D6" s="46" t="s">
        <v>73</v>
      </c>
      <c r="E6" s="46">
        <v>480</v>
      </c>
      <c r="F6" s="47"/>
      <c r="G6" s="13">
        <f>400*0.65</f>
        <v>260</v>
      </c>
      <c r="H6" s="13"/>
      <c r="I6" s="13"/>
      <c r="J6" s="31"/>
    </row>
    <row r="7" s="37" customFormat="1" ht="40" customHeight="1" spans="1:10">
      <c r="A7" s="45"/>
      <c r="B7" s="21"/>
      <c r="C7" s="46" t="s">
        <v>923</v>
      </c>
      <c r="D7" s="46" t="s">
        <v>73</v>
      </c>
      <c r="E7" s="46">
        <v>480</v>
      </c>
      <c r="F7" s="47"/>
      <c r="G7" s="13">
        <f>400*0.65</f>
        <v>260</v>
      </c>
      <c r="H7" s="13"/>
      <c r="I7" s="13"/>
      <c r="J7" s="31"/>
    </row>
    <row r="8" s="37" customFormat="1" ht="40" customHeight="1" spans="1:11">
      <c r="A8" s="45"/>
      <c r="B8" s="21"/>
      <c r="C8" s="48" t="s">
        <v>908</v>
      </c>
      <c r="D8" s="49"/>
      <c r="E8" s="49"/>
      <c r="F8" s="49"/>
      <c r="G8" s="49"/>
      <c r="H8" s="50"/>
      <c r="I8" s="54"/>
      <c r="J8" s="55"/>
      <c r="K8" s="56"/>
    </row>
    <row r="9" s="37" customFormat="1" ht="40" customHeight="1" spans="1:10">
      <c r="A9" s="45" t="s">
        <v>909</v>
      </c>
      <c r="B9" s="21" t="s">
        <v>924</v>
      </c>
      <c r="C9" s="46" t="s">
        <v>920</v>
      </c>
      <c r="D9" s="46" t="s">
        <v>73</v>
      </c>
      <c r="E9" s="46">
        <v>480</v>
      </c>
      <c r="F9" s="46">
        <v>30</v>
      </c>
      <c r="G9" s="13">
        <f>74*0.65</f>
        <v>48.1</v>
      </c>
      <c r="H9" s="13"/>
      <c r="I9" s="13"/>
      <c r="J9" s="33"/>
    </row>
    <row r="10" s="37" customFormat="1" ht="40" customHeight="1" spans="1:10">
      <c r="A10" s="45"/>
      <c r="B10" s="21"/>
      <c r="C10" s="46" t="s">
        <v>921</v>
      </c>
      <c r="D10" s="46" t="s">
        <v>73</v>
      </c>
      <c r="E10" s="46">
        <v>480</v>
      </c>
      <c r="F10" s="46">
        <v>30</v>
      </c>
      <c r="G10" s="13">
        <f>50*0.65</f>
        <v>32.5</v>
      </c>
      <c r="H10" s="13"/>
      <c r="I10" s="13"/>
      <c r="J10" s="33"/>
    </row>
    <row r="11" s="37" customFormat="1" ht="40" customHeight="1" spans="1:10">
      <c r="A11" s="45"/>
      <c r="B11" s="21"/>
      <c r="C11" s="46" t="s">
        <v>922</v>
      </c>
      <c r="D11" s="46" t="s">
        <v>73</v>
      </c>
      <c r="E11" s="46">
        <v>480</v>
      </c>
      <c r="F11" s="46">
        <v>30</v>
      </c>
      <c r="G11" s="13">
        <f>116*0.65</f>
        <v>75.4</v>
      </c>
      <c r="H11" s="13"/>
      <c r="I11" s="13"/>
      <c r="J11" s="57"/>
    </row>
    <row r="12" s="37" customFormat="1" ht="40" customHeight="1" spans="1:10">
      <c r="A12" s="45"/>
      <c r="B12" s="21"/>
      <c r="C12" s="46" t="s">
        <v>923</v>
      </c>
      <c r="D12" s="46" t="s">
        <v>73</v>
      </c>
      <c r="E12" s="46">
        <v>480</v>
      </c>
      <c r="F12" s="46">
        <v>30</v>
      </c>
      <c r="G12" s="13">
        <f>74*0.65</f>
        <v>48.1</v>
      </c>
      <c r="H12" s="13"/>
      <c r="I12" s="13"/>
      <c r="J12" s="57"/>
    </row>
    <row r="13" s="37" customFormat="1" ht="40" customHeight="1" spans="1:10">
      <c r="A13" s="45"/>
      <c r="B13" s="21"/>
      <c r="C13" s="48" t="s">
        <v>908</v>
      </c>
      <c r="D13" s="49"/>
      <c r="E13" s="49"/>
      <c r="F13" s="49"/>
      <c r="G13" s="49"/>
      <c r="H13" s="50"/>
      <c r="I13" s="54"/>
      <c r="J13" s="58"/>
    </row>
    <row r="14" s="37" customFormat="1" ht="30" customHeight="1" spans="1:10">
      <c r="A14" s="20" t="s">
        <v>911</v>
      </c>
      <c r="B14" s="21" t="s">
        <v>912</v>
      </c>
      <c r="C14" s="48" t="s">
        <v>913</v>
      </c>
      <c r="D14" s="49"/>
      <c r="E14" s="49"/>
      <c r="F14" s="49"/>
      <c r="G14" s="49"/>
      <c r="H14" s="50"/>
      <c r="I14" s="59"/>
      <c r="J14" s="60"/>
    </row>
    <row r="15" s="37" customFormat="1" ht="30" customHeight="1" spans="1:10">
      <c r="A15" s="22" t="s">
        <v>914</v>
      </c>
      <c r="B15" s="23" t="s">
        <v>915</v>
      </c>
      <c r="C15" s="51" t="s">
        <v>916</v>
      </c>
      <c r="D15" s="52"/>
      <c r="E15" s="52"/>
      <c r="F15" s="52"/>
      <c r="G15" s="52"/>
      <c r="H15" s="53"/>
      <c r="I15" s="61"/>
      <c r="J15" s="62"/>
    </row>
    <row r="16" s="3" customFormat="1" ht="40" customHeight="1" spans="1:10">
      <c r="A16" s="27" t="s">
        <v>917</v>
      </c>
      <c r="B16" s="27"/>
      <c r="C16" s="27"/>
      <c r="D16" s="27"/>
      <c r="E16" s="27"/>
      <c r="F16" s="27"/>
      <c r="G16" s="28"/>
      <c r="H16" s="29"/>
      <c r="I16" s="29"/>
      <c r="J16" s="27"/>
    </row>
  </sheetData>
  <mergeCells count="11">
    <mergeCell ref="A1:J1"/>
    <mergeCell ref="A2:J2"/>
    <mergeCell ref="C8:H8"/>
    <mergeCell ref="C13:H13"/>
    <mergeCell ref="C14:H14"/>
    <mergeCell ref="C15:H15"/>
    <mergeCell ref="A16:J16"/>
    <mergeCell ref="A4:A8"/>
    <mergeCell ref="A9:A13"/>
    <mergeCell ref="B4:B8"/>
    <mergeCell ref="B9:B13"/>
  </mergeCells>
  <printOptions horizontalCentered="1"/>
  <pageMargins left="0.118055555555556" right="0.118055555555556" top="0.196527777777778" bottom="0.118055555555556"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K6" sqref="K6"/>
    </sheetView>
  </sheetViews>
  <sheetFormatPr defaultColWidth="9" defaultRowHeight="13.5"/>
  <cols>
    <col min="1" max="1" width="10.25" customWidth="1"/>
    <col min="2" max="3" width="20.625" customWidth="1"/>
    <col min="7" max="9" width="15.625" customWidth="1"/>
    <col min="10" max="10" width="10.625" customWidth="1"/>
  </cols>
  <sheetData>
    <row r="1" s="1" customFormat="1" ht="40" customHeight="1" spans="1:10">
      <c r="A1" s="4" t="s">
        <v>925</v>
      </c>
      <c r="B1" s="4"/>
      <c r="C1" s="4"/>
      <c r="D1" s="4"/>
      <c r="E1" s="4"/>
      <c r="F1" s="4"/>
      <c r="G1" s="4"/>
      <c r="H1" s="4"/>
      <c r="I1" s="4"/>
      <c r="J1" s="4"/>
    </row>
    <row r="2" s="1" customFormat="1" ht="30" customHeight="1" spans="1:10">
      <c r="A2" s="5" t="str">
        <f>[1]汇总表!A2</f>
        <v>工程名称：粤港澳大湾区国际智能检测产业园一期项目</v>
      </c>
      <c r="B2" s="5"/>
      <c r="C2" s="5"/>
      <c r="D2" s="5"/>
      <c r="E2" s="5"/>
      <c r="F2" s="5"/>
      <c r="G2" s="5"/>
      <c r="H2" s="5"/>
      <c r="I2" s="5"/>
      <c r="J2" s="5"/>
    </row>
    <row r="3" s="1" customFormat="1" ht="45" customHeight="1" spans="1:10">
      <c r="A3" s="6" t="s">
        <v>19</v>
      </c>
      <c r="B3" s="7" t="s">
        <v>894</v>
      </c>
      <c r="C3" s="7" t="s">
        <v>895</v>
      </c>
      <c r="D3" s="7" t="s">
        <v>42</v>
      </c>
      <c r="E3" s="7" t="s">
        <v>896</v>
      </c>
      <c r="F3" s="7" t="s">
        <v>897</v>
      </c>
      <c r="G3" s="8" t="s">
        <v>44</v>
      </c>
      <c r="H3" s="8" t="s">
        <v>45</v>
      </c>
      <c r="I3" s="8" t="s">
        <v>46</v>
      </c>
      <c r="J3" s="30" t="s">
        <v>47</v>
      </c>
    </row>
    <row r="4" s="2" customFormat="1" ht="40" customHeight="1" spans="1:10">
      <c r="A4" s="9" t="s">
        <v>898</v>
      </c>
      <c r="B4" s="10" t="s">
        <v>899</v>
      </c>
      <c r="C4" s="11" t="s">
        <v>36</v>
      </c>
      <c r="D4" s="11" t="s">
        <v>73</v>
      </c>
      <c r="E4" s="12">
        <v>50</v>
      </c>
      <c r="F4" s="12" t="s">
        <v>106</v>
      </c>
      <c r="G4" s="13">
        <f>250*0.65</f>
        <v>162.5</v>
      </c>
      <c r="H4" s="13"/>
      <c r="I4" s="13"/>
      <c r="J4" s="31"/>
    </row>
    <row r="5" s="2" customFormat="1" ht="40" customHeight="1" spans="1:10">
      <c r="A5" s="9"/>
      <c r="B5" s="10"/>
      <c r="C5" s="11" t="s">
        <v>906</v>
      </c>
      <c r="D5" s="11" t="s">
        <v>907</v>
      </c>
      <c r="E5" s="11">
        <v>3</v>
      </c>
      <c r="F5" s="11" t="s">
        <v>106</v>
      </c>
      <c r="G5" s="13">
        <f>180*0.65*10</f>
        <v>1170</v>
      </c>
      <c r="H5" s="13"/>
      <c r="I5" s="13"/>
      <c r="J5" s="31"/>
    </row>
    <row r="6" s="2" customFormat="1" ht="40" customHeight="1" spans="1:10">
      <c r="A6" s="9"/>
      <c r="B6" s="10"/>
      <c r="C6" s="14" t="s">
        <v>908</v>
      </c>
      <c r="D6" s="15"/>
      <c r="E6" s="15"/>
      <c r="F6" s="15"/>
      <c r="G6" s="15"/>
      <c r="H6" s="16"/>
      <c r="I6" s="11"/>
      <c r="J6" s="32"/>
    </row>
    <row r="7" s="2" customFormat="1" ht="40" customHeight="1" spans="1:10">
      <c r="A7" s="9" t="s">
        <v>909</v>
      </c>
      <c r="B7" s="10" t="s">
        <v>910</v>
      </c>
      <c r="C7" s="11" t="s">
        <v>926</v>
      </c>
      <c r="D7" s="11" t="s">
        <v>73</v>
      </c>
      <c r="E7" s="12">
        <v>50</v>
      </c>
      <c r="F7" s="12">
        <v>30</v>
      </c>
      <c r="G7" s="13">
        <f>50*0.65</f>
        <v>32.5</v>
      </c>
      <c r="H7" s="13"/>
      <c r="I7" s="13"/>
      <c r="J7" s="33"/>
    </row>
    <row r="8" s="2" customFormat="1" ht="40" customHeight="1" spans="1:10">
      <c r="A8" s="9"/>
      <c r="B8" s="10"/>
      <c r="C8" s="17" t="s">
        <v>908</v>
      </c>
      <c r="D8" s="18"/>
      <c r="E8" s="18"/>
      <c r="F8" s="18"/>
      <c r="G8" s="18"/>
      <c r="H8" s="19"/>
      <c r="I8" s="34"/>
      <c r="J8" s="32"/>
    </row>
    <row r="9" s="2" customFormat="1" ht="30" customHeight="1" spans="1:10">
      <c r="A9" s="20" t="s">
        <v>911</v>
      </c>
      <c r="B9" s="21" t="s">
        <v>927</v>
      </c>
      <c r="C9" s="14" t="s">
        <v>913</v>
      </c>
      <c r="D9" s="15"/>
      <c r="E9" s="15"/>
      <c r="F9" s="15"/>
      <c r="G9" s="15"/>
      <c r="H9" s="16"/>
      <c r="I9" s="11"/>
      <c r="J9" s="32"/>
    </row>
    <row r="10" s="2" customFormat="1" ht="30" customHeight="1" spans="1:10">
      <c r="A10" s="22" t="s">
        <v>914</v>
      </c>
      <c r="B10" s="23" t="s">
        <v>915</v>
      </c>
      <c r="C10" s="24" t="s">
        <v>916</v>
      </c>
      <c r="D10" s="25"/>
      <c r="E10" s="25"/>
      <c r="F10" s="25"/>
      <c r="G10" s="25"/>
      <c r="H10" s="26"/>
      <c r="I10" s="35"/>
      <c r="J10" s="36"/>
    </row>
    <row r="11" s="3" customFormat="1" ht="40" customHeight="1" spans="1:10">
      <c r="A11" s="27" t="s">
        <v>917</v>
      </c>
      <c r="B11" s="27"/>
      <c r="C11" s="27"/>
      <c r="D11" s="27"/>
      <c r="E11" s="27"/>
      <c r="F11" s="27"/>
      <c r="G11" s="28"/>
      <c r="H11" s="29"/>
      <c r="I11" s="29"/>
      <c r="J11" s="27"/>
    </row>
  </sheetData>
  <mergeCells count="11">
    <mergeCell ref="A1:J1"/>
    <mergeCell ref="A2:J2"/>
    <mergeCell ref="C6:H6"/>
    <mergeCell ref="C8:H8"/>
    <mergeCell ref="C9:H9"/>
    <mergeCell ref="C10:H10"/>
    <mergeCell ref="A11:J11"/>
    <mergeCell ref="A4:A6"/>
    <mergeCell ref="A7:A8"/>
    <mergeCell ref="B4:B6"/>
    <mergeCell ref="B7:B8"/>
  </mergeCells>
  <pageMargins left="0.118055555555556" right="0.118055555555556" top="0.196527777777778" bottom="0.11805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33" sqref="C33"/>
    </sheetView>
  </sheetViews>
  <sheetFormatPr defaultColWidth="9" defaultRowHeight="13.5" outlineLevelCol="5"/>
  <cols>
    <col min="1" max="1" width="10.6333333333333" customWidth="1"/>
    <col min="2" max="2" width="30.625" customWidth="1"/>
    <col min="3" max="3" width="25.625" style="306" customWidth="1"/>
    <col min="4" max="4" width="20.625" customWidth="1"/>
    <col min="11" max="12" width="15" customWidth="1"/>
    <col min="13" max="13" width="17.125" customWidth="1"/>
  </cols>
  <sheetData>
    <row r="1" ht="50" customHeight="1" spans="1:4">
      <c r="A1" s="307" t="s">
        <v>17</v>
      </c>
      <c r="B1" s="307"/>
      <c r="C1" s="307"/>
      <c r="D1" s="307"/>
    </row>
    <row r="2" ht="48" customHeight="1" spans="1:4">
      <c r="A2" s="308" t="s">
        <v>18</v>
      </c>
      <c r="B2" s="308"/>
      <c r="C2" s="308"/>
      <c r="D2" s="308"/>
    </row>
    <row r="3" ht="30" customHeight="1" spans="1:4">
      <c r="A3" s="309" t="s">
        <v>19</v>
      </c>
      <c r="B3" s="310" t="s">
        <v>20</v>
      </c>
      <c r="C3" s="310" t="s">
        <v>21</v>
      </c>
      <c r="D3" s="83" t="s">
        <v>22</v>
      </c>
    </row>
    <row r="4" ht="30" customHeight="1" spans="1:4">
      <c r="A4" s="311">
        <v>1</v>
      </c>
      <c r="B4" s="312" t="s">
        <v>23</v>
      </c>
      <c r="C4" s="313"/>
      <c r="D4" s="314"/>
    </row>
    <row r="5" ht="30" customHeight="1" spans="1:4">
      <c r="A5" s="311">
        <v>2</v>
      </c>
      <c r="B5" s="312" t="s">
        <v>24</v>
      </c>
      <c r="C5" s="313"/>
      <c r="D5" s="314"/>
    </row>
    <row r="6" ht="30" customHeight="1" spans="1:4">
      <c r="A6" s="311">
        <v>3</v>
      </c>
      <c r="B6" s="312" t="s">
        <v>25</v>
      </c>
      <c r="C6" s="313"/>
      <c r="D6" s="314"/>
    </row>
    <row r="7" ht="30" customHeight="1" spans="1:6">
      <c r="A7" s="311">
        <v>4</v>
      </c>
      <c r="B7" s="312" t="s">
        <v>26</v>
      </c>
      <c r="C7" s="313"/>
      <c r="D7" s="314"/>
      <c r="F7" s="315"/>
    </row>
    <row r="8" ht="30" customHeight="1" spans="1:6">
      <c r="A8" s="311">
        <v>5</v>
      </c>
      <c r="B8" s="312" t="s">
        <v>27</v>
      </c>
      <c r="C8" s="313"/>
      <c r="D8" s="316"/>
      <c r="F8" s="315"/>
    </row>
    <row r="9" ht="30" customHeight="1" spans="1:4">
      <c r="A9" s="311">
        <v>6</v>
      </c>
      <c r="B9" s="312" t="s">
        <v>28</v>
      </c>
      <c r="C9" s="317"/>
      <c r="D9" s="318"/>
    </row>
    <row r="10" ht="30" customHeight="1" spans="1:4">
      <c r="A10" s="311">
        <v>7</v>
      </c>
      <c r="B10" s="312" t="s">
        <v>29</v>
      </c>
      <c r="C10" s="317"/>
      <c r="D10" s="319"/>
    </row>
    <row r="11" ht="30" customHeight="1" spans="1:4">
      <c r="A11" s="311">
        <v>8</v>
      </c>
      <c r="B11" s="312" t="s">
        <v>30</v>
      </c>
      <c r="C11" s="317"/>
      <c r="D11" s="319"/>
    </row>
    <row r="12" ht="30" customHeight="1" spans="1:4">
      <c r="A12" s="311">
        <v>9</v>
      </c>
      <c r="B12" s="312" t="s">
        <v>31</v>
      </c>
      <c r="C12" s="317"/>
      <c r="D12" s="319"/>
    </row>
    <row r="13" s="3" customFormat="1" ht="30" customHeight="1" spans="1:4">
      <c r="A13" s="311">
        <v>10</v>
      </c>
      <c r="B13" s="312" t="s">
        <v>32</v>
      </c>
      <c r="C13" s="320"/>
      <c r="D13" s="321"/>
    </row>
    <row r="14" s="3" customFormat="1" ht="30" customHeight="1" spans="1:4">
      <c r="A14" s="311">
        <v>11</v>
      </c>
      <c r="B14" s="312" t="s">
        <v>33</v>
      </c>
      <c r="C14" s="320"/>
      <c r="D14" s="321"/>
    </row>
    <row r="15" s="3" customFormat="1" ht="30" customHeight="1" spans="1:4">
      <c r="A15" s="311">
        <v>12</v>
      </c>
      <c r="B15" s="312" t="s">
        <v>34</v>
      </c>
      <c r="C15" s="320"/>
      <c r="D15" s="321"/>
    </row>
    <row r="16" s="3" customFormat="1" ht="30" customHeight="1" spans="1:4">
      <c r="A16" s="311">
        <v>13</v>
      </c>
      <c r="B16" s="312" t="s">
        <v>35</v>
      </c>
      <c r="C16" s="320"/>
      <c r="D16" s="321"/>
    </row>
    <row r="17" s="3" customFormat="1" ht="30" customHeight="1" spans="1:4">
      <c r="A17" s="311">
        <v>14</v>
      </c>
      <c r="B17" s="312" t="s">
        <v>36</v>
      </c>
      <c r="C17" s="320"/>
      <c r="D17" s="321"/>
    </row>
    <row r="18" s="3" customFormat="1" ht="30" customHeight="1" spans="1:4">
      <c r="A18" s="322" t="s">
        <v>37</v>
      </c>
      <c r="B18" s="323"/>
      <c r="C18" s="324"/>
      <c r="D18" s="325"/>
    </row>
    <row r="19" ht="30" customHeight="1" spans="3:3">
      <c r="C19" s="326"/>
    </row>
    <row r="20" ht="30" customHeight="1" spans="3:3">
      <c r="C20" s="327"/>
    </row>
    <row r="21" ht="30" customHeight="1" spans="3:3">
      <c r="C21" s="328"/>
    </row>
  </sheetData>
  <mergeCells count="3">
    <mergeCell ref="A1:D1"/>
    <mergeCell ref="A2:D2"/>
    <mergeCell ref="A18:B1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3" topLeftCell="A4" activePane="bottomLeft" state="frozen"/>
      <selection/>
      <selection pane="bottomLeft" activeCell="M12" sqref="M12"/>
    </sheetView>
  </sheetViews>
  <sheetFormatPr defaultColWidth="9" defaultRowHeight="25" customHeight="1"/>
  <cols>
    <col min="1" max="1" width="8.625" style="87" customWidth="1"/>
    <col min="2" max="2" width="12.625" style="87" customWidth="1"/>
    <col min="3" max="3" width="16" style="87" customWidth="1"/>
    <col min="4" max="4" width="25.625" style="87" customWidth="1"/>
    <col min="5" max="6" width="10.375" style="87" customWidth="1"/>
    <col min="7" max="8" width="15.625" style="87" customWidth="1"/>
    <col min="9" max="9" width="15.625" style="297" customWidth="1"/>
    <col min="10" max="10" width="10.625" style="87" customWidth="1"/>
    <col min="11" max="16373" width="9" style="87"/>
  </cols>
  <sheetData>
    <row r="1" ht="40" customHeight="1" spans="1:10">
      <c r="A1" s="298" t="s">
        <v>38</v>
      </c>
      <c r="B1" s="131"/>
      <c r="C1" s="131"/>
      <c r="D1" s="131"/>
      <c r="E1" s="131"/>
      <c r="F1" s="131"/>
      <c r="G1" s="131"/>
      <c r="H1" s="131"/>
      <c r="I1" s="300"/>
      <c r="J1" s="131"/>
    </row>
    <row r="2" s="296" customFormat="1" ht="30" customHeight="1" spans="1:10">
      <c r="A2" s="134" t="str">
        <f>汇总表!A2</f>
        <v>工程名称：粤港澳大湾区国际智能检测产业园一期项目检验监测</v>
      </c>
      <c r="B2" s="134"/>
      <c r="C2" s="134"/>
      <c r="D2" s="134"/>
      <c r="E2" s="134"/>
      <c r="F2" s="134"/>
      <c r="G2" s="134"/>
      <c r="H2" s="134"/>
      <c r="I2" s="301"/>
      <c r="J2" s="134"/>
    </row>
    <row r="3" ht="30" customHeight="1" spans="1:10">
      <c r="A3" s="135" t="s">
        <v>19</v>
      </c>
      <c r="B3" s="8" t="s">
        <v>39</v>
      </c>
      <c r="C3" s="8" t="s">
        <v>40</v>
      </c>
      <c r="D3" s="8" t="s">
        <v>41</v>
      </c>
      <c r="E3" s="8" t="s">
        <v>42</v>
      </c>
      <c r="F3" s="8" t="s">
        <v>43</v>
      </c>
      <c r="G3" s="8" t="s">
        <v>44</v>
      </c>
      <c r="H3" s="8" t="s">
        <v>45</v>
      </c>
      <c r="I3" s="8" t="s">
        <v>46</v>
      </c>
      <c r="J3" s="142" t="s">
        <v>47</v>
      </c>
    </row>
    <row r="4" s="87" customFormat="1" ht="40" customHeight="1" spans="1:10">
      <c r="A4" s="299">
        <v>1</v>
      </c>
      <c r="B4" s="115" t="s">
        <v>48</v>
      </c>
      <c r="C4" s="115" t="s">
        <v>49</v>
      </c>
      <c r="D4" s="115" t="s">
        <v>50</v>
      </c>
      <c r="E4" s="115" t="s">
        <v>51</v>
      </c>
      <c r="F4" s="115">
        <v>8600</v>
      </c>
      <c r="G4" s="137">
        <v>60</v>
      </c>
      <c r="H4" s="137"/>
      <c r="I4" s="302"/>
      <c r="J4" s="303"/>
    </row>
    <row r="5" ht="40" customHeight="1" spans="1:10">
      <c r="A5" s="299">
        <v>2</v>
      </c>
      <c r="B5" s="115"/>
      <c r="C5" s="115" t="s">
        <v>52</v>
      </c>
      <c r="D5" s="115" t="s">
        <v>53</v>
      </c>
      <c r="E5" s="115" t="s">
        <v>54</v>
      </c>
      <c r="F5" s="115">
        <v>680</v>
      </c>
      <c r="G5" s="137">
        <v>200</v>
      </c>
      <c r="H5" s="137"/>
      <c r="I5" s="302"/>
      <c r="J5" s="303"/>
    </row>
    <row r="6" ht="40" customHeight="1" spans="1:10">
      <c r="A6" s="299">
        <v>3</v>
      </c>
      <c r="B6" s="115"/>
      <c r="C6" s="115" t="s">
        <v>55</v>
      </c>
      <c r="D6" s="115" t="s">
        <v>50</v>
      </c>
      <c r="E6" s="115" t="s">
        <v>54</v>
      </c>
      <c r="F6" s="115">
        <v>9</v>
      </c>
      <c r="G6" s="137">
        <f>10000*0.7</f>
        <v>7000</v>
      </c>
      <c r="H6" s="137"/>
      <c r="I6" s="302"/>
      <c r="J6" s="303"/>
    </row>
    <row r="7" s="87" customFormat="1" ht="40" customHeight="1" spans="1:10">
      <c r="A7" s="299">
        <v>4</v>
      </c>
      <c r="B7" s="115"/>
      <c r="C7" s="115" t="s">
        <v>56</v>
      </c>
      <c r="D7" s="115" t="s">
        <v>57</v>
      </c>
      <c r="E7" s="115" t="s">
        <v>51</v>
      </c>
      <c r="F7" s="115">
        <v>3</v>
      </c>
      <c r="G7" s="137">
        <v>60</v>
      </c>
      <c r="H7" s="137"/>
      <c r="I7" s="302"/>
      <c r="J7" s="303"/>
    </row>
    <row r="8" ht="40" customHeight="1" spans="1:10">
      <c r="A8" s="299">
        <v>5</v>
      </c>
      <c r="B8" s="115"/>
      <c r="C8" s="115" t="s">
        <v>58</v>
      </c>
      <c r="D8" s="115" t="s">
        <v>53</v>
      </c>
      <c r="E8" s="115" t="s">
        <v>54</v>
      </c>
      <c r="F8" s="115">
        <v>10</v>
      </c>
      <c r="G8" s="137">
        <f>500*0.7</f>
        <v>350</v>
      </c>
      <c r="H8" s="137"/>
      <c r="I8" s="302"/>
      <c r="J8" s="303"/>
    </row>
    <row r="9" ht="40" customHeight="1" spans="1:10">
      <c r="A9" s="299">
        <v>6</v>
      </c>
      <c r="B9" s="115"/>
      <c r="C9" s="115" t="s">
        <v>59</v>
      </c>
      <c r="D9" s="115" t="s">
        <v>57</v>
      </c>
      <c r="E9" s="115" t="s">
        <v>51</v>
      </c>
      <c r="F9" s="115">
        <f>F4*0.01</f>
        <v>86</v>
      </c>
      <c r="G9" s="137">
        <v>60</v>
      </c>
      <c r="H9" s="137"/>
      <c r="I9" s="302"/>
      <c r="J9" s="303"/>
    </row>
    <row r="10" ht="40" customHeight="1" spans="1:10">
      <c r="A10" s="299">
        <v>7</v>
      </c>
      <c r="B10" s="115"/>
      <c r="C10" s="115" t="s">
        <v>60</v>
      </c>
      <c r="D10" s="115" t="s">
        <v>61</v>
      </c>
      <c r="E10" s="115" t="s">
        <v>62</v>
      </c>
      <c r="F10" s="115">
        <f>F8*10</f>
        <v>100</v>
      </c>
      <c r="G10" s="137">
        <f>30*0.7</f>
        <v>21</v>
      </c>
      <c r="H10" s="137"/>
      <c r="I10" s="302"/>
      <c r="J10" s="303"/>
    </row>
    <row r="11" s="87" customFormat="1" ht="40" customHeight="1" spans="1:10">
      <c r="A11" s="299">
        <v>8</v>
      </c>
      <c r="B11" s="115"/>
      <c r="C11" s="115" t="s">
        <v>63</v>
      </c>
      <c r="D11" s="115" t="s">
        <v>64</v>
      </c>
      <c r="E11" s="115" t="s">
        <v>65</v>
      </c>
      <c r="F11" s="115">
        <v>30</v>
      </c>
      <c r="G11" s="137">
        <f>400*0.7</f>
        <v>280</v>
      </c>
      <c r="H11" s="137"/>
      <c r="I11" s="302"/>
      <c r="J11" s="303"/>
    </row>
    <row r="12" ht="40" customHeight="1" spans="1:10">
      <c r="A12" s="299">
        <v>9</v>
      </c>
      <c r="B12" s="115"/>
      <c r="C12" s="115" t="s">
        <v>66</v>
      </c>
      <c r="D12" s="115" t="s">
        <v>67</v>
      </c>
      <c r="E12" s="115" t="s">
        <v>54</v>
      </c>
      <c r="F12" s="115">
        <v>6</v>
      </c>
      <c r="G12" s="137">
        <f>5000*0.7</f>
        <v>3500</v>
      </c>
      <c r="H12" s="137"/>
      <c r="I12" s="302"/>
      <c r="J12" s="303"/>
    </row>
    <row r="13" ht="40" customHeight="1" spans="1:10">
      <c r="A13" s="299">
        <v>10</v>
      </c>
      <c r="B13" s="115"/>
      <c r="C13" s="115" t="s">
        <v>68</v>
      </c>
      <c r="D13" s="115" t="s">
        <v>69</v>
      </c>
      <c r="E13" s="115" t="s">
        <v>65</v>
      </c>
      <c r="F13" s="115">
        <v>10</v>
      </c>
      <c r="G13" s="137">
        <f>350*0.7</f>
        <v>245</v>
      </c>
      <c r="H13" s="137"/>
      <c r="I13" s="302"/>
      <c r="J13" s="303"/>
    </row>
    <row r="14" ht="40" customHeight="1" spans="1:10">
      <c r="A14" s="299">
        <v>11</v>
      </c>
      <c r="B14" s="115"/>
      <c r="C14" s="115" t="s">
        <v>70</v>
      </c>
      <c r="D14" s="115" t="s">
        <v>69</v>
      </c>
      <c r="E14" s="115" t="s">
        <v>65</v>
      </c>
      <c r="F14" s="115">
        <v>10</v>
      </c>
      <c r="G14" s="137">
        <f>200*0.7</f>
        <v>140</v>
      </c>
      <c r="H14" s="137"/>
      <c r="I14" s="302"/>
      <c r="J14" s="303"/>
    </row>
    <row r="15" ht="60" customHeight="1" spans="1:10">
      <c r="A15" s="299">
        <v>12</v>
      </c>
      <c r="B15" s="115"/>
      <c r="C15" s="115" t="s">
        <v>71</v>
      </c>
      <c r="D15" s="115" t="s">
        <v>72</v>
      </c>
      <c r="E15" s="115" t="s">
        <v>73</v>
      </c>
      <c r="F15" s="115">
        <v>3</v>
      </c>
      <c r="G15" s="137">
        <f>6400*0.7</f>
        <v>4480</v>
      </c>
      <c r="H15" s="137"/>
      <c r="I15" s="302"/>
      <c r="J15" s="303"/>
    </row>
    <row r="16" ht="60" customHeight="1" spans="1:10">
      <c r="A16" s="299">
        <v>13</v>
      </c>
      <c r="B16" s="115"/>
      <c r="C16" s="115" t="s">
        <v>74</v>
      </c>
      <c r="D16" s="115" t="s">
        <v>75</v>
      </c>
      <c r="E16" s="115" t="s">
        <v>65</v>
      </c>
      <c r="F16" s="115">
        <v>10</v>
      </c>
      <c r="G16" s="137">
        <f>500*0.7</f>
        <v>350</v>
      </c>
      <c r="H16" s="137"/>
      <c r="I16" s="302"/>
      <c r="J16" s="303"/>
    </row>
    <row r="17" ht="40" customHeight="1" spans="1:10">
      <c r="A17" s="299">
        <v>14</v>
      </c>
      <c r="B17" s="115" t="s">
        <v>76</v>
      </c>
      <c r="C17" s="115" t="s">
        <v>77</v>
      </c>
      <c r="D17" s="115" t="s">
        <v>78</v>
      </c>
      <c r="E17" s="115" t="s">
        <v>54</v>
      </c>
      <c r="F17" s="115">
        <v>6</v>
      </c>
      <c r="G17" s="137">
        <v>2800</v>
      </c>
      <c r="H17" s="137"/>
      <c r="I17" s="302"/>
      <c r="J17" s="303"/>
    </row>
    <row r="18" ht="40" customHeight="1" spans="1:10">
      <c r="A18" s="299">
        <v>15</v>
      </c>
      <c r="B18" s="115"/>
      <c r="C18" s="115" t="s">
        <v>79</v>
      </c>
      <c r="D18" s="115" t="s">
        <v>78</v>
      </c>
      <c r="E18" s="115" t="s">
        <v>54</v>
      </c>
      <c r="F18" s="115">
        <v>6</v>
      </c>
      <c r="G18" s="137">
        <f>20000*0.7</f>
        <v>14000</v>
      </c>
      <c r="H18" s="137"/>
      <c r="I18" s="302"/>
      <c r="J18" s="303"/>
    </row>
    <row r="19" ht="40" customHeight="1" spans="1:10">
      <c r="A19" s="299">
        <v>16</v>
      </c>
      <c r="B19" s="115"/>
      <c r="C19" s="115" t="s">
        <v>80</v>
      </c>
      <c r="D19" s="115" t="s">
        <v>81</v>
      </c>
      <c r="E19" s="115" t="s">
        <v>54</v>
      </c>
      <c r="F19" s="115">
        <v>10</v>
      </c>
      <c r="G19" s="137">
        <f>300*0.7</f>
        <v>210</v>
      </c>
      <c r="H19" s="137"/>
      <c r="I19" s="302"/>
      <c r="J19" s="303"/>
    </row>
    <row r="20" ht="40" customHeight="1" spans="1:10">
      <c r="A20" s="299">
        <v>17</v>
      </c>
      <c r="B20" s="115"/>
      <c r="C20" s="115" t="s">
        <v>82</v>
      </c>
      <c r="D20" s="115" t="s">
        <v>83</v>
      </c>
      <c r="E20" s="115" t="s">
        <v>62</v>
      </c>
      <c r="F20" s="115">
        <v>6</v>
      </c>
      <c r="G20" s="137">
        <f>280*0.7</f>
        <v>196</v>
      </c>
      <c r="H20" s="137"/>
      <c r="I20" s="302"/>
      <c r="J20" s="303"/>
    </row>
    <row r="21" ht="40" customHeight="1" spans="1:10">
      <c r="A21" s="299">
        <v>18</v>
      </c>
      <c r="B21" s="115"/>
      <c r="C21" s="115" t="s">
        <v>84</v>
      </c>
      <c r="D21" s="115" t="s">
        <v>85</v>
      </c>
      <c r="E21" s="115" t="s">
        <v>73</v>
      </c>
      <c r="F21" s="115">
        <v>30</v>
      </c>
      <c r="G21" s="137">
        <f>250*0.7</f>
        <v>175</v>
      </c>
      <c r="H21" s="137"/>
      <c r="I21" s="302"/>
      <c r="J21" s="303"/>
    </row>
    <row r="22" ht="40" customHeight="1" spans="1:10">
      <c r="A22" s="299">
        <v>19</v>
      </c>
      <c r="B22" s="115"/>
      <c r="C22" s="115" t="s">
        <v>86</v>
      </c>
      <c r="D22" s="115" t="s">
        <v>87</v>
      </c>
      <c r="E22" s="115" t="s">
        <v>73</v>
      </c>
      <c r="F22" s="115">
        <v>3</v>
      </c>
      <c r="G22" s="137">
        <f>20000*0.7</f>
        <v>14000</v>
      </c>
      <c r="H22" s="137"/>
      <c r="I22" s="302"/>
      <c r="J22" s="303"/>
    </row>
    <row r="23" ht="40" customHeight="1" spans="1:10">
      <c r="A23" s="222" t="s">
        <v>37</v>
      </c>
      <c r="B23" s="223"/>
      <c r="C23" s="223"/>
      <c r="D23" s="223"/>
      <c r="E23" s="223"/>
      <c r="F23" s="223"/>
      <c r="G23" s="223"/>
      <c r="H23" s="224"/>
      <c r="I23" s="304"/>
      <c r="J23" s="305"/>
    </row>
    <row r="24" s="240" customFormat="1" ht="50" customHeight="1" spans="1:11">
      <c r="A24" s="29" t="s">
        <v>88</v>
      </c>
      <c r="B24" s="29"/>
      <c r="C24" s="29"/>
      <c r="D24" s="29"/>
      <c r="E24" s="29"/>
      <c r="F24" s="29"/>
      <c r="G24" s="29"/>
      <c r="H24" s="29"/>
      <c r="I24" s="29"/>
      <c r="J24" s="29"/>
      <c r="K24" s="196"/>
    </row>
  </sheetData>
  <autoFilter xmlns:etc="http://www.wps.cn/officeDocument/2017/etCustomData" ref="A3:J24" etc:filterBottomFollowUsedRange="0">
    <extLst/>
  </autoFilter>
  <mergeCells count="6">
    <mergeCell ref="A1:J1"/>
    <mergeCell ref="A2:J2"/>
    <mergeCell ref="A23:H23"/>
    <mergeCell ref="A24:J24"/>
    <mergeCell ref="B4:B16"/>
    <mergeCell ref="B17:B22"/>
  </mergeCells>
  <printOptions horizontalCentered="1"/>
  <pageMargins left="0.118055555555556" right="0.118055555555556" top="0.118055555555556" bottom="0.118055555555556"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6"/>
  <sheetViews>
    <sheetView workbookViewId="0">
      <pane xSplit="2" ySplit="3" topLeftCell="C440" activePane="bottomRight" state="frozen"/>
      <selection/>
      <selection pane="topRight"/>
      <selection pane="bottomLeft"/>
      <selection pane="bottomRight" activeCell="H3" sqref="H3"/>
    </sheetView>
  </sheetViews>
  <sheetFormatPr defaultColWidth="9" defaultRowHeight="25" customHeight="1"/>
  <cols>
    <col min="1" max="1" width="6.625" style="242" customWidth="1"/>
    <col min="2" max="2" width="12.625" style="240" customWidth="1"/>
    <col min="3" max="3" width="13.625" style="242" customWidth="1"/>
    <col min="4" max="4" width="25.625" style="242" customWidth="1"/>
    <col min="5" max="5" width="8.75" style="240" customWidth="1"/>
    <col min="6" max="6" width="8.625" style="240" customWidth="1"/>
    <col min="7" max="7" width="5.625" style="240" customWidth="1"/>
    <col min="8" max="9" width="15.625" style="243" customWidth="1"/>
    <col min="10" max="10" width="15.625" style="244" customWidth="1"/>
    <col min="11" max="11" width="10.625" style="245" customWidth="1"/>
    <col min="12" max="16384" width="9" style="240"/>
  </cols>
  <sheetData>
    <row r="1" s="240" customFormat="1" ht="40" customHeight="1" spans="1:11">
      <c r="A1" s="246" t="s">
        <v>89</v>
      </c>
      <c r="B1" s="247"/>
      <c r="C1" s="247"/>
      <c r="D1" s="247"/>
      <c r="E1" s="247"/>
      <c r="F1" s="247"/>
      <c r="G1" s="247"/>
      <c r="H1" s="248"/>
      <c r="I1" s="248"/>
      <c r="J1" s="258"/>
      <c r="K1" s="247"/>
    </row>
    <row r="2" s="240" customFormat="1" ht="30" customHeight="1" spans="1:11">
      <c r="A2" s="249" t="str">
        <f>汇总表!A2</f>
        <v>工程名称：粤港澳大湾区国际智能检测产业园一期项目检验监测</v>
      </c>
      <c r="B2" s="249"/>
      <c r="C2" s="250"/>
      <c r="D2" s="250"/>
      <c r="E2" s="249"/>
      <c r="F2" s="249"/>
      <c r="G2" s="249"/>
      <c r="H2" s="251"/>
      <c r="I2" s="251"/>
      <c r="J2" s="259"/>
      <c r="K2" s="249"/>
    </row>
    <row r="3" s="240" customFormat="1" ht="30" customHeight="1" spans="1:11">
      <c r="A3" s="252" t="s">
        <v>19</v>
      </c>
      <c r="B3" s="253" t="s">
        <v>90</v>
      </c>
      <c r="C3" s="253" t="s">
        <v>91</v>
      </c>
      <c r="D3" s="253" t="s">
        <v>41</v>
      </c>
      <c r="E3" s="253" t="s">
        <v>92</v>
      </c>
      <c r="F3" s="253" t="s">
        <v>43</v>
      </c>
      <c r="G3" s="253" t="s">
        <v>93</v>
      </c>
      <c r="H3" s="8" t="s">
        <v>44</v>
      </c>
      <c r="I3" s="8" t="s">
        <v>45</v>
      </c>
      <c r="J3" s="8" t="s">
        <v>46</v>
      </c>
      <c r="K3" s="260" t="s">
        <v>47</v>
      </c>
    </row>
    <row r="4" s="240" customFormat="1" ht="40" customHeight="1" spans="1:11">
      <c r="A4" s="254">
        <v>1</v>
      </c>
      <c r="B4" s="255" t="s">
        <v>94</v>
      </c>
      <c r="C4" s="255" t="s">
        <v>95</v>
      </c>
      <c r="D4" s="255" t="s">
        <v>96</v>
      </c>
      <c r="E4" s="255" t="s">
        <v>97</v>
      </c>
      <c r="F4" s="255">
        <v>20</v>
      </c>
      <c r="G4" s="255" t="s">
        <v>98</v>
      </c>
      <c r="H4" s="114">
        <f>250*0.7</f>
        <v>175</v>
      </c>
      <c r="I4" s="114"/>
      <c r="J4" s="261"/>
      <c r="K4" s="106"/>
    </row>
    <row r="5" s="240" customFormat="1" ht="40" customHeight="1" spans="1:11">
      <c r="A5" s="254"/>
      <c r="B5" s="255"/>
      <c r="C5" s="255" t="s">
        <v>99</v>
      </c>
      <c r="D5" s="255"/>
      <c r="E5" s="255"/>
      <c r="F5" s="255">
        <v>20</v>
      </c>
      <c r="G5" s="255" t="s">
        <v>98</v>
      </c>
      <c r="H5" s="114">
        <f>30*0.7</f>
        <v>21</v>
      </c>
      <c r="I5" s="114"/>
      <c r="J5" s="261"/>
      <c r="K5" s="189"/>
    </row>
    <row r="6" s="240" customFormat="1" ht="40" customHeight="1" spans="1:11">
      <c r="A6" s="254"/>
      <c r="B6" s="255"/>
      <c r="C6" s="255" t="s">
        <v>100</v>
      </c>
      <c r="D6" s="255"/>
      <c r="E6" s="255"/>
      <c r="F6" s="255">
        <v>20</v>
      </c>
      <c r="G6" s="255" t="s">
        <v>98</v>
      </c>
      <c r="H6" s="181">
        <f>50*0.7</f>
        <v>35</v>
      </c>
      <c r="I6" s="181"/>
      <c r="J6" s="261"/>
      <c r="K6" s="106"/>
    </row>
    <row r="7" s="240" customFormat="1" ht="40" customHeight="1" spans="1:11">
      <c r="A7" s="254"/>
      <c r="B7" s="255"/>
      <c r="C7" s="255" t="s">
        <v>101</v>
      </c>
      <c r="D7" s="255"/>
      <c r="E7" s="255"/>
      <c r="F7" s="255">
        <v>20</v>
      </c>
      <c r="G7" s="255" t="s">
        <v>98</v>
      </c>
      <c r="H7" s="181">
        <f>75*0.7</f>
        <v>52.5</v>
      </c>
      <c r="I7" s="181"/>
      <c r="J7" s="261"/>
      <c r="K7" s="106"/>
    </row>
    <row r="8" s="240" customFormat="1" ht="40" customHeight="1" spans="1:11">
      <c r="A8" s="254"/>
      <c r="B8" s="255"/>
      <c r="C8" s="255" t="s">
        <v>102</v>
      </c>
      <c r="D8" s="255"/>
      <c r="E8" s="255"/>
      <c r="F8" s="255">
        <v>20</v>
      </c>
      <c r="G8" s="255" t="s">
        <v>98</v>
      </c>
      <c r="H8" s="181">
        <f>35*0.7</f>
        <v>24.5</v>
      </c>
      <c r="I8" s="181"/>
      <c r="J8" s="261"/>
      <c r="K8" s="106"/>
    </row>
    <row r="9" s="240" customFormat="1" ht="40" customHeight="1" spans="1:11">
      <c r="A9" s="254">
        <v>2</v>
      </c>
      <c r="B9" s="255" t="s">
        <v>103</v>
      </c>
      <c r="C9" s="255" t="s">
        <v>104</v>
      </c>
      <c r="D9" s="255" t="s">
        <v>105</v>
      </c>
      <c r="E9" s="255" t="s">
        <v>106</v>
      </c>
      <c r="F9" s="255">
        <v>8</v>
      </c>
      <c r="G9" s="255" t="s">
        <v>98</v>
      </c>
      <c r="H9" s="181">
        <f>80*0.7</f>
        <v>56</v>
      </c>
      <c r="I9" s="181"/>
      <c r="J9" s="261"/>
      <c r="K9" s="106"/>
    </row>
    <row r="10" s="240" customFormat="1" ht="40" customHeight="1" spans="1:11">
      <c r="A10" s="254"/>
      <c r="B10" s="255"/>
      <c r="C10" s="255" t="s">
        <v>107</v>
      </c>
      <c r="D10" s="255"/>
      <c r="E10" s="255"/>
      <c r="F10" s="255">
        <v>8</v>
      </c>
      <c r="G10" s="255" t="s">
        <v>98</v>
      </c>
      <c r="H10" s="181">
        <f>50*0.7</f>
        <v>35</v>
      </c>
      <c r="I10" s="181"/>
      <c r="J10" s="261"/>
      <c r="K10" s="106"/>
    </row>
    <row r="11" s="240" customFormat="1" ht="40" customHeight="1" spans="1:11">
      <c r="A11" s="254"/>
      <c r="B11" s="255"/>
      <c r="C11" s="255" t="s">
        <v>108</v>
      </c>
      <c r="D11" s="255"/>
      <c r="E11" s="255"/>
      <c r="F11" s="255">
        <v>8</v>
      </c>
      <c r="G11" s="255" t="s">
        <v>98</v>
      </c>
      <c r="H11" s="181">
        <f>50*0.7</f>
        <v>35</v>
      </c>
      <c r="I11" s="181"/>
      <c r="J11" s="261"/>
      <c r="K11" s="106"/>
    </row>
    <row r="12" s="240" customFormat="1" ht="40" customHeight="1" spans="1:11">
      <c r="A12" s="254"/>
      <c r="B12" s="255"/>
      <c r="C12" s="255" t="s">
        <v>109</v>
      </c>
      <c r="D12" s="255"/>
      <c r="E12" s="255"/>
      <c r="F12" s="255">
        <v>8</v>
      </c>
      <c r="G12" s="255" t="s">
        <v>98</v>
      </c>
      <c r="H12" s="181">
        <f>50*0.7</f>
        <v>35</v>
      </c>
      <c r="I12" s="181"/>
      <c r="J12" s="261"/>
      <c r="K12" s="106"/>
    </row>
    <row r="13" s="240" customFormat="1" ht="40" customHeight="1" spans="1:11">
      <c r="A13" s="254"/>
      <c r="B13" s="255"/>
      <c r="C13" s="255" t="s">
        <v>110</v>
      </c>
      <c r="D13" s="255"/>
      <c r="E13" s="255"/>
      <c r="F13" s="255">
        <v>8</v>
      </c>
      <c r="G13" s="255" t="s">
        <v>98</v>
      </c>
      <c r="H13" s="181">
        <f>50*0.7</f>
        <v>35</v>
      </c>
      <c r="I13" s="181"/>
      <c r="J13" s="261"/>
      <c r="K13" s="106"/>
    </row>
    <row r="14" s="240" customFormat="1" ht="40" customHeight="1" spans="1:11">
      <c r="A14" s="254"/>
      <c r="B14" s="255"/>
      <c r="C14" s="255" t="s">
        <v>111</v>
      </c>
      <c r="D14" s="255"/>
      <c r="E14" s="255"/>
      <c r="F14" s="255">
        <v>8</v>
      </c>
      <c r="G14" s="255" t="s">
        <v>98</v>
      </c>
      <c r="H14" s="181">
        <f>50*0.7</f>
        <v>35</v>
      </c>
      <c r="I14" s="181"/>
      <c r="J14" s="261"/>
      <c r="K14" s="106"/>
    </row>
    <row r="15" s="240" customFormat="1" ht="40" customHeight="1" spans="1:11">
      <c r="A15" s="254"/>
      <c r="B15" s="255"/>
      <c r="C15" s="255" t="s">
        <v>112</v>
      </c>
      <c r="D15" s="255"/>
      <c r="E15" s="255"/>
      <c r="F15" s="255">
        <v>8</v>
      </c>
      <c r="G15" s="255" t="s">
        <v>98</v>
      </c>
      <c r="H15" s="181">
        <f>80*0.7</f>
        <v>56</v>
      </c>
      <c r="I15" s="181"/>
      <c r="J15" s="261"/>
      <c r="K15" s="106"/>
    </row>
    <row r="16" s="240" customFormat="1" ht="40" customHeight="1" spans="1:11">
      <c r="A16" s="254"/>
      <c r="B16" s="255"/>
      <c r="C16" s="255" t="s">
        <v>113</v>
      </c>
      <c r="D16" s="255"/>
      <c r="E16" s="255"/>
      <c r="F16" s="255">
        <v>8</v>
      </c>
      <c r="G16" s="255" t="s">
        <v>98</v>
      </c>
      <c r="H16" s="181">
        <f>500*0.7</f>
        <v>350</v>
      </c>
      <c r="I16" s="181"/>
      <c r="J16" s="261"/>
      <c r="K16" s="106"/>
    </row>
    <row r="17" s="240" customFormat="1" ht="40" customHeight="1" spans="1:11">
      <c r="A17" s="254">
        <v>3</v>
      </c>
      <c r="B17" s="255" t="s">
        <v>114</v>
      </c>
      <c r="C17" s="255" t="s">
        <v>104</v>
      </c>
      <c r="D17" s="255" t="s">
        <v>105</v>
      </c>
      <c r="E17" s="255" t="s">
        <v>106</v>
      </c>
      <c r="F17" s="255">
        <v>5</v>
      </c>
      <c r="G17" s="255" t="s">
        <v>98</v>
      </c>
      <c r="H17" s="181">
        <f>100*0.7</f>
        <v>70</v>
      </c>
      <c r="I17" s="181"/>
      <c r="J17" s="261"/>
      <c r="K17" s="106"/>
    </row>
    <row r="18" s="240" customFormat="1" ht="40" customHeight="1" spans="1:11">
      <c r="A18" s="254"/>
      <c r="B18" s="255"/>
      <c r="C18" s="255" t="s">
        <v>110</v>
      </c>
      <c r="D18" s="255"/>
      <c r="E18" s="255"/>
      <c r="F18" s="255">
        <v>5</v>
      </c>
      <c r="G18" s="255" t="s">
        <v>98</v>
      </c>
      <c r="H18" s="181">
        <f>60*0.7</f>
        <v>42</v>
      </c>
      <c r="I18" s="181"/>
      <c r="J18" s="261"/>
      <c r="K18" s="106"/>
    </row>
    <row r="19" s="240" customFormat="1" ht="40" customHeight="1" spans="1:11">
      <c r="A19" s="254"/>
      <c r="B19" s="255"/>
      <c r="C19" s="255" t="s">
        <v>109</v>
      </c>
      <c r="D19" s="255"/>
      <c r="E19" s="255"/>
      <c r="F19" s="255">
        <v>5</v>
      </c>
      <c r="G19" s="255" t="s">
        <v>98</v>
      </c>
      <c r="H19" s="181">
        <f>60*0.7</f>
        <v>42</v>
      </c>
      <c r="I19" s="181"/>
      <c r="J19" s="261"/>
      <c r="K19" s="106"/>
    </row>
    <row r="20" s="240" customFormat="1" ht="40" customHeight="1" spans="1:11">
      <c r="A20" s="254"/>
      <c r="B20" s="255"/>
      <c r="C20" s="255" t="s">
        <v>108</v>
      </c>
      <c r="D20" s="255"/>
      <c r="E20" s="255"/>
      <c r="F20" s="255">
        <v>5</v>
      </c>
      <c r="G20" s="255" t="s">
        <v>98</v>
      </c>
      <c r="H20" s="181">
        <f>60*0.7</f>
        <v>42</v>
      </c>
      <c r="I20" s="181"/>
      <c r="J20" s="261"/>
      <c r="K20" s="106"/>
    </row>
    <row r="21" s="240" customFormat="1" ht="40" customHeight="1" spans="1:11">
      <c r="A21" s="254"/>
      <c r="B21" s="255"/>
      <c r="C21" s="255" t="s">
        <v>107</v>
      </c>
      <c r="D21" s="255"/>
      <c r="E21" s="255"/>
      <c r="F21" s="255">
        <v>5</v>
      </c>
      <c r="G21" s="255" t="s">
        <v>98</v>
      </c>
      <c r="H21" s="181">
        <f>50*0.7</f>
        <v>35</v>
      </c>
      <c r="I21" s="181"/>
      <c r="J21" s="261"/>
      <c r="K21" s="106"/>
    </row>
    <row r="22" s="240" customFormat="1" ht="40" customHeight="1" spans="1:11">
      <c r="A22" s="254"/>
      <c r="B22" s="255"/>
      <c r="C22" s="255" t="s">
        <v>115</v>
      </c>
      <c r="D22" s="255"/>
      <c r="E22" s="255"/>
      <c r="F22" s="255">
        <v>5</v>
      </c>
      <c r="G22" s="255" t="s">
        <v>98</v>
      </c>
      <c r="H22" s="181">
        <f>60*0.7</f>
        <v>42</v>
      </c>
      <c r="I22" s="181"/>
      <c r="J22" s="261"/>
      <c r="K22" s="106"/>
    </row>
    <row r="23" s="240" customFormat="1" ht="40" customHeight="1" spans="1:11">
      <c r="A23" s="254"/>
      <c r="B23" s="255"/>
      <c r="C23" s="255" t="s">
        <v>116</v>
      </c>
      <c r="D23" s="255"/>
      <c r="E23" s="255"/>
      <c r="F23" s="255">
        <v>5</v>
      </c>
      <c r="G23" s="255" t="s">
        <v>98</v>
      </c>
      <c r="H23" s="181">
        <f>150*0.7</f>
        <v>105</v>
      </c>
      <c r="I23" s="181"/>
      <c r="J23" s="261"/>
      <c r="K23" s="106"/>
    </row>
    <row r="24" s="240" customFormat="1" ht="40" customHeight="1" spans="1:11">
      <c r="A24" s="254">
        <v>4</v>
      </c>
      <c r="B24" s="255" t="s">
        <v>117</v>
      </c>
      <c r="C24" s="71" t="s">
        <v>118</v>
      </c>
      <c r="D24" s="71" t="s">
        <v>119</v>
      </c>
      <c r="E24" s="255" t="s">
        <v>106</v>
      </c>
      <c r="F24" s="255">
        <v>1</v>
      </c>
      <c r="G24" s="255" t="s">
        <v>120</v>
      </c>
      <c r="H24" s="13">
        <f>50*0.7</f>
        <v>35</v>
      </c>
      <c r="I24" s="13"/>
      <c r="J24" s="261"/>
      <c r="K24" s="187"/>
    </row>
    <row r="25" s="240" customFormat="1" ht="40" customHeight="1" spans="1:11">
      <c r="A25" s="254"/>
      <c r="B25" s="255"/>
      <c r="C25" s="71" t="s">
        <v>121</v>
      </c>
      <c r="D25" s="71"/>
      <c r="E25" s="255"/>
      <c r="F25" s="255">
        <v>1</v>
      </c>
      <c r="G25" s="255" t="s">
        <v>120</v>
      </c>
      <c r="H25" s="114">
        <f>100*0.7</f>
        <v>70</v>
      </c>
      <c r="I25" s="114"/>
      <c r="J25" s="261"/>
      <c r="K25" s="187"/>
    </row>
    <row r="26" s="240" customFormat="1" ht="40" customHeight="1" spans="1:11">
      <c r="A26" s="254"/>
      <c r="B26" s="255"/>
      <c r="C26" s="71" t="s">
        <v>122</v>
      </c>
      <c r="D26" s="71"/>
      <c r="E26" s="255"/>
      <c r="F26" s="255">
        <v>1</v>
      </c>
      <c r="G26" s="255" t="s">
        <v>120</v>
      </c>
      <c r="H26" s="114">
        <f>60*0.7</f>
        <v>42</v>
      </c>
      <c r="I26" s="114"/>
      <c r="J26" s="261"/>
      <c r="K26" s="187"/>
    </row>
    <row r="27" s="240" customFormat="1" ht="40" customHeight="1" spans="1:11">
      <c r="A27" s="254"/>
      <c r="B27" s="255"/>
      <c r="C27" s="71" t="s">
        <v>123</v>
      </c>
      <c r="D27" s="71"/>
      <c r="E27" s="255"/>
      <c r="F27" s="255">
        <v>1</v>
      </c>
      <c r="G27" s="255" t="s">
        <v>120</v>
      </c>
      <c r="H27" s="114">
        <f>100*0.7</f>
        <v>70</v>
      </c>
      <c r="I27" s="114"/>
      <c r="J27" s="261"/>
      <c r="K27" s="187"/>
    </row>
    <row r="28" s="240" customFormat="1" ht="40" customHeight="1" spans="1:11">
      <c r="A28" s="254"/>
      <c r="B28" s="255"/>
      <c r="C28" s="71" t="s">
        <v>124</v>
      </c>
      <c r="D28" s="71"/>
      <c r="E28" s="255"/>
      <c r="F28" s="255">
        <v>1</v>
      </c>
      <c r="G28" s="255" t="s">
        <v>120</v>
      </c>
      <c r="H28" s="114">
        <f>120*0.7</f>
        <v>84</v>
      </c>
      <c r="I28" s="114"/>
      <c r="J28" s="261"/>
      <c r="K28" s="187"/>
    </row>
    <row r="29" s="240" customFormat="1" ht="40" customHeight="1" spans="1:11">
      <c r="A29" s="254"/>
      <c r="B29" s="255"/>
      <c r="C29" s="71" t="s">
        <v>125</v>
      </c>
      <c r="D29" s="71"/>
      <c r="E29" s="255"/>
      <c r="F29" s="255">
        <v>1</v>
      </c>
      <c r="G29" s="255" t="s">
        <v>120</v>
      </c>
      <c r="H29" s="114">
        <f>300*0.7</f>
        <v>210</v>
      </c>
      <c r="I29" s="114"/>
      <c r="J29" s="261"/>
      <c r="K29" s="187"/>
    </row>
    <row r="30" s="240" customFormat="1" ht="40" customHeight="1" spans="1:11">
      <c r="A30" s="254">
        <v>5</v>
      </c>
      <c r="B30" s="255" t="s">
        <v>126</v>
      </c>
      <c r="C30" s="71" t="s">
        <v>127</v>
      </c>
      <c r="D30" s="71" t="s">
        <v>128</v>
      </c>
      <c r="E30" s="255" t="s">
        <v>106</v>
      </c>
      <c r="F30" s="255">
        <v>1</v>
      </c>
      <c r="G30" s="255" t="s">
        <v>120</v>
      </c>
      <c r="H30" s="114">
        <f>200*0.7</f>
        <v>140</v>
      </c>
      <c r="I30" s="114"/>
      <c r="J30" s="261"/>
      <c r="K30" s="187"/>
    </row>
    <row r="31" s="240" customFormat="1" ht="40" customHeight="1" spans="1:11">
      <c r="A31" s="254"/>
      <c r="B31" s="255"/>
      <c r="C31" s="71" t="s">
        <v>129</v>
      </c>
      <c r="D31" s="71"/>
      <c r="E31" s="255"/>
      <c r="F31" s="255">
        <v>1</v>
      </c>
      <c r="G31" s="255" t="s">
        <v>120</v>
      </c>
      <c r="H31" s="114">
        <f>300*0.7</f>
        <v>210</v>
      </c>
      <c r="I31" s="114"/>
      <c r="J31" s="261"/>
      <c r="K31" s="187"/>
    </row>
    <row r="32" s="240" customFormat="1" ht="40" customHeight="1" spans="1:11">
      <c r="A32" s="254"/>
      <c r="B32" s="255"/>
      <c r="C32" s="71" t="s">
        <v>130</v>
      </c>
      <c r="D32" s="71"/>
      <c r="E32" s="255"/>
      <c r="F32" s="255">
        <v>1</v>
      </c>
      <c r="G32" s="255" t="s">
        <v>120</v>
      </c>
      <c r="H32" s="114">
        <f>200*0.7</f>
        <v>140</v>
      </c>
      <c r="I32" s="114"/>
      <c r="J32" s="261"/>
      <c r="K32" s="187"/>
    </row>
    <row r="33" s="240" customFormat="1" ht="40" customHeight="1" spans="1:11">
      <c r="A33" s="254"/>
      <c r="B33" s="255"/>
      <c r="C33" s="71" t="s">
        <v>131</v>
      </c>
      <c r="D33" s="71"/>
      <c r="E33" s="255"/>
      <c r="F33" s="255">
        <v>1</v>
      </c>
      <c r="G33" s="255" t="s">
        <v>120</v>
      </c>
      <c r="H33" s="114">
        <f>100*0.7</f>
        <v>70</v>
      </c>
      <c r="I33" s="114"/>
      <c r="J33" s="261"/>
      <c r="K33" s="187"/>
    </row>
    <row r="34" s="240" customFormat="1" ht="40" customHeight="1" spans="1:11">
      <c r="A34" s="254"/>
      <c r="B34" s="255"/>
      <c r="C34" s="71" t="s">
        <v>132</v>
      </c>
      <c r="D34" s="71"/>
      <c r="E34" s="255"/>
      <c r="F34" s="255">
        <v>1</v>
      </c>
      <c r="G34" s="255" t="s">
        <v>120</v>
      </c>
      <c r="H34" s="114">
        <f>100*0.7</f>
        <v>70</v>
      </c>
      <c r="I34" s="114"/>
      <c r="J34" s="261"/>
      <c r="K34" s="187"/>
    </row>
    <row r="35" s="240" customFormat="1" ht="40" customHeight="1" spans="1:11">
      <c r="A35" s="254"/>
      <c r="B35" s="255"/>
      <c r="C35" s="71" t="s">
        <v>112</v>
      </c>
      <c r="D35" s="71"/>
      <c r="E35" s="255"/>
      <c r="F35" s="255">
        <v>1</v>
      </c>
      <c r="G35" s="255" t="s">
        <v>120</v>
      </c>
      <c r="H35" s="114">
        <f>300*0.7</f>
        <v>210</v>
      </c>
      <c r="I35" s="114"/>
      <c r="J35" s="261"/>
      <c r="K35" s="187"/>
    </row>
    <row r="36" s="240" customFormat="1" ht="40" customHeight="1" spans="1:11">
      <c r="A36" s="254"/>
      <c r="B36" s="255"/>
      <c r="C36" s="71" t="s">
        <v>133</v>
      </c>
      <c r="D36" s="71"/>
      <c r="E36" s="255"/>
      <c r="F36" s="255">
        <v>1</v>
      </c>
      <c r="G36" s="255" t="s">
        <v>120</v>
      </c>
      <c r="H36" s="114">
        <f>300*0.7</f>
        <v>210</v>
      </c>
      <c r="I36" s="114"/>
      <c r="J36" s="261"/>
      <c r="K36" s="187"/>
    </row>
    <row r="37" s="240" customFormat="1" ht="40" customHeight="1" spans="1:11">
      <c r="A37" s="254"/>
      <c r="B37" s="255"/>
      <c r="C37" s="71" t="s">
        <v>134</v>
      </c>
      <c r="D37" s="71"/>
      <c r="E37" s="255"/>
      <c r="F37" s="255">
        <v>1</v>
      </c>
      <c r="G37" s="255" t="s">
        <v>120</v>
      </c>
      <c r="H37" s="114">
        <f>300*0.7</f>
        <v>210</v>
      </c>
      <c r="I37" s="114"/>
      <c r="J37" s="261"/>
      <c r="K37" s="187"/>
    </row>
    <row r="38" s="240" customFormat="1" ht="40" customHeight="1" spans="1:11">
      <c r="A38" s="254">
        <v>6</v>
      </c>
      <c r="B38" s="255" t="s">
        <v>135</v>
      </c>
      <c r="C38" s="255" t="s">
        <v>136</v>
      </c>
      <c r="D38" s="255" t="s">
        <v>137</v>
      </c>
      <c r="E38" s="255"/>
      <c r="F38" s="255">
        <v>300</v>
      </c>
      <c r="G38" s="255" t="s">
        <v>98</v>
      </c>
      <c r="H38" s="114">
        <f>150*0.7</f>
        <v>105</v>
      </c>
      <c r="I38" s="114"/>
      <c r="J38" s="261"/>
      <c r="K38" s="106"/>
    </row>
    <row r="39" s="240" customFormat="1" ht="40" customHeight="1" spans="1:11">
      <c r="A39" s="254"/>
      <c r="B39" s="255"/>
      <c r="C39" s="255" t="s">
        <v>138</v>
      </c>
      <c r="D39" s="255"/>
      <c r="E39" s="255"/>
      <c r="F39" s="255">
        <v>300</v>
      </c>
      <c r="G39" s="255" t="s">
        <v>98</v>
      </c>
      <c r="H39" s="114">
        <f>50*0.7</f>
        <v>35</v>
      </c>
      <c r="I39" s="114"/>
      <c r="J39" s="261"/>
      <c r="K39" s="106"/>
    </row>
    <row r="40" s="240" customFormat="1" ht="40" customHeight="1" spans="1:11">
      <c r="A40" s="254"/>
      <c r="B40" s="255"/>
      <c r="C40" s="255" t="s">
        <v>139</v>
      </c>
      <c r="D40" s="255"/>
      <c r="E40" s="255"/>
      <c r="F40" s="255">
        <v>300</v>
      </c>
      <c r="G40" s="255" t="s">
        <v>98</v>
      </c>
      <c r="H40" s="114">
        <f>50*0.7</f>
        <v>35</v>
      </c>
      <c r="I40" s="114"/>
      <c r="J40" s="261"/>
      <c r="K40" s="106"/>
    </row>
    <row r="41" s="240" customFormat="1" ht="40" customHeight="1" spans="1:11">
      <c r="A41" s="254"/>
      <c r="B41" s="255"/>
      <c r="C41" s="255" t="s">
        <v>140</v>
      </c>
      <c r="D41" s="255"/>
      <c r="E41" s="255"/>
      <c r="F41" s="255">
        <v>300</v>
      </c>
      <c r="G41" s="255" t="s">
        <v>98</v>
      </c>
      <c r="H41" s="114">
        <f>50*0.7</f>
        <v>35</v>
      </c>
      <c r="I41" s="114"/>
      <c r="J41" s="261"/>
      <c r="K41" s="231"/>
    </row>
    <row r="42" s="240" customFormat="1" ht="40" customHeight="1" spans="1:11">
      <c r="A42" s="254"/>
      <c r="B42" s="255"/>
      <c r="C42" s="255" t="s">
        <v>141</v>
      </c>
      <c r="D42" s="255"/>
      <c r="E42" s="255"/>
      <c r="F42" s="255">
        <v>300</v>
      </c>
      <c r="G42" s="255" t="s">
        <v>98</v>
      </c>
      <c r="H42" s="114">
        <f>80*0.7</f>
        <v>56</v>
      </c>
      <c r="I42" s="114"/>
      <c r="J42" s="261"/>
      <c r="K42" s="106"/>
    </row>
    <row r="43" s="240" customFormat="1" ht="60" customHeight="1" spans="1:11">
      <c r="A43" s="254">
        <v>7</v>
      </c>
      <c r="B43" s="255" t="s">
        <v>142</v>
      </c>
      <c r="C43" s="255" t="s">
        <v>143</v>
      </c>
      <c r="D43" s="255" t="s">
        <v>144</v>
      </c>
      <c r="E43" s="255" t="s">
        <v>106</v>
      </c>
      <c r="F43" s="255">
        <v>150</v>
      </c>
      <c r="G43" s="255" t="s">
        <v>98</v>
      </c>
      <c r="H43" s="13">
        <f>20*0.7*3</f>
        <v>42</v>
      </c>
      <c r="I43" s="13"/>
      <c r="J43" s="261"/>
      <c r="K43" s="231"/>
    </row>
    <row r="44" s="240" customFormat="1" ht="40" customHeight="1" spans="1:11">
      <c r="A44" s="254">
        <v>8</v>
      </c>
      <c r="B44" s="255" t="s">
        <v>145</v>
      </c>
      <c r="C44" s="255" t="s">
        <v>143</v>
      </c>
      <c r="D44" s="255" t="s">
        <v>146</v>
      </c>
      <c r="E44" s="255" t="s">
        <v>147</v>
      </c>
      <c r="F44" s="255">
        <v>100</v>
      </c>
      <c r="G44" s="255" t="s">
        <v>98</v>
      </c>
      <c r="H44" s="114">
        <f>100*0.7</f>
        <v>70</v>
      </c>
      <c r="I44" s="114"/>
      <c r="J44" s="261"/>
      <c r="K44" s="106"/>
    </row>
    <row r="45" s="240" customFormat="1" ht="40" customHeight="1" spans="1:11">
      <c r="A45" s="254"/>
      <c r="B45" s="255"/>
      <c r="C45" s="255" t="s">
        <v>148</v>
      </c>
      <c r="D45" s="255"/>
      <c r="E45" s="255"/>
      <c r="F45" s="255">
        <v>100</v>
      </c>
      <c r="G45" s="255" t="s">
        <v>98</v>
      </c>
      <c r="H45" s="114">
        <f>50*0.7</f>
        <v>35</v>
      </c>
      <c r="I45" s="114"/>
      <c r="J45" s="261"/>
      <c r="K45" s="106"/>
    </row>
    <row r="46" s="240" customFormat="1" ht="40" customHeight="1" spans="1:11">
      <c r="A46" s="254"/>
      <c r="B46" s="255"/>
      <c r="C46" s="255" t="s">
        <v>149</v>
      </c>
      <c r="D46" s="255" t="s">
        <v>150</v>
      </c>
      <c r="E46" s="255"/>
      <c r="F46" s="255">
        <v>10</v>
      </c>
      <c r="G46" s="255" t="s">
        <v>98</v>
      </c>
      <c r="H46" s="114">
        <f>80*0.7</f>
        <v>56</v>
      </c>
      <c r="I46" s="114"/>
      <c r="J46" s="261"/>
      <c r="K46" s="231"/>
    </row>
    <row r="47" s="240" customFormat="1" ht="40" customHeight="1" spans="1:11">
      <c r="A47" s="254">
        <v>9</v>
      </c>
      <c r="B47" s="255" t="s">
        <v>151</v>
      </c>
      <c r="C47" s="255" t="s">
        <v>152</v>
      </c>
      <c r="D47" s="255" t="s">
        <v>153</v>
      </c>
      <c r="E47" s="255" t="s">
        <v>154</v>
      </c>
      <c r="F47" s="255">
        <v>15</v>
      </c>
      <c r="G47" s="255" t="s">
        <v>98</v>
      </c>
      <c r="H47" s="13">
        <f>100*0.7</f>
        <v>70</v>
      </c>
      <c r="I47" s="13"/>
      <c r="J47" s="261"/>
      <c r="K47" s="106"/>
    </row>
    <row r="48" s="240" customFormat="1" ht="40" customHeight="1" spans="1:11">
      <c r="A48" s="254"/>
      <c r="B48" s="255"/>
      <c r="C48" s="255" t="s">
        <v>155</v>
      </c>
      <c r="D48" s="255"/>
      <c r="E48" s="255"/>
      <c r="F48" s="255">
        <v>15</v>
      </c>
      <c r="G48" s="255" t="s">
        <v>98</v>
      </c>
      <c r="H48" s="13">
        <f>80*0.7</f>
        <v>56</v>
      </c>
      <c r="I48" s="13"/>
      <c r="J48" s="261"/>
      <c r="K48" s="106"/>
    </row>
    <row r="49" s="240" customFormat="1" ht="40" customHeight="1" spans="1:11">
      <c r="A49" s="254"/>
      <c r="B49" s="255"/>
      <c r="C49" s="255" t="s">
        <v>156</v>
      </c>
      <c r="D49" s="255"/>
      <c r="E49" s="255"/>
      <c r="F49" s="255">
        <v>15</v>
      </c>
      <c r="G49" s="255" t="s">
        <v>98</v>
      </c>
      <c r="H49" s="13">
        <f>50*0.7</f>
        <v>35</v>
      </c>
      <c r="I49" s="13"/>
      <c r="J49" s="261"/>
      <c r="K49" s="106"/>
    </row>
    <row r="50" s="240" customFormat="1" ht="40" customHeight="1" spans="1:11">
      <c r="A50" s="254">
        <v>10</v>
      </c>
      <c r="B50" s="255" t="s">
        <v>157</v>
      </c>
      <c r="C50" s="255" t="s">
        <v>158</v>
      </c>
      <c r="D50" s="255" t="s">
        <v>159</v>
      </c>
      <c r="E50" s="255" t="s">
        <v>106</v>
      </c>
      <c r="F50" s="255">
        <v>1000</v>
      </c>
      <c r="G50" s="255" t="s">
        <v>98</v>
      </c>
      <c r="H50" s="13">
        <f>30*0.7</f>
        <v>21</v>
      </c>
      <c r="I50" s="13"/>
      <c r="J50" s="261"/>
      <c r="K50" s="231"/>
    </row>
    <row r="51" s="240" customFormat="1" ht="70" customHeight="1" spans="1:11">
      <c r="A51" s="254">
        <v>11</v>
      </c>
      <c r="B51" s="255" t="s">
        <v>160</v>
      </c>
      <c r="C51" s="255" t="s">
        <v>161</v>
      </c>
      <c r="D51" s="255" t="s">
        <v>162</v>
      </c>
      <c r="E51" s="255" t="s">
        <v>163</v>
      </c>
      <c r="F51" s="255">
        <v>50</v>
      </c>
      <c r="G51" s="255" t="s">
        <v>98</v>
      </c>
      <c r="H51" s="13">
        <f>400*0.7</f>
        <v>280</v>
      </c>
      <c r="I51" s="13"/>
      <c r="J51" s="261"/>
      <c r="K51" s="231"/>
    </row>
    <row r="52" s="240" customFormat="1" ht="80" customHeight="1" spans="1:11">
      <c r="A52" s="254">
        <v>12</v>
      </c>
      <c r="B52" s="255" t="s">
        <v>164</v>
      </c>
      <c r="C52" s="255" t="s">
        <v>165</v>
      </c>
      <c r="D52" s="255" t="s">
        <v>166</v>
      </c>
      <c r="E52" s="255" t="s">
        <v>106</v>
      </c>
      <c r="F52" s="255">
        <v>20</v>
      </c>
      <c r="G52" s="255" t="s">
        <v>98</v>
      </c>
      <c r="H52" s="137">
        <f>1000*0.7</f>
        <v>700</v>
      </c>
      <c r="I52" s="137"/>
      <c r="J52" s="261"/>
      <c r="K52" s="106"/>
    </row>
    <row r="53" s="240" customFormat="1" ht="120" customHeight="1" spans="1:11">
      <c r="A53" s="254">
        <v>13</v>
      </c>
      <c r="B53" s="255" t="s">
        <v>167</v>
      </c>
      <c r="C53" s="255" t="s">
        <v>168</v>
      </c>
      <c r="D53" s="255" t="s">
        <v>169</v>
      </c>
      <c r="E53" s="255" t="s">
        <v>106</v>
      </c>
      <c r="F53" s="255">
        <v>5</v>
      </c>
      <c r="G53" s="255" t="s">
        <v>98</v>
      </c>
      <c r="H53" s="137">
        <f>3000*0.7</f>
        <v>2100</v>
      </c>
      <c r="I53" s="137"/>
      <c r="J53" s="261"/>
      <c r="K53" s="106"/>
    </row>
    <row r="54" s="240" customFormat="1" ht="50" customHeight="1" spans="1:11">
      <c r="A54" s="254">
        <v>14</v>
      </c>
      <c r="B54" s="255" t="s">
        <v>170</v>
      </c>
      <c r="C54" s="255" t="s">
        <v>171</v>
      </c>
      <c r="D54" s="255" t="s">
        <v>172</v>
      </c>
      <c r="E54" s="255"/>
      <c r="F54" s="255">
        <v>5</v>
      </c>
      <c r="G54" s="255" t="s">
        <v>98</v>
      </c>
      <c r="H54" s="114">
        <f>500*0.7</f>
        <v>350</v>
      </c>
      <c r="I54" s="114"/>
      <c r="J54" s="261"/>
      <c r="K54" s="231"/>
    </row>
    <row r="55" s="240" customFormat="1" ht="50" customHeight="1" spans="1:11">
      <c r="A55" s="254">
        <v>15</v>
      </c>
      <c r="B55" s="256" t="s">
        <v>173</v>
      </c>
      <c r="C55" s="255" t="s">
        <v>174</v>
      </c>
      <c r="D55" s="255" t="s">
        <v>175</v>
      </c>
      <c r="E55" s="255" t="s">
        <v>106</v>
      </c>
      <c r="F55" s="255">
        <v>5</v>
      </c>
      <c r="G55" s="255" t="s">
        <v>98</v>
      </c>
      <c r="H55" s="13">
        <f>300*0.7</f>
        <v>210</v>
      </c>
      <c r="I55" s="13"/>
      <c r="J55" s="261"/>
      <c r="K55" s="231"/>
    </row>
    <row r="56" s="240" customFormat="1" ht="40" customHeight="1" spans="1:11">
      <c r="A56" s="254">
        <v>16</v>
      </c>
      <c r="B56" s="255" t="s">
        <v>176</v>
      </c>
      <c r="C56" s="255" t="s">
        <v>177</v>
      </c>
      <c r="D56" s="255" t="s">
        <v>178</v>
      </c>
      <c r="E56" s="255" t="s">
        <v>106</v>
      </c>
      <c r="F56" s="255">
        <v>50</v>
      </c>
      <c r="G56" s="255" t="s">
        <v>98</v>
      </c>
      <c r="H56" s="13">
        <f>30*0.7</f>
        <v>21</v>
      </c>
      <c r="I56" s="13"/>
      <c r="J56" s="261"/>
      <c r="K56" s="231"/>
    </row>
    <row r="57" s="240" customFormat="1" ht="40" customHeight="1" spans="1:11">
      <c r="A57" s="254">
        <v>17</v>
      </c>
      <c r="B57" s="255" t="s">
        <v>179</v>
      </c>
      <c r="C57" s="255" t="s">
        <v>177</v>
      </c>
      <c r="D57" s="255" t="s">
        <v>180</v>
      </c>
      <c r="E57" s="255" t="s">
        <v>181</v>
      </c>
      <c r="F57" s="255">
        <v>8</v>
      </c>
      <c r="G57" s="255" t="s">
        <v>98</v>
      </c>
      <c r="H57" s="114">
        <f>30*0.7</f>
        <v>21</v>
      </c>
      <c r="I57" s="114"/>
      <c r="J57" s="261"/>
      <c r="K57" s="231"/>
    </row>
    <row r="58" s="240" customFormat="1" ht="40" customHeight="1" spans="1:11">
      <c r="A58" s="254"/>
      <c r="B58" s="255"/>
      <c r="C58" s="255" t="s">
        <v>182</v>
      </c>
      <c r="D58" s="255"/>
      <c r="E58" s="255"/>
      <c r="F58" s="255">
        <v>8</v>
      </c>
      <c r="G58" s="255" t="s">
        <v>98</v>
      </c>
      <c r="H58" s="114">
        <f>80*0.7</f>
        <v>56</v>
      </c>
      <c r="I58" s="114"/>
      <c r="J58" s="261"/>
      <c r="K58" s="189"/>
    </row>
    <row r="59" s="240" customFormat="1" ht="40" customHeight="1" spans="1:11">
      <c r="A59" s="254"/>
      <c r="B59" s="255"/>
      <c r="C59" s="255" t="s">
        <v>183</v>
      </c>
      <c r="D59" s="255"/>
      <c r="E59" s="255"/>
      <c r="F59" s="255">
        <v>8</v>
      </c>
      <c r="G59" s="255" t="s">
        <v>98</v>
      </c>
      <c r="H59" s="114">
        <f>200*0.7</f>
        <v>140</v>
      </c>
      <c r="I59" s="114"/>
      <c r="J59" s="261"/>
      <c r="K59" s="106"/>
    </row>
    <row r="60" s="240" customFormat="1" ht="40" customHeight="1" spans="1:11">
      <c r="A60" s="254"/>
      <c r="B60" s="255"/>
      <c r="C60" s="255" t="s">
        <v>184</v>
      </c>
      <c r="D60" s="255"/>
      <c r="E60" s="255"/>
      <c r="F60" s="255">
        <v>8</v>
      </c>
      <c r="G60" s="255" t="s">
        <v>98</v>
      </c>
      <c r="H60" s="114">
        <f>400*0.7</f>
        <v>280</v>
      </c>
      <c r="I60" s="114"/>
      <c r="J60" s="261"/>
      <c r="K60" s="106"/>
    </row>
    <row r="61" s="240" customFormat="1" ht="40" customHeight="1" spans="1:11">
      <c r="A61" s="254"/>
      <c r="B61" s="255"/>
      <c r="C61" s="255" t="s">
        <v>185</v>
      </c>
      <c r="D61" s="255"/>
      <c r="E61" s="255"/>
      <c r="F61" s="255">
        <v>8</v>
      </c>
      <c r="G61" s="255" t="s">
        <v>98</v>
      </c>
      <c r="H61" s="114">
        <f>200*0.7</f>
        <v>140</v>
      </c>
      <c r="I61" s="114"/>
      <c r="J61" s="261"/>
      <c r="K61" s="189"/>
    </row>
    <row r="62" s="240" customFormat="1" ht="50" customHeight="1" spans="1:11">
      <c r="A62" s="257">
        <v>18</v>
      </c>
      <c r="B62" s="255" t="s">
        <v>186</v>
      </c>
      <c r="C62" s="255" t="s">
        <v>177</v>
      </c>
      <c r="D62" s="255" t="s">
        <v>187</v>
      </c>
      <c r="E62" s="255"/>
      <c r="F62" s="255">
        <v>3</v>
      </c>
      <c r="G62" s="255" t="s">
        <v>98</v>
      </c>
      <c r="H62" s="114">
        <f>300*0.7</f>
        <v>210</v>
      </c>
      <c r="I62" s="114"/>
      <c r="J62" s="262"/>
      <c r="K62" s="231"/>
    </row>
    <row r="63" s="240" customFormat="1" ht="40" customHeight="1" spans="1:11">
      <c r="A63" s="254">
        <v>19</v>
      </c>
      <c r="B63" s="255" t="s">
        <v>188</v>
      </c>
      <c r="C63" s="255" t="s">
        <v>177</v>
      </c>
      <c r="D63" s="255" t="s">
        <v>189</v>
      </c>
      <c r="E63" s="255" t="s">
        <v>106</v>
      </c>
      <c r="F63" s="255">
        <v>10</v>
      </c>
      <c r="G63" s="255" t="s">
        <v>98</v>
      </c>
      <c r="H63" s="114">
        <f>300*0.7</f>
        <v>210</v>
      </c>
      <c r="I63" s="114"/>
      <c r="J63" s="261"/>
      <c r="K63" s="231"/>
    </row>
    <row r="64" s="240" customFormat="1" ht="40" customHeight="1" spans="1:11">
      <c r="A64" s="254"/>
      <c r="B64" s="255"/>
      <c r="C64" s="255" t="s">
        <v>190</v>
      </c>
      <c r="D64" s="255"/>
      <c r="E64" s="255"/>
      <c r="F64" s="255">
        <v>10</v>
      </c>
      <c r="G64" s="255" t="s">
        <v>98</v>
      </c>
      <c r="H64" s="114">
        <f>300*0.7</f>
        <v>210</v>
      </c>
      <c r="I64" s="114"/>
      <c r="J64" s="261"/>
      <c r="K64" s="231"/>
    </row>
    <row r="65" s="240" customFormat="1" ht="40" customHeight="1" spans="1:11">
      <c r="A65" s="257">
        <v>20</v>
      </c>
      <c r="B65" s="255" t="s">
        <v>191</v>
      </c>
      <c r="C65" s="255" t="s">
        <v>177</v>
      </c>
      <c r="D65" s="255" t="s">
        <v>192</v>
      </c>
      <c r="E65" s="255"/>
      <c r="F65" s="255">
        <v>3</v>
      </c>
      <c r="G65" s="255" t="s">
        <v>98</v>
      </c>
      <c r="H65" s="114">
        <f>300*0.7</f>
        <v>210</v>
      </c>
      <c r="I65" s="114"/>
      <c r="J65" s="262"/>
      <c r="K65" s="194"/>
    </row>
    <row r="66" s="240" customFormat="1" ht="40" customHeight="1" spans="1:11">
      <c r="A66" s="257"/>
      <c r="B66" s="255"/>
      <c r="C66" s="255" t="s">
        <v>193</v>
      </c>
      <c r="D66" s="255"/>
      <c r="E66" s="255"/>
      <c r="F66" s="255">
        <v>3</v>
      </c>
      <c r="G66" s="255" t="s">
        <v>98</v>
      </c>
      <c r="H66" s="114">
        <f>500*0.7</f>
        <v>350</v>
      </c>
      <c r="I66" s="114"/>
      <c r="J66" s="262"/>
      <c r="K66" s="194"/>
    </row>
    <row r="67" s="240" customFormat="1" ht="40" customHeight="1" spans="1:11">
      <c r="A67" s="254">
        <v>21</v>
      </c>
      <c r="B67" s="255" t="s">
        <v>194</v>
      </c>
      <c r="C67" s="255" t="s">
        <v>195</v>
      </c>
      <c r="D67" s="255" t="s">
        <v>196</v>
      </c>
      <c r="E67" s="255" t="s">
        <v>106</v>
      </c>
      <c r="F67" s="255">
        <v>10</v>
      </c>
      <c r="G67" s="255" t="s">
        <v>98</v>
      </c>
      <c r="H67" s="114">
        <f>120*0.7</f>
        <v>84</v>
      </c>
      <c r="I67" s="114"/>
      <c r="J67" s="261"/>
      <c r="K67" s="231"/>
    </row>
    <row r="68" s="240" customFormat="1" ht="40" customHeight="1" spans="1:11">
      <c r="A68" s="254"/>
      <c r="B68" s="255"/>
      <c r="C68" s="255" t="s">
        <v>197</v>
      </c>
      <c r="D68" s="255"/>
      <c r="E68" s="255"/>
      <c r="F68" s="255">
        <v>10</v>
      </c>
      <c r="G68" s="255" t="s">
        <v>98</v>
      </c>
      <c r="H68" s="114">
        <f>200*0.7</f>
        <v>140</v>
      </c>
      <c r="I68" s="114"/>
      <c r="J68" s="261"/>
      <c r="K68" s="231"/>
    </row>
    <row r="69" s="240" customFormat="1" ht="40" customHeight="1" spans="1:11">
      <c r="A69" s="254"/>
      <c r="B69" s="255"/>
      <c r="C69" s="255" t="s">
        <v>198</v>
      </c>
      <c r="D69" s="255"/>
      <c r="E69" s="255"/>
      <c r="F69" s="255">
        <v>10</v>
      </c>
      <c r="G69" s="255" t="s">
        <v>98</v>
      </c>
      <c r="H69" s="114">
        <f>200*0.7</f>
        <v>140</v>
      </c>
      <c r="I69" s="114"/>
      <c r="J69" s="261"/>
      <c r="K69" s="231"/>
    </row>
    <row r="70" s="240" customFormat="1" ht="40" customHeight="1" spans="1:11">
      <c r="A70" s="254">
        <v>22</v>
      </c>
      <c r="B70" s="255" t="s">
        <v>199</v>
      </c>
      <c r="C70" s="255" t="s">
        <v>200</v>
      </c>
      <c r="D70" s="255" t="s">
        <v>201</v>
      </c>
      <c r="E70" s="255" t="s">
        <v>106</v>
      </c>
      <c r="F70" s="255">
        <v>10</v>
      </c>
      <c r="G70" s="255" t="s">
        <v>98</v>
      </c>
      <c r="H70" s="114">
        <f>500*0.7</f>
        <v>350</v>
      </c>
      <c r="I70" s="114"/>
      <c r="J70" s="261"/>
      <c r="K70" s="231"/>
    </row>
    <row r="71" s="240" customFormat="1" ht="40" customHeight="1" spans="1:11">
      <c r="A71" s="254"/>
      <c r="B71" s="255"/>
      <c r="C71" s="255" t="s">
        <v>202</v>
      </c>
      <c r="D71" s="255"/>
      <c r="E71" s="255"/>
      <c r="F71" s="255">
        <v>10</v>
      </c>
      <c r="G71" s="255" t="s">
        <v>98</v>
      </c>
      <c r="H71" s="114">
        <f>200*0.7</f>
        <v>140</v>
      </c>
      <c r="I71" s="114"/>
      <c r="J71" s="261"/>
      <c r="K71" s="231"/>
    </row>
    <row r="72" s="240" customFormat="1" ht="40" customHeight="1" spans="1:11">
      <c r="A72" s="254"/>
      <c r="B72" s="255"/>
      <c r="C72" s="255" t="s">
        <v>203</v>
      </c>
      <c r="D72" s="255"/>
      <c r="E72" s="255"/>
      <c r="F72" s="255">
        <v>10</v>
      </c>
      <c r="G72" s="255" t="s">
        <v>98</v>
      </c>
      <c r="H72" s="114">
        <f>300*0.7</f>
        <v>210</v>
      </c>
      <c r="I72" s="114"/>
      <c r="J72" s="261"/>
      <c r="K72" s="231"/>
    </row>
    <row r="73" s="240" customFormat="1" ht="40" customHeight="1" spans="1:11">
      <c r="A73" s="254"/>
      <c r="B73" s="255"/>
      <c r="C73" s="255" t="s">
        <v>195</v>
      </c>
      <c r="D73" s="255"/>
      <c r="E73" s="255"/>
      <c r="F73" s="255">
        <v>10</v>
      </c>
      <c r="G73" s="255" t="s">
        <v>98</v>
      </c>
      <c r="H73" s="114">
        <f>150*0.7</f>
        <v>105</v>
      </c>
      <c r="I73" s="114"/>
      <c r="J73" s="261"/>
      <c r="K73" s="231"/>
    </row>
    <row r="74" s="240" customFormat="1" ht="40" customHeight="1" spans="1:11">
      <c r="A74" s="254">
        <v>23</v>
      </c>
      <c r="B74" s="255" t="s">
        <v>204</v>
      </c>
      <c r="C74" s="255" t="s">
        <v>205</v>
      </c>
      <c r="D74" s="255" t="s">
        <v>206</v>
      </c>
      <c r="E74" s="255" t="s">
        <v>106</v>
      </c>
      <c r="F74" s="255">
        <v>10</v>
      </c>
      <c r="G74" s="255" t="s">
        <v>98</v>
      </c>
      <c r="H74" s="181">
        <f>50*0.7</f>
        <v>35</v>
      </c>
      <c r="I74" s="181"/>
      <c r="J74" s="261"/>
      <c r="K74" s="231"/>
    </row>
    <row r="75" s="240" customFormat="1" ht="40" customHeight="1" spans="1:11">
      <c r="A75" s="254"/>
      <c r="B75" s="255"/>
      <c r="C75" s="255" t="s">
        <v>207</v>
      </c>
      <c r="D75" s="255"/>
      <c r="E75" s="255"/>
      <c r="F75" s="255">
        <v>10</v>
      </c>
      <c r="G75" s="255" t="s">
        <v>98</v>
      </c>
      <c r="H75" s="181">
        <f>260*0.7</f>
        <v>182</v>
      </c>
      <c r="I75" s="181"/>
      <c r="J75" s="261"/>
      <c r="K75" s="231"/>
    </row>
    <row r="76" s="240" customFormat="1" ht="40" customHeight="1" spans="1:11">
      <c r="A76" s="254"/>
      <c r="B76" s="255"/>
      <c r="C76" s="255" t="s">
        <v>208</v>
      </c>
      <c r="D76" s="255"/>
      <c r="E76" s="255"/>
      <c r="F76" s="255">
        <v>10</v>
      </c>
      <c r="G76" s="255" t="s">
        <v>98</v>
      </c>
      <c r="H76" s="181">
        <f>200*0.7</f>
        <v>140</v>
      </c>
      <c r="I76" s="181"/>
      <c r="J76" s="261"/>
      <c r="K76" s="231"/>
    </row>
    <row r="77" s="240" customFormat="1" ht="40" customHeight="1" spans="1:11">
      <c r="A77" s="254"/>
      <c r="B77" s="255"/>
      <c r="C77" s="255" t="s">
        <v>209</v>
      </c>
      <c r="D77" s="255"/>
      <c r="E77" s="255"/>
      <c r="F77" s="255">
        <v>10</v>
      </c>
      <c r="G77" s="255" t="s">
        <v>98</v>
      </c>
      <c r="H77" s="181">
        <f>200*0.7</f>
        <v>140</v>
      </c>
      <c r="I77" s="181"/>
      <c r="J77" s="261"/>
      <c r="K77" s="231"/>
    </row>
    <row r="78" s="240" customFormat="1" ht="40" customHeight="1" spans="1:11">
      <c r="A78" s="254"/>
      <c r="B78" s="255"/>
      <c r="C78" s="255" t="s">
        <v>210</v>
      </c>
      <c r="D78" s="255"/>
      <c r="E78" s="255"/>
      <c r="F78" s="255">
        <v>10</v>
      </c>
      <c r="G78" s="255" t="s">
        <v>98</v>
      </c>
      <c r="H78" s="181">
        <f>260*0.7</f>
        <v>182</v>
      </c>
      <c r="I78" s="181"/>
      <c r="J78" s="263"/>
      <c r="K78" s="106"/>
    </row>
    <row r="79" s="240" customFormat="1" ht="40" customHeight="1" spans="1:11">
      <c r="A79" s="254"/>
      <c r="B79" s="255"/>
      <c r="C79" s="255" t="s">
        <v>211</v>
      </c>
      <c r="D79" s="255"/>
      <c r="E79" s="255"/>
      <c r="F79" s="255">
        <v>10</v>
      </c>
      <c r="G79" s="255" t="s">
        <v>98</v>
      </c>
      <c r="H79" s="181">
        <f>260*0.7</f>
        <v>182</v>
      </c>
      <c r="I79" s="181"/>
      <c r="J79" s="263"/>
      <c r="K79" s="106"/>
    </row>
    <row r="80" s="240" customFormat="1" ht="40" customHeight="1" spans="1:11">
      <c r="A80" s="254">
        <v>24</v>
      </c>
      <c r="B80" s="255" t="s">
        <v>212</v>
      </c>
      <c r="C80" s="255" t="s">
        <v>213</v>
      </c>
      <c r="D80" s="255" t="s">
        <v>214</v>
      </c>
      <c r="E80" s="255"/>
      <c r="F80" s="255">
        <v>8</v>
      </c>
      <c r="G80" s="255" t="s">
        <v>98</v>
      </c>
      <c r="H80" s="181">
        <f>50*0.7</f>
        <v>35</v>
      </c>
      <c r="I80" s="181"/>
      <c r="J80" s="261"/>
      <c r="K80" s="106"/>
    </row>
    <row r="81" s="240" customFormat="1" ht="40" customHeight="1" spans="1:11">
      <c r="A81" s="254"/>
      <c r="B81" s="255"/>
      <c r="C81" s="255" t="s">
        <v>215</v>
      </c>
      <c r="D81" s="255"/>
      <c r="E81" s="255"/>
      <c r="F81" s="255">
        <v>8</v>
      </c>
      <c r="G81" s="255" t="s">
        <v>98</v>
      </c>
      <c r="H81" s="181">
        <f>200*0.7</f>
        <v>140</v>
      </c>
      <c r="I81" s="181"/>
      <c r="J81" s="261"/>
      <c r="K81" s="231"/>
    </row>
    <row r="82" s="240" customFormat="1" ht="40" customHeight="1" spans="1:11">
      <c r="A82" s="254"/>
      <c r="B82" s="255"/>
      <c r="C82" s="255" t="s">
        <v>208</v>
      </c>
      <c r="D82" s="255"/>
      <c r="E82" s="255"/>
      <c r="F82" s="255">
        <v>8</v>
      </c>
      <c r="G82" s="255" t="s">
        <v>98</v>
      </c>
      <c r="H82" s="181">
        <f>200*0.7</f>
        <v>140</v>
      </c>
      <c r="I82" s="181"/>
      <c r="J82" s="261"/>
      <c r="K82" s="231"/>
    </row>
    <row r="83" s="240" customFormat="1" ht="40" customHeight="1" spans="1:11">
      <c r="A83" s="254"/>
      <c r="B83" s="255"/>
      <c r="C83" s="255" t="s">
        <v>216</v>
      </c>
      <c r="D83" s="255"/>
      <c r="E83" s="255"/>
      <c r="F83" s="255">
        <v>8</v>
      </c>
      <c r="G83" s="255" t="s">
        <v>98</v>
      </c>
      <c r="H83" s="181">
        <f>260*0.7</f>
        <v>182</v>
      </c>
      <c r="I83" s="181"/>
      <c r="J83" s="261"/>
      <c r="K83" s="106"/>
    </row>
    <row r="84" s="240" customFormat="1" ht="40" customHeight="1" spans="1:11">
      <c r="A84" s="254"/>
      <c r="B84" s="255"/>
      <c r="C84" s="255" t="s">
        <v>207</v>
      </c>
      <c r="D84" s="255"/>
      <c r="E84" s="255"/>
      <c r="F84" s="255">
        <v>8</v>
      </c>
      <c r="G84" s="255" t="s">
        <v>98</v>
      </c>
      <c r="H84" s="181">
        <f>260*0.7</f>
        <v>182</v>
      </c>
      <c r="I84" s="181"/>
      <c r="J84" s="261"/>
      <c r="K84" s="106"/>
    </row>
    <row r="85" s="240" customFormat="1" ht="40" customHeight="1" spans="1:11">
      <c r="A85" s="254"/>
      <c r="B85" s="255"/>
      <c r="C85" s="255" t="s">
        <v>217</v>
      </c>
      <c r="D85" s="255"/>
      <c r="E85" s="255"/>
      <c r="F85" s="255">
        <v>8</v>
      </c>
      <c r="G85" s="255" t="s">
        <v>98</v>
      </c>
      <c r="H85" s="181">
        <f>200*0.7</f>
        <v>140</v>
      </c>
      <c r="I85" s="181"/>
      <c r="J85" s="261"/>
      <c r="K85" s="231"/>
    </row>
    <row r="86" s="240" customFormat="1" ht="40" customHeight="1" spans="1:11">
      <c r="A86" s="254">
        <v>25</v>
      </c>
      <c r="B86" s="255" t="s">
        <v>218</v>
      </c>
      <c r="C86" s="255" t="s">
        <v>219</v>
      </c>
      <c r="D86" s="255" t="s">
        <v>220</v>
      </c>
      <c r="E86" s="255"/>
      <c r="F86" s="255">
        <v>5</v>
      </c>
      <c r="G86" s="255" t="s">
        <v>98</v>
      </c>
      <c r="H86" s="181">
        <f>50*0.7</f>
        <v>35</v>
      </c>
      <c r="I86" s="181"/>
      <c r="J86" s="261"/>
      <c r="K86" s="106"/>
    </row>
    <row r="87" s="240" customFormat="1" ht="40" customHeight="1" spans="1:11">
      <c r="A87" s="254"/>
      <c r="B87" s="255"/>
      <c r="C87" s="255" t="s">
        <v>221</v>
      </c>
      <c r="D87" s="255"/>
      <c r="E87" s="255"/>
      <c r="F87" s="255">
        <v>5</v>
      </c>
      <c r="G87" s="255" t="s">
        <v>98</v>
      </c>
      <c r="H87" s="181">
        <f>60*0.7</f>
        <v>42</v>
      </c>
      <c r="I87" s="181"/>
      <c r="J87" s="261"/>
      <c r="K87" s="231"/>
    </row>
    <row r="88" s="240" customFormat="1" ht="40" customHeight="1" spans="1:11">
      <c r="A88" s="254"/>
      <c r="B88" s="255"/>
      <c r="C88" s="255" t="s">
        <v>222</v>
      </c>
      <c r="D88" s="255"/>
      <c r="E88" s="255"/>
      <c r="F88" s="255">
        <v>5</v>
      </c>
      <c r="G88" s="255" t="s">
        <v>98</v>
      </c>
      <c r="H88" s="181">
        <f>60*0.7</f>
        <v>42</v>
      </c>
      <c r="I88" s="181"/>
      <c r="J88" s="261"/>
      <c r="K88" s="231"/>
    </row>
    <row r="89" s="240" customFormat="1" ht="40" customHeight="1" spans="1:11">
      <c r="A89" s="254"/>
      <c r="B89" s="255"/>
      <c r="C89" s="255" t="s">
        <v>223</v>
      </c>
      <c r="D89" s="255"/>
      <c r="E89" s="255"/>
      <c r="F89" s="255">
        <v>5</v>
      </c>
      <c r="G89" s="255" t="s">
        <v>98</v>
      </c>
      <c r="H89" s="181">
        <f>200*0.7</f>
        <v>140</v>
      </c>
      <c r="I89" s="181"/>
      <c r="J89" s="261"/>
      <c r="K89" s="231"/>
    </row>
    <row r="90" s="240" customFormat="1" ht="40" customHeight="1" spans="1:11">
      <c r="A90" s="254"/>
      <c r="B90" s="255"/>
      <c r="C90" s="255" t="s">
        <v>224</v>
      </c>
      <c r="D90" s="255"/>
      <c r="E90" s="255"/>
      <c r="F90" s="255">
        <v>5</v>
      </c>
      <c r="G90" s="255" t="s">
        <v>98</v>
      </c>
      <c r="H90" s="181">
        <f>200*0.7</f>
        <v>140</v>
      </c>
      <c r="I90" s="181"/>
      <c r="J90" s="261"/>
      <c r="K90" s="231"/>
    </row>
    <row r="91" s="240" customFormat="1" ht="40" customHeight="1" spans="1:11">
      <c r="A91" s="254"/>
      <c r="B91" s="255"/>
      <c r="C91" s="255" t="s">
        <v>225</v>
      </c>
      <c r="D91" s="255"/>
      <c r="E91" s="255"/>
      <c r="F91" s="255">
        <v>5</v>
      </c>
      <c r="G91" s="255" t="s">
        <v>98</v>
      </c>
      <c r="H91" s="181">
        <f>200*0.7</f>
        <v>140</v>
      </c>
      <c r="I91" s="181"/>
      <c r="J91" s="261"/>
      <c r="K91" s="231"/>
    </row>
    <row r="92" s="240" customFormat="1" ht="40" customHeight="1" spans="1:11">
      <c r="A92" s="254"/>
      <c r="B92" s="255"/>
      <c r="C92" s="255" t="s">
        <v>226</v>
      </c>
      <c r="D92" s="255"/>
      <c r="E92" s="255"/>
      <c r="F92" s="255">
        <v>5</v>
      </c>
      <c r="G92" s="255" t="s">
        <v>98</v>
      </c>
      <c r="H92" s="114">
        <f>250*0.7</f>
        <v>175</v>
      </c>
      <c r="I92" s="114"/>
      <c r="J92" s="261"/>
      <c r="K92" s="231"/>
    </row>
    <row r="93" s="240" customFormat="1" ht="40" customHeight="1" spans="1:11">
      <c r="A93" s="254"/>
      <c r="B93" s="255"/>
      <c r="C93" s="255" t="s">
        <v>227</v>
      </c>
      <c r="D93" s="255"/>
      <c r="E93" s="255"/>
      <c r="F93" s="255">
        <v>5</v>
      </c>
      <c r="G93" s="255" t="s">
        <v>98</v>
      </c>
      <c r="H93" s="181">
        <f>200*0.7</f>
        <v>140</v>
      </c>
      <c r="I93" s="181"/>
      <c r="J93" s="261"/>
      <c r="K93" s="231"/>
    </row>
    <row r="94" s="240" customFormat="1" ht="40" customHeight="1" spans="1:11">
      <c r="A94" s="254"/>
      <c r="B94" s="255"/>
      <c r="C94" s="255" t="s">
        <v>228</v>
      </c>
      <c r="D94" s="255"/>
      <c r="E94" s="255"/>
      <c r="F94" s="255">
        <v>5</v>
      </c>
      <c r="G94" s="255" t="s">
        <v>98</v>
      </c>
      <c r="H94" s="181">
        <f>200*0.7</f>
        <v>140</v>
      </c>
      <c r="I94" s="181"/>
      <c r="J94" s="261"/>
      <c r="K94" s="106"/>
    </row>
    <row r="95" s="240" customFormat="1" ht="40" customHeight="1" spans="1:11">
      <c r="A95" s="254">
        <v>26</v>
      </c>
      <c r="B95" s="255" t="s">
        <v>229</v>
      </c>
      <c r="C95" s="255" t="s">
        <v>222</v>
      </c>
      <c r="D95" s="255" t="s">
        <v>230</v>
      </c>
      <c r="E95" s="255" t="s">
        <v>231</v>
      </c>
      <c r="F95" s="255">
        <v>8</v>
      </c>
      <c r="G95" s="255" t="s">
        <v>98</v>
      </c>
      <c r="H95" s="181">
        <f>60*0.7</f>
        <v>42</v>
      </c>
      <c r="I95" s="181"/>
      <c r="J95" s="261"/>
      <c r="K95" s="231"/>
    </row>
    <row r="96" s="240" customFormat="1" ht="40" customHeight="1" spans="1:11">
      <c r="A96" s="254"/>
      <c r="B96" s="255"/>
      <c r="C96" s="255" t="s">
        <v>232</v>
      </c>
      <c r="D96" s="255"/>
      <c r="E96" s="255"/>
      <c r="F96" s="255">
        <v>8</v>
      </c>
      <c r="G96" s="255" t="s">
        <v>98</v>
      </c>
      <c r="H96" s="181">
        <f>60*0.7</f>
        <v>42</v>
      </c>
      <c r="I96" s="181"/>
      <c r="J96" s="261"/>
      <c r="K96" s="231"/>
    </row>
    <row r="97" s="240" customFormat="1" ht="40" customHeight="1" spans="1:11">
      <c r="A97" s="254"/>
      <c r="B97" s="255"/>
      <c r="C97" s="255" t="s">
        <v>225</v>
      </c>
      <c r="D97" s="255"/>
      <c r="E97" s="255"/>
      <c r="F97" s="255">
        <v>8</v>
      </c>
      <c r="G97" s="255" t="s">
        <v>98</v>
      </c>
      <c r="H97" s="181">
        <f>60*0.7</f>
        <v>42</v>
      </c>
      <c r="I97" s="181"/>
      <c r="J97" s="261"/>
      <c r="K97" s="231"/>
    </row>
    <row r="98" s="240" customFormat="1" ht="40" customHeight="1" spans="1:11">
      <c r="A98" s="254"/>
      <c r="B98" s="255"/>
      <c r="C98" s="255" t="s">
        <v>223</v>
      </c>
      <c r="D98" s="255"/>
      <c r="E98" s="255"/>
      <c r="F98" s="255">
        <v>8</v>
      </c>
      <c r="G98" s="255" t="s">
        <v>98</v>
      </c>
      <c r="H98" s="181">
        <f>200*0.7</f>
        <v>140</v>
      </c>
      <c r="I98" s="181"/>
      <c r="J98" s="261"/>
      <c r="K98" s="231"/>
    </row>
    <row r="99" s="240" customFormat="1" ht="40" customHeight="1" spans="1:11">
      <c r="A99" s="254"/>
      <c r="B99" s="255"/>
      <c r="C99" s="255" t="s">
        <v>224</v>
      </c>
      <c r="D99" s="255"/>
      <c r="E99" s="255"/>
      <c r="F99" s="255">
        <v>8</v>
      </c>
      <c r="G99" s="255" t="s">
        <v>98</v>
      </c>
      <c r="H99" s="181">
        <f>200*0.7</f>
        <v>140</v>
      </c>
      <c r="I99" s="181"/>
      <c r="J99" s="261"/>
      <c r="K99" s="231"/>
    </row>
    <row r="100" s="240" customFormat="1" ht="40" customHeight="1" spans="1:11">
      <c r="A100" s="254"/>
      <c r="B100" s="255"/>
      <c r="C100" s="255" t="s">
        <v>233</v>
      </c>
      <c r="D100" s="255"/>
      <c r="E100" s="255"/>
      <c r="F100" s="255">
        <v>8</v>
      </c>
      <c r="G100" s="255" t="s">
        <v>98</v>
      </c>
      <c r="H100" s="181">
        <f>250*0.7</f>
        <v>175</v>
      </c>
      <c r="I100" s="181"/>
      <c r="J100" s="261"/>
      <c r="K100" s="231"/>
    </row>
    <row r="101" s="240" customFormat="1" ht="40" customHeight="1" spans="1:11">
      <c r="A101" s="254"/>
      <c r="B101" s="255"/>
      <c r="C101" s="255" t="s">
        <v>211</v>
      </c>
      <c r="D101" s="255"/>
      <c r="E101" s="255"/>
      <c r="F101" s="255">
        <v>8</v>
      </c>
      <c r="G101" s="255" t="s">
        <v>98</v>
      </c>
      <c r="H101" s="181">
        <f>250*0.7</f>
        <v>175</v>
      </c>
      <c r="I101" s="181"/>
      <c r="J101" s="261"/>
      <c r="K101" s="231"/>
    </row>
    <row r="102" s="240" customFormat="1" ht="80" customHeight="1" spans="1:11">
      <c r="A102" s="254">
        <v>27</v>
      </c>
      <c r="B102" s="255" t="s">
        <v>234</v>
      </c>
      <c r="C102" s="255" t="s">
        <v>235</v>
      </c>
      <c r="D102" s="255" t="s">
        <v>236</v>
      </c>
      <c r="E102" s="255"/>
      <c r="F102" s="255">
        <v>5</v>
      </c>
      <c r="G102" s="255" t="s">
        <v>98</v>
      </c>
      <c r="H102" s="13">
        <f>500*0.7</f>
        <v>350</v>
      </c>
      <c r="I102" s="13"/>
      <c r="J102" s="262"/>
      <c r="K102" s="231"/>
    </row>
    <row r="103" s="240" customFormat="1" ht="40" customHeight="1" spans="1:11">
      <c r="A103" s="254">
        <v>28</v>
      </c>
      <c r="B103" s="255" t="s">
        <v>237</v>
      </c>
      <c r="C103" s="255" t="s">
        <v>213</v>
      </c>
      <c r="D103" s="255" t="s">
        <v>238</v>
      </c>
      <c r="E103" s="255"/>
      <c r="F103" s="255">
        <v>3</v>
      </c>
      <c r="G103" s="255" t="s">
        <v>98</v>
      </c>
      <c r="H103" s="13">
        <f>50*0.7</f>
        <v>35</v>
      </c>
      <c r="I103" s="13"/>
      <c r="J103" s="261"/>
      <c r="K103" s="194"/>
    </row>
    <row r="104" s="240" customFormat="1" ht="40" customHeight="1" spans="1:11">
      <c r="A104" s="254"/>
      <c r="B104" s="255"/>
      <c r="C104" s="255" t="s">
        <v>239</v>
      </c>
      <c r="D104" s="255"/>
      <c r="E104" s="255"/>
      <c r="F104" s="255">
        <v>3</v>
      </c>
      <c r="G104" s="255" t="s">
        <v>98</v>
      </c>
      <c r="H104" s="13">
        <f>100*0.7</f>
        <v>70</v>
      </c>
      <c r="I104" s="13"/>
      <c r="J104" s="261"/>
      <c r="K104" s="194"/>
    </row>
    <row r="105" s="240" customFormat="1" ht="40" customHeight="1" spans="1:11">
      <c r="A105" s="254"/>
      <c r="B105" s="255"/>
      <c r="C105" s="255" t="s">
        <v>240</v>
      </c>
      <c r="D105" s="255"/>
      <c r="E105" s="255"/>
      <c r="F105" s="255">
        <v>3</v>
      </c>
      <c r="G105" s="255" t="s">
        <v>98</v>
      </c>
      <c r="H105" s="181">
        <f>150*0.7</f>
        <v>105</v>
      </c>
      <c r="I105" s="181"/>
      <c r="J105" s="261"/>
      <c r="K105" s="231"/>
    </row>
    <row r="106" s="240" customFormat="1" ht="40" customHeight="1" spans="1:11">
      <c r="A106" s="254"/>
      <c r="B106" s="255"/>
      <c r="C106" s="255" t="s">
        <v>241</v>
      </c>
      <c r="D106" s="255"/>
      <c r="E106" s="255"/>
      <c r="F106" s="255">
        <v>3</v>
      </c>
      <c r="G106" s="255" t="s">
        <v>98</v>
      </c>
      <c r="H106" s="13">
        <f>400*0.7</f>
        <v>280</v>
      </c>
      <c r="I106" s="13"/>
      <c r="J106" s="261"/>
      <c r="K106" s="194"/>
    </row>
    <row r="107" s="240" customFormat="1" ht="40" customHeight="1" spans="1:11">
      <c r="A107" s="254"/>
      <c r="B107" s="255"/>
      <c r="C107" s="255" t="s">
        <v>242</v>
      </c>
      <c r="D107" s="255"/>
      <c r="E107" s="255"/>
      <c r="F107" s="255">
        <v>3</v>
      </c>
      <c r="G107" s="255" t="s">
        <v>98</v>
      </c>
      <c r="H107" s="13">
        <f>400*0.7</f>
        <v>280</v>
      </c>
      <c r="I107" s="13"/>
      <c r="J107" s="261"/>
      <c r="K107" s="194"/>
    </row>
    <row r="108" s="240" customFormat="1" ht="40" customHeight="1" spans="1:11">
      <c r="A108" s="254"/>
      <c r="B108" s="255"/>
      <c r="C108" s="255" t="s">
        <v>243</v>
      </c>
      <c r="D108" s="255"/>
      <c r="E108" s="255"/>
      <c r="F108" s="255">
        <v>3</v>
      </c>
      <c r="G108" s="255" t="s">
        <v>98</v>
      </c>
      <c r="H108" s="181">
        <f>150*0.7</f>
        <v>105</v>
      </c>
      <c r="I108" s="181"/>
      <c r="J108" s="261"/>
      <c r="K108" s="231"/>
    </row>
    <row r="109" s="240" customFormat="1" ht="40" customHeight="1" spans="1:11">
      <c r="A109" s="254">
        <v>29</v>
      </c>
      <c r="B109" s="255" t="s">
        <v>244</v>
      </c>
      <c r="C109" s="255" t="s">
        <v>239</v>
      </c>
      <c r="D109" s="255" t="s">
        <v>245</v>
      </c>
      <c r="E109" s="255"/>
      <c r="F109" s="255">
        <v>3</v>
      </c>
      <c r="G109" s="255" t="s">
        <v>98</v>
      </c>
      <c r="H109" s="13">
        <f>100*0.7</f>
        <v>70</v>
      </c>
      <c r="I109" s="13"/>
      <c r="J109" s="261"/>
      <c r="K109" s="194"/>
    </row>
    <row r="110" s="240" customFormat="1" ht="50" customHeight="1" spans="1:11">
      <c r="A110" s="254"/>
      <c r="B110" s="255"/>
      <c r="C110" s="255" t="s">
        <v>246</v>
      </c>
      <c r="D110" s="255"/>
      <c r="E110" s="255"/>
      <c r="F110" s="255">
        <v>3</v>
      </c>
      <c r="G110" s="255" t="s">
        <v>98</v>
      </c>
      <c r="H110" s="114">
        <f>400*0.7</f>
        <v>280</v>
      </c>
      <c r="I110" s="114"/>
      <c r="J110" s="262"/>
      <c r="K110" s="230"/>
    </row>
    <row r="111" s="240" customFormat="1" ht="40" customHeight="1" spans="1:11">
      <c r="A111" s="254"/>
      <c r="B111" s="255"/>
      <c r="C111" s="255" t="s">
        <v>247</v>
      </c>
      <c r="D111" s="255"/>
      <c r="E111" s="255"/>
      <c r="F111" s="255">
        <v>3</v>
      </c>
      <c r="G111" s="255" t="s">
        <v>98</v>
      </c>
      <c r="H111" s="13">
        <f>300*0.7</f>
        <v>210</v>
      </c>
      <c r="I111" s="13"/>
      <c r="J111" s="261"/>
      <c r="K111" s="194"/>
    </row>
    <row r="112" s="240" customFormat="1" ht="40" customHeight="1" spans="1:11">
      <c r="A112" s="254"/>
      <c r="B112" s="255"/>
      <c r="C112" s="255" t="s">
        <v>248</v>
      </c>
      <c r="D112" s="255"/>
      <c r="E112" s="255"/>
      <c r="F112" s="255">
        <v>3</v>
      </c>
      <c r="G112" s="255" t="s">
        <v>98</v>
      </c>
      <c r="H112" s="13">
        <f>300*0.7</f>
        <v>210</v>
      </c>
      <c r="I112" s="13"/>
      <c r="J112" s="261"/>
      <c r="K112" s="194"/>
    </row>
    <row r="113" s="240" customFormat="1" ht="40" customHeight="1" spans="1:11">
      <c r="A113" s="254">
        <v>30</v>
      </c>
      <c r="B113" s="255" t="s">
        <v>249</v>
      </c>
      <c r="C113" s="255" t="s">
        <v>213</v>
      </c>
      <c r="D113" s="255" t="s">
        <v>250</v>
      </c>
      <c r="E113" s="255"/>
      <c r="F113" s="255">
        <v>10</v>
      </c>
      <c r="G113" s="255" t="s">
        <v>98</v>
      </c>
      <c r="H113" s="13">
        <f>100*0.7</f>
        <v>70</v>
      </c>
      <c r="I113" s="13"/>
      <c r="J113" s="261"/>
      <c r="K113" s="194"/>
    </row>
    <row r="114" s="240" customFormat="1" ht="40" customHeight="1" spans="1:11">
      <c r="A114" s="254"/>
      <c r="B114" s="255"/>
      <c r="C114" s="255" t="s">
        <v>239</v>
      </c>
      <c r="D114" s="255"/>
      <c r="E114" s="255"/>
      <c r="F114" s="255">
        <v>10</v>
      </c>
      <c r="G114" s="255" t="s">
        <v>98</v>
      </c>
      <c r="H114" s="13">
        <f>100*0.7</f>
        <v>70</v>
      </c>
      <c r="I114" s="13"/>
      <c r="J114" s="261"/>
      <c r="K114" s="194"/>
    </row>
    <row r="115" s="240" customFormat="1" ht="40" customHeight="1" spans="1:11">
      <c r="A115" s="254"/>
      <c r="B115" s="255"/>
      <c r="C115" s="255" t="s">
        <v>152</v>
      </c>
      <c r="D115" s="255"/>
      <c r="E115" s="255"/>
      <c r="F115" s="255">
        <v>10</v>
      </c>
      <c r="G115" s="255" t="s">
        <v>98</v>
      </c>
      <c r="H115" s="13">
        <f>500*0.7</f>
        <v>350</v>
      </c>
      <c r="I115" s="13"/>
      <c r="J115" s="261"/>
      <c r="K115" s="194"/>
    </row>
    <row r="116" s="240" customFormat="1" ht="40" customHeight="1" spans="1:11">
      <c r="A116" s="254"/>
      <c r="B116" s="255"/>
      <c r="C116" s="255" t="s">
        <v>251</v>
      </c>
      <c r="D116" s="255"/>
      <c r="E116" s="255"/>
      <c r="F116" s="255">
        <v>10</v>
      </c>
      <c r="G116" s="255" t="s">
        <v>98</v>
      </c>
      <c r="H116" s="13">
        <f>500*0.7</f>
        <v>350</v>
      </c>
      <c r="I116" s="13"/>
      <c r="J116" s="261"/>
      <c r="K116" s="194"/>
    </row>
    <row r="117" s="240" customFormat="1" ht="40" customHeight="1" spans="1:11">
      <c r="A117" s="254"/>
      <c r="B117" s="255"/>
      <c r="C117" s="255" t="s">
        <v>252</v>
      </c>
      <c r="D117" s="255"/>
      <c r="E117" s="255"/>
      <c r="F117" s="255">
        <v>10</v>
      </c>
      <c r="G117" s="255" t="s">
        <v>98</v>
      </c>
      <c r="H117" s="13">
        <f>300*0.7</f>
        <v>210</v>
      </c>
      <c r="I117" s="13"/>
      <c r="J117" s="261"/>
      <c r="K117" s="194"/>
    </row>
    <row r="118" s="240" customFormat="1" ht="40" customHeight="1" spans="1:11">
      <c r="A118" s="254"/>
      <c r="B118" s="255"/>
      <c r="C118" s="255" t="s">
        <v>253</v>
      </c>
      <c r="D118" s="255"/>
      <c r="E118" s="255"/>
      <c r="F118" s="255">
        <v>10</v>
      </c>
      <c r="G118" s="255" t="s">
        <v>98</v>
      </c>
      <c r="H118" s="13">
        <f>200*0.7</f>
        <v>140</v>
      </c>
      <c r="I118" s="13"/>
      <c r="J118" s="261"/>
      <c r="K118" s="194"/>
    </row>
    <row r="119" s="240" customFormat="1" ht="40" customHeight="1" spans="1:11">
      <c r="A119" s="254">
        <v>31</v>
      </c>
      <c r="B119" s="255" t="s">
        <v>254</v>
      </c>
      <c r="C119" s="255" t="s">
        <v>213</v>
      </c>
      <c r="D119" s="255" t="s">
        <v>255</v>
      </c>
      <c r="E119" s="255"/>
      <c r="F119" s="255">
        <v>15</v>
      </c>
      <c r="G119" s="255" t="s">
        <v>98</v>
      </c>
      <c r="H119" s="114">
        <f>100*0.7</f>
        <v>70</v>
      </c>
      <c r="I119" s="114"/>
      <c r="J119" s="261"/>
      <c r="K119" s="194"/>
    </row>
    <row r="120" s="240" customFormat="1" ht="40" customHeight="1" spans="1:11">
      <c r="A120" s="254"/>
      <c r="B120" s="255"/>
      <c r="C120" s="255" t="s">
        <v>239</v>
      </c>
      <c r="D120" s="255"/>
      <c r="E120" s="255"/>
      <c r="F120" s="255">
        <v>15</v>
      </c>
      <c r="G120" s="255" t="s">
        <v>98</v>
      </c>
      <c r="H120" s="114">
        <f>100*0.7</f>
        <v>70</v>
      </c>
      <c r="I120" s="114"/>
      <c r="J120" s="261"/>
      <c r="K120" s="194"/>
    </row>
    <row r="121" s="240" customFormat="1" ht="40" customHeight="1" spans="1:11">
      <c r="A121" s="254"/>
      <c r="B121" s="255"/>
      <c r="C121" s="255" t="s">
        <v>256</v>
      </c>
      <c r="D121" s="255"/>
      <c r="E121" s="255"/>
      <c r="F121" s="255">
        <v>15</v>
      </c>
      <c r="G121" s="255" t="s">
        <v>98</v>
      </c>
      <c r="H121" s="114">
        <f>500*0.7</f>
        <v>350</v>
      </c>
      <c r="I121" s="114"/>
      <c r="J121" s="261"/>
      <c r="K121" s="194"/>
    </row>
    <row r="122" s="240" customFormat="1" ht="40" customHeight="1" spans="1:11">
      <c r="A122" s="254"/>
      <c r="B122" s="255"/>
      <c r="C122" s="255" t="s">
        <v>257</v>
      </c>
      <c r="D122" s="255"/>
      <c r="E122" s="255"/>
      <c r="F122" s="255">
        <v>15</v>
      </c>
      <c r="G122" s="255" t="s">
        <v>98</v>
      </c>
      <c r="H122" s="114">
        <f>500*0.7</f>
        <v>350</v>
      </c>
      <c r="I122" s="114"/>
      <c r="J122" s="261"/>
      <c r="K122" s="194"/>
    </row>
    <row r="123" s="240" customFormat="1" ht="40" customHeight="1" spans="1:11">
      <c r="A123" s="254"/>
      <c r="B123" s="255"/>
      <c r="C123" s="255" t="s">
        <v>253</v>
      </c>
      <c r="D123" s="255"/>
      <c r="E123" s="255"/>
      <c r="F123" s="255">
        <v>15</v>
      </c>
      <c r="G123" s="255" t="s">
        <v>98</v>
      </c>
      <c r="H123" s="114">
        <f>200*0.7</f>
        <v>140</v>
      </c>
      <c r="I123" s="114"/>
      <c r="J123" s="261"/>
      <c r="K123" s="194"/>
    </row>
    <row r="124" s="240" customFormat="1" ht="40" customHeight="1" spans="1:11">
      <c r="A124" s="254"/>
      <c r="B124" s="255"/>
      <c r="C124" s="255" t="s">
        <v>258</v>
      </c>
      <c r="D124" s="255"/>
      <c r="E124" s="255"/>
      <c r="F124" s="255">
        <v>15</v>
      </c>
      <c r="G124" s="255" t="s">
        <v>98</v>
      </c>
      <c r="H124" s="114">
        <f>300*0.7</f>
        <v>210</v>
      </c>
      <c r="I124" s="114"/>
      <c r="J124" s="261"/>
      <c r="K124" s="194"/>
    </row>
    <row r="125" s="240" customFormat="1" ht="40" customHeight="1" spans="1:11">
      <c r="A125" s="254"/>
      <c r="B125" s="255"/>
      <c r="C125" s="255" t="s">
        <v>259</v>
      </c>
      <c r="D125" s="255"/>
      <c r="E125" s="255"/>
      <c r="F125" s="255">
        <v>15</v>
      </c>
      <c r="G125" s="255" t="s">
        <v>98</v>
      </c>
      <c r="H125" s="114">
        <f>250*0.7</f>
        <v>175</v>
      </c>
      <c r="I125" s="114"/>
      <c r="J125" s="261"/>
      <c r="K125" s="194"/>
    </row>
    <row r="126" s="240" customFormat="1" ht="40" customHeight="1" spans="1:11">
      <c r="A126" s="254">
        <v>32</v>
      </c>
      <c r="B126" s="255" t="s">
        <v>260</v>
      </c>
      <c r="C126" s="255" t="s">
        <v>213</v>
      </c>
      <c r="D126" s="255" t="s">
        <v>261</v>
      </c>
      <c r="E126" s="255"/>
      <c r="F126" s="255">
        <v>5</v>
      </c>
      <c r="G126" s="255" t="s">
        <v>98</v>
      </c>
      <c r="H126" s="114">
        <f>100*0.7</f>
        <v>70</v>
      </c>
      <c r="I126" s="114"/>
      <c r="J126" s="261"/>
      <c r="K126" s="194"/>
    </row>
    <row r="127" s="240" customFormat="1" ht="40" customHeight="1" spans="1:11">
      <c r="A127" s="254"/>
      <c r="B127" s="255"/>
      <c r="C127" s="255" t="s">
        <v>239</v>
      </c>
      <c r="D127" s="255"/>
      <c r="E127" s="255"/>
      <c r="F127" s="255">
        <v>5</v>
      </c>
      <c r="G127" s="255" t="s">
        <v>98</v>
      </c>
      <c r="H127" s="114">
        <f>100*0.7</f>
        <v>70</v>
      </c>
      <c r="I127" s="114"/>
      <c r="J127" s="261"/>
      <c r="K127" s="194"/>
    </row>
    <row r="128" s="240" customFormat="1" ht="40" customHeight="1" spans="1:11">
      <c r="A128" s="254"/>
      <c r="B128" s="255"/>
      <c r="C128" s="255" t="s">
        <v>262</v>
      </c>
      <c r="D128" s="255"/>
      <c r="E128" s="255"/>
      <c r="F128" s="255">
        <v>5</v>
      </c>
      <c r="G128" s="255" t="s">
        <v>98</v>
      </c>
      <c r="H128" s="114">
        <f>200*0.7</f>
        <v>140</v>
      </c>
      <c r="I128" s="114"/>
      <c r="J128" s="261"/>
      <c r="K128" s="194"/>
    </row>
    <row r="129" s="240" customFormat="1" ht="40" customHeight="1" spans="1:11">
      <c r="A129" s="254"/>
      <c r="B129" s="255"/>
      <c r="C129" s="255" t="s">
        <v>263</v>
      </c>
      <c r="D129" s="255"/>
      <c r="E129" s="255"/>
      <c r="F129" s="255">
        <v>5</v>
      </c>
      <c r="G129" s="255" t="s">
        <v>98</v>
      </c>
      <c r="H129" s="114">
        <f>500*0.7</f>
        <v>350</v>
      </c>
      <c r="I129" s="114"/>
      <c r="J129" s="261"/>
      <c r="K129" s="194"/>
    </row>
    <row r="130" s="240" customFormat="1" ht="40" customHeight="1" spans="1:11">
      <c r="A130" s="254">
        <v>33</v>
      </c>
      <c r="B130" s="71" t="s">
        <v>264</v>
      </c>
      <c r="C130" s="71" t="s">
        <v>265</v>
      </c>
      <c r="D130" s="71" t="s">
        <v>266</v>
      </c>
      <c r="E130" s="255"/>
      <c r="F130" s="255">
        <v>2</v>
      </c>
      <c r="G130" s="255" t="s">
        <v>98</v>
      </c>
      <c r="H130" s="114">
        <f>750*0.7</f>
        <v>525</v>
      </c>
      <c r="I130" s="114"/>
      <c r="J130" s="261"/>
      <c r="K130" s="194"/>
    </row>
    <row r="131" s="240" customFormat="1" ht="40" customHeight="1" spans="1:11">
      <c r="A131" s="254"/>
      <c r="B131" s="71"/>
      <c r="C131" s="255" t="s">
        <v>267</v>
      </c>
      <c r="D131" s="71"/>
      <c r="E131" s="255"/>
      <c r="F131" s="255">
        <v>2</v>
      </c>
      <c r="G131" s="255" t="s">
        <v>98</v>
      </c>
      <c r="H131" s="114">
        <f>500*0.7</f>
        <v>350</v>
      </c>
      <c r="I131" s="114"/>
      <c r="J131" s="261"/>
      <c r="K131" s="194"/>
    </row>
    <row r="132" s="240" customFormat="1" ht="40" customHeight="1" spans="1:11">
      <c r="A132" s="254"/>
      <c r="B132" s="71" t="s">
        <v>268</v>
      </c>
      <c r="C132" s="71" t="s">
        <v>269</v>
      </c>
      <c r="D132" s="71" t="s">
        <v>270</v>
      </c>
      <c r="E132" s="255"/>
      <c r="F132" s="255">
        <v>2</v>
      </c>
      <c r="G132" s="255" t="s">
        <v>271</v>
      </c>
      <c r="H132" s="114">
        <f>1500*0.7</f>
        <v>1050</v>
      </c>
      <c r="I132" s="114"/>
      <c r="J132" s="261"/>
      <c r="K132" s="194"/>
    </row>
    <row r="133" s="240" customFormat="1" ht="40" customHeight="1" spans="1:11">
      <c r="A133" s="254"/>
      <c r="B133" s="71"/>
      <c r="C133" s="71" t="s">
        <v>272</v>
      </c>
      <c r="D133" s="71"/>
      <c r="E133" s="255"/>
      <c r="F133" s="255">
        <v>30</v>
      </c>
      <c r="G133" s="255" t="s">
        <v>273</v>
      </c>
      <c r="H133" s="114">
        <f>50*0.7</f>
        <v>35</v>
      </c>
      <c r="I133" s="114"/>
      <c r="J133" s="261"/>
      <c r="K133" s="194"/>
    </row>
    <row r="134" s="240" customFormat="1" ht="40" customHeight="1" spans="1:11">
      <c r="A134" s="254">
        <v>34</v>
      </c>
      <c r="B134" s="255" t="s">
        <v>274</v>
      </c>
      <c r="C134" s="255" t="s">
        <v>275</v>
      </c>
      <c r="D134" s="255" t="s">
        <v>276</v>
      </c>
      <c r="E134" s="255"/>
      <c r="F134" s="255">
        <v>10</v>
      </c>
      <c r="G134" s="255" t="s">
        <v>98</v>
      </c>
      <c r="H134" s="13">
        <f>50*0.7</f>
        <v>35</v>
      </c>
      <c r="I134" s="13"/>
      <c r="J134" s="262"/>
      <c r="K134" s="194"/>
    </row>
    <row r="135" s="240" customFormat="1" ht="40" customHeight="1" spans="1:11">
      <c r="A135" s="254"/>
      <c r="B135" s="255"/>
      <c r="C135" s="255" t="s">
        <v>239</v>
      </c>
      <c r="D135" s="255"/>
      <c r="E135" s="255"/>
      <c r="F135" s="255">
        <v>10</v>
      </c>
      <c r="G135" s="255" t="s">
        <v>98</v>
      </c>
      <c r="H135" s="13">
        <f>100*0.7</f>
        <v>70</v>
      </c>
      <c r="I135" s="13"/>
      <c r="J135" s="262"/>
      <c r="K135" s="194"/>
    </row>
    <row r="136" s="240" customFormat="1" ht="40" customHeight="1" spans="1:11">
      <c r="A136" s="254"/>
      <c r="B136" s="255"/>
      <c r="C136" s="255" t="s">
        <v>256</v>
      </c>
      <c r="D136" s="255"/>
      <c r="E136" s="255"/>
      <c r="F136" s="255">
        <v>10</v>
      </c>
      <c r="G136" s="255" t="s">
        <v>98</v>
      </c>
      <c r="H136" s="114">
        <f>100*0.7</f>
        <v>70</v>
      </c>
      <c r="I136" s="114"/>
      <c r="J136" s="262"/>
      <c r="K136" s="231"/>
    </row>
    <row r="137" s="240" customFormat="1" ht="40" customHeight="1" spans="1:11">
      <c r="A137" s="254"/>
      <c r="B137" s="255"/>
      <c r="C137" s="255" t="s">
        <v>277</v>
      </c>
      <c r="D137" s="255"/>
      <c r="E137" s="255"/>
      <c r="F137" s="255">
        <v>10</v>
      </c>
      <c r="G137" s="255" t="s">
        <v>98</v>
      </c>
      <c r="H137" s="114">
        <f>100*0.7</f>
        <v>70</v>
      </c>
      <c r="I137" s="114"/>
      <c r="J137" s="262"/>
      <c r="K137" s="231"/>
    </row>
    <row r="138" s="240" customFormat="1" ht="40" customHeight="1" spans="1:11">
      <c r="A138" s="254"/>
      <c r="B138" s="255"/>
      <c r="C138" s="255" t="s">
        <v>278</v>
      </c>
      <c r="D138" s="255"/>
      <c r="E138" s="255"/>
      <c r="F138" s="255">
        <v>10</v>
      </c>
      <c r="G138" s="255" t="s">
        <v>98</v>
      </c>
      <c r="H138" s="13">
        <f>300*0.7</f>
        <v>210</v>
      </c>
      <c r="I138" s="13"/>
      <c r="J138" s="262"/>
      <c r="K138" s="194"/>
    </row>
    <row r="139" s="240" customFormat="1" ht="40" customHeight="1" spans="1:11">
      <c r="A139" s="254"/>
      <c r="B139" s="255"/>
      <c r="C139" s="255" t="s">
        <v>279</v>
      </c>
      <c r="D139" s="255"/>
      <c r="E139" s="255"/>
      <c r="F139" s="255">
        <v>10</v>
      </c>
      <c r="G139" s="255" t="s">
        <v>98</v>
      </c>
      <c r="H139" s="13">
        <f>200*0.7</f>
        <v>140</v>
      </c>
      <c r="I139" s="13"/>
      <c r="J139" s="262"/>
      <c r="K139" s="194"/>
    </row>
    <row r="140" s="240" customFormat="1" ht="40" customHeight="1" spans="1:11">
      <c r="A140" s="254"/>
      <c r="B140" s="255"/>
      <c r="C140" s="255" t="s">
        <v>280</v>
      </c>
      <c r="D140" s="255"/>
      <c r="E140" s="255"/>
      <c r="F140" s="255">
        <v>10</v>
      </c>
      <c r="G140" s="255" t="s">
        <v>98</v>
      </c>
      <c r="H140" s="13">
        <f>600*0.7</f>
        <v>420</v>
      </c>
      <c r="I140" s="13"/>
      <c r="J140" s="262"/>
      <c r="K140" s="194"/>
    </row>
    <row r="141" s="240" customFormat="1" ht="40" customHeight="1" spans="1:11">
      <c r="A141" s="254">
        <v>35</v>
      </c>
      <c r="B141" s="255" t="s">
        <v>281</v>
      </c>
      <c r="C141" s="255" t="s">
        <v>213</v>
      </c>
      <c r="D141" s="255" t="s">
        <v>282</v>
      </c>
      <c r="E141" s="255"/>
      <c r="F141" s="255">
        <v>8</v>
      </c>
      <c r="G141" s="255" t="s">
        <v>98</v>
      </c>
      <c r="H141" s="114">
        <f>50*0.7</f>
        <v>35</v>
      </c>
      <c r="I141" s="114"/>
      <c r="J141" s="262"/>
      <c r="K141" s="194"/>
    </row>
    <row r="142" s="240" customFormat="1" ht="40" customHeight="1" spans="1:11">
      <c r="A142" s="254"/>
      <c r="B142" s="255"/>
      <c r="C142" s="255" t="s">
        <v>283</v>
      </c>
      <c r="D142" s="255"/>
      <c r="E142" s="255"/>
      <c r="F142" s="255">
        <v>8</v>
      </c>
      <c r="G142" s="255" t="s">
        <v>98</v>
      </c>
      <c r="H142" s="13">
        <f>50*0.7</f>
        <v>35</v>
      </c>
      <c r="I142" s="13"/>
      <c r="J142" s="262"/>
      <c r="K142" s="194"/>
    </row>
    <row r="143" s="240" customFormat="1" ht="40" customHeight="1" spans="1:11">
      <c r="A143" s="254"/>
      <c r="B143" s="255"/>
      <c r="C143" s="255" t="s">
        <v>239</v>
      </c>
      <c r="D143" s="255"/>
      <c r="E143" s="255"/>
      <c r="F143" s="255">
        <v>8</v>
      </c>
      <c r="G143" s="255" t="s">
        <v>98</v>
      </c>
      <c r="H143" s="13">
        <f>100*0.7</f>
        <v>70</v>
      </c>
      <c r="I143" s="13"/>
      <c r="J143" s="262"/>
      <c r="K143" s="194"/>
    </row>
    <row r="144" s="240" customFormat="1" ht="40" customHeight="1" spans="1:11">
      <c r="A144" s="254"/>
      <c r="B144" s="255"/>
      <c r="C144" s="255" t="s">
        <v>277</v>
      </c>
      <c r="D144" s="255"/>
      <c r="E144" s="255"/>
      <c r="F144" s="255">
        <v>8</v>
      </c>
      <c r="G144" s="255" t="s">
        <v>98</v>
      </c>
      <c r="H144" s="114">
        <f>100*0.7</f>
        <v>70</v>
      </c>
      <c r="I144" s="114"/>
      <c r="J144" s="262"/>
      <c r="K144" s="231"/>
    </row>
    <row r="145" s="240" customFormat="1" ht="40" customHeight="1" spans="1:11">
      <c r="A145" s="254"/>
      <c r="B145" s="255"/>
      <c r="C145" s="255" t="s">
        <v>247</v>
      </c>
      <c r="D145" s="255"/>
      <c r="E145" s="255"/>
      <c r="F145" s="255">
        <v>8</v>
      </c>
      <c r="G145" s="255" t="s">
        <v>98</v>
      </c>
      <c r="H145" s="114">
        <f>100*0.7</f>
        <v>70</v>
      </c>
      <c r="I145" s="114"/>
      <c r="J145" s="262"/>
      <c r="K145" s="231"/>
    </row>
    <row r="146" s="240" customFormat="1" ht="40" customHeight="1" spans="1:11">
      <c r="A146" s="254"/>
      <c r="B146" s="255"/>
      <c r="C146" s="255" t="s">
        <v>284</v>
      </c>
      <c r="D146" s="255"/>
      <c r="E146" s="255"/>
      <c r="F146" s="255">
        <v>8</v>
      </c>
      <c r="G146" s="255" t="s">
        <v>98</v>
      </c>
      <c r="H146" s="114">
        <f>200*0.7</f>
        <v>140</v>
      </c>
      <c r="I146" s="114"/>
      <c r="J146" s="262"/>
      <c r="K146" s="194"/>
    </row>
    <row r="147" s="240" customFormat="1" ht="40" customHeight="1" spans="1:11">
      <c r="A147" s="254"/>
      <c r="B147" s="255"/>
      <c r="C147" s="255" t="s">
        <v>285</v>
      </c>
      <c r="D147" s="255"/>
      <c r="E147" s="255"/>
      <c r="F147" s="255">
        <v>8</v>
      </c>
      <c r="G147" s="255" t="s">
        <v>98</v>
      </c>
      <c r="H147" s="114">
        <f>100*0.7</f>
        <v>70</v>
      </c>
      <c r="I147" s="114"/>
      <c r="J147" s="262"/>
      <c r="K147" s="231"/>
    </row>
    <row r="148" s="240" customFormat="1" ht="40" customHeight="1" spans="1:11">
      <c r="A148" s="254"/>
      <c r="B148" s="255"/>
      <c r="C148" s="255" t="s">
        <v>286</v>
      </c>
      <c r="D148" s="255"/>
      <c r="E148" s="255"/>
      <c r="F148" s="255">
        <v>8</v>
      </c>
      <c r="G148" s="255" t="s">
        <v>98</v>
      </c>
      <c r="H148" s="114">
        <f>300*0.7</f>
        <v>210</v>
      </c>
      <c r="I148" s="114"/>
      <c r="J148" s="262"/>
      <c r="K148" s="194"/>
    </row>
    <row r="149" s="240" customFormat="1" ht="40" customHeight="1" spans="1:11">
      <c r="A149" s="254"/>
      <c r="B149" s="255"/>
      <c r="C149" s="255" t="s">
        <v>279</v>
      </c>
      <c r="D149" s="255"/>
      <c r="E149" s="255"/>
      <c r="F149" s="255">
        <v>8</v>
      </c>
      <c r="G149" s="255" t="s">
        <v>98</v>
      </c>
      <c r="H149" s="114">
        <f>100*0.7</f>
        <v>70</v>
      </c>
      <c r="I149" s="114"/>
      <c r="J149" s="262"/>
      <c r="K149" s="194"/>
    </row>
    <row r="150" s="240" customFormat="1" ht="40" customHeight="1" spans="1:11">
      <c r="A150" s="254"/>
      <c r="B150" s="255"/>
      <c r="C150" s="255" t="s">
        <v>278</v>
      </c>
      <c r="D150" s="255"/>
      <c r="E150" s="255"/>
      <c r="F150" s="255">
        <v>8</v>
      </c>
      <c r="G150" s="255" t="s">
        <v>98</v>
      </c>
      <c r="H150" s="13">
        <f>300*0.7</f>
        <v>210</v>
      </c>
      <c r="I150" s="13"/>
      <c r="J150" s="262"/>
      <c r="K150" s="194"/>
    </row>
    <row r="151" s="240" customFormat="1" ht="40" customHeight="1" spans="1:11">
      <c r="A151" s="254">
        <v>36</v>
      </c>
      <c r="B151" s="255" t="s">
        <v>287</v>
      </c>
      <c r="C151" s="255" t="s">
        <v>213</v>
      </c>
      <c r="D151" s="255" t="s">
        <v>282</v>
      </c>
      <c r="E151" s="255"/>
      <c r="F151" s="255">
        <v>8</v>
      </c>
      <c r="G151" s="255" t="s">
        <v>98</v>
      </c>
      <c r="H151" s="114">
        <f>50*0.7</f>
        <v>35</v>
      </c>
      <c r="I151" s="114"/>
      <c r="J151" s="262"/>
      <c r="K151" s="194"/>
    </row>
    <row r="152" s="240" customFormat="1" ht="40" customHeight="1" spans="1:11">
      <c r="A152" s="254"/>
      <c r="B152" s="255"/>
      <c r="C152" s="255" t="s">
        <v>283</v>
      </c>
      <c r="D152" s="255"/>
      <c r="E152" s="255"/>
      <c r="F152" s="255">
        <v>8</v>
      </c>
      <c r="G152" s="255" t="s">
        <v>98</v>
      </c>
      <c r="H152" s="13">
        <f>50*0.7</f>
        <v>35</v>
      </c>
      <c r="I152" s="13"/>
      <c r="J152" s="262"/>
      <c r="K152" s="194"/>
    </row>
    <row r="153" s="240" customFormat="1" ht="40" customHeight="1" spans="1:11">
      <c r="A153" s="254"/>
      <c r="B153" s="255"/>
      <c r="C153" s="255" t="s">
        <v>284</v>
      </c>
      <c r="D153" s="255"/>
      <c r="E153" s="255"/>
      <c r="F153" s="255">
        <v>8</v>
      </c>
      <c r="G153" s="255" t="s">
        <v>98</v>
      </c>
      <c r="H153" s="114">
        <f>200*0.7</f>
        <v>140</v>
      </c>
      <c r="I153" s="114"/>
      <c r="J153" s="262"/>
      <c r="K153" s="194"/>
    </row>
    <row r="154" s="240" customFormat="1" ht="40" customHeight="1" spans="1:11">
      <c r="A154" s="254"/>
      <c r="B154" s="255"/>
      <c r="C154" s="255" t="s">
        <v>285</v>
      </c>
      <c r="D154" s="255"/>
      <c r="E154" s="255"/>
      <c r="F154" s="255">
        <v>8</v>
      </c>
      <c r="G154" s="255" t="s">
        <v>98</v>
      </c>
      <c r="H154" s="114">
        <f>100*0.7</f>
        <v>70</v>
      </c>
      <c r="I154" s="114"/>
      <c r="J154" s="262"/>
      <c r="K154" s="231"/>
    </row>
    <row r="155" s="240" customFormat="1" ht="40" customHeight="1" spans="1:11">
      <c r="A155" s="254"/>
      <c r="B155" s="255"/>
      <c r="C155" s="255" t="s">
        <v>286</v>
      </c>
      <c r="D155" s="255"/>
      <c r="E155" s="255"/>
      <c r="F155" s="255">
        <v>8</v>
      </c>
      <c r="G155" s="255" t="s">
        <v>98</v>
      </c>
      <c r="H155" s="114">
        <f>300*0.7</f>
        <v>210</v>
      </c>
      <c r="I155" s="114"/>
      <c r="J155" s="262"/>
      <c r="K155" s="194"/>
    </row>
    <row r="156" s="240" customFormat="1" ht="40" customHeight="1" spans="1:11">
      <c r="A156" s="254"/>
      <c r="B156" s="255"/>
      <c r="C156" s="255" t="s">
        <v>279</v>
      </c>
      <c r="D156" s="255"/>
      <c r="E156" s="255"/>
      <c r="F156" s="255">
        <v>8</v>
      </c>
      <c r="G156" s="255" t="s">
        <v>98</v>
      </c>
      <c r="H156" s="114">
        <f>200*0.7</f>
        <v>140</v>
      </c>
      <c r="I156" s="114"/>
      <c r="J156" s="262"/>
      <c r="K156" s="194"/>
    </row>
    <row r="157" s="240" customFormat="1" ht="40" customHeight="1" spans="1:11">
      <c r="A157" s="254"/>
      <c r="B157" s="255"/>
      <c r="C157" s="255" t="s">
        <v>278</v>
      </c>
      <c r="D157" s="255"/>
      <c r="E157" s="255"/>
      <c r="F157" s="255">
        <v>8</v>
      </c>
      <c r="G157" s="255" t="s">
        <v>98</v>
      </c>
      <c r="H157" s="13">
        <f>300*0.7</f>
        <v>210</v>
      </c>
      <c r="I157" s="13"/>
      <c r="J157" s="262"/>
      <c r="K157" s="194"/>
    </row>
    <row r="158" s="240" customFormat="1" ht="40" customHeight="1" spans="1:11">
      <c r="A158" s="254">
        <v>37</v>
      </c>
      <c r="B158" s="255" t="s">
        <v>288</v>
      </c>
      <c r="C158" s="255" t="s">
        <v>213</v>
      </c>
      <c r="D158" s="255" t="s">
        <v>289</v>
      </c>
      <c r="E158" s="255"/>
      <c r="F158" s="255">
        <v>5</v>
      </c>
      <c r="G158" s="255" t="s">
        <v>98</v>
      </c>
      <c r="H158" s="181">
        <f>50*0.7</f>
        <v>35</v>
      </c>
      <c r="I158" s="181"/>
      <c r="J158" s="262"/>
      <c r="K158" s="231"/>
    </row>
    <row r="159" s="240" customFormat="1" ht="40" customHeight="1" spans="1:11">
      <c r="A159" s="254"/>
      <c r="B159" s="255"/>
      <c r="C159" s="255" t="s">
        <v>239</v>
      </c>
      <c r="D159" s="255"/>
      <c r="E159" s="255"/>
      <c r="F159" s="255">
        <v>5</v>
      </c>
      <c r="G159" s="255" t="s">
        <v>98</v>
      </c>
      <c r="H159" s="181">
        <f>50*0.7</f>
        <v>35</v>
      </c>
      <c r="I159" s="181"/>
      <c r="J159" s="262"/>
      <c r="K159" s="231"/>
    </row>
    <row r="160" s="240" customFormat="1" ht="40" customHeight="1" spans="1:11">
      <c r="A160" s="254"/>
      <c r="B160" s="255"/>
      <c r="C160" s="255" t="s">
        <v>240</v>
      </c>
      <c r="D160" s="255"/>
      <c r="E160" s="255"/>
      <c r="F160" s="255">
        <v>5</v>
      </c>
      <c r="G160" s="255" t="s">
        <v>98</v>
      </c>
      <c r="H160" s="181">
        <f>150*0.7</f>
        <v>105</v>
      </c>
      <c r="I160" s="181"/>
      <c r="J160" s="262"/>
      <c r="K160" s="231"/>
    </row>
    <row r="161" s="240" customFormat="1" ht="40" customHeight="1" spans="1:11">
      <c r="A161" s="254"/>
      <c r="B161" s="255"/>
      <c r="C161" s="255" t="s">
        <v>290</v>
      </c>
      <c r="D161" s="255"/>
      <c r="E161" s="255"/>
      <c r="F161" s="255">
        <v>5</v>
      </c>
      <c r="G161" s="255" t="s">
        <v>98</v>
      </c>
      <c r="H161" s="181">
        <f>250*0.7</f>
        <v>175</v>
      </c>
      <c r="I161" s="181"/>
      <c r="J161" s="262"/>
      <c r="K161" s="187"/>
    </row>
    <row r="162" s="240" customFormat="1" ht="40" customHeight="1" spans="1:11">
      <c r="A162" s="254"/>
      <c r="B162" s="255"/>
      <c r="C162" s="255" t="s">
        <v>291</v>
      </c>
      <c r="D162" s="255"/>
      <c r="E162" s="255"/>
      <c r="F162" s="255">
        <v>5</v>
      </c>
      <c r="G162" s="255" t="s">
        <v>98</v>
      </c>
      <c r="H162" s="181">
        <f>250*0.7</f>
        <v>175</v>
      </c>
      <c r="I162" s="181"/>
      <c r="J162" s="262"/>
      <c r="K162" s="231"/>
    </row>
    <row r="163" s="240" customFormat="1" ht="40" customHeight="1" spans="1:11">
      <c r="A163" s="254">
        <v>38</v>
      </c>
      <c r="B163" s="255" t="s">
        <v>292</v>
      </c>
      <c r="C163" s="255" t="s">
        <v>213</v>
      </c>
      <c r="D163" s="255" t="s">
        <v>293</v>
      </c>
      <c r="E163" s="255"/>
      <c r="F163" s="255">
        <v>5</v>
      </c>
      <c r="G163" s="255" t="s">
        <v>98</v>
      </c>
      <c r="H163" s="181">
        <f>50*0.7</f>
        <v>35</v>
      </c>
      <c r="I163" s="181"/>
      <c r="J163" s="262"/>
      <c r="K163" s="231"/>
    </row>
    <row r="164" s="240" customFormat="1" ht="40" customHeight="1" spans="1:11">
      <c r="A164" s="254"/>
      <c r="B164" s="255"/>
      <c r="C164" s="255" t="s">
        <v>239</v>
      </c>
      <c r="D164" s="255"/>
      <c r="E164" s="255"/>
      <c r="F164" s="255">
        <v>5</v>
      </c>
      <c r="G164" s="255" t="s">
        <v>98</v>
      </c>
      <c r="H164" s="181">
        <f>50*0.7</f>
        <v>35</v>
      </c>
      <c r="I164" s="181"/>
      <c r="J164" s="262"/>
      <c r="K164" s="231"/>
    </row>
    <row r="165" s="240" customFormat="1" ht="40" customHeight="1" spans="1:11">
      <c r="A165" s="254"/>
      <c r="B165" s="255"/>
      <c r="C165" s="255" t="s">
        <v>243</v>
      </c>
      <c r="D165" s="255"/>
      <c r="E165" s="255"/>
      <c r="F165" s="255">
        <v>5</v>
      </c>
      <c r="G165" s="255" t="s">
        <v>98</v>
      </c>
      <c r="H165" s="181">
        <f>150*0.7</f>
        <v>105</v>
      </c>
      <c r="I165" s="181"/>
      <c r="J165" s="262"/>
      <c r="K165" s="231"/>
    </row>
    <row r="166" s="240" customFormat="1" ht="40" customHeight="1" spans="1:11">
      <c r="A166" s="254"/>
      <c r="B166" s="255"/>
      <c r="C166" s="255" t="s">
        <v>294</v>
      </c>
      <c r="D166" s="255"/>
      <c r="E166" s="255"/>
      <c r="F166" s="255">
        <v>5</v>
      </c>
      <c r="G166" s="255" t="s">
        <v>98</v>
      </c>
      <c r="H166" s="181">
        <f>150*0.7</f>
        <v>105</v>
      </c>
      <c r="I166" s="181"/>
      <c r="J166" s="262"/>
      <c r="K166" s="231"/>
    </row>
    <row r="167" s="240" customFormat="1" ht="40" customHeight="1" spans="1:11">
      <c r="A167" s="254"/>
      <c r="B167" s="255"/>
      <c r="C167" s="255" t="s">
        <v>290</v>
      </c>
      <c r="D167" s="255"/>
      <c r="E167" s="255"/>
      <c r="F167" s="255">
        <v>5</v>
      </c>
      <c r="G167" s="255" t="s">
        <v>98</v>
      </c>
      <c r="H167" s="181">
        <f>250*0.7</f>
        <v>175</v>
      </c>
      <c r="I167" s="181"/>
      <c r="J167" s="262"/>
      <c r="K167" s="187"/>
    </row>
    <row r="168" s="240" customFormat="1" ht="40" customHeight="1" spans="1:11">
      <c r="A168" s="254"/>
      <c r="B168" s="255"/>
      <c r="C168" s="255" t="s">
        <v>291</v>
      </c>
      <c r="D168" s="255"/>
      <c r="E168" s="255"/>
      <c r="F168" s="255">
        <v>5</v>
      </c>
      <c r="G168" s="255" t="s">
        <v>98</v>
      </c>
      <c r="H168" s="181">
        <f>250*0.7</f>
        <v>175</v>
      </c>
      <c r="I168" s="181"/>
      <c r="J168" s="262"/>
      <c r="K168" s="231"/>
    </row>
    <row r="169" s="240" customFormat="1" ht="40" customHeight="1" spans="1:11">
      <c r="A169" s="254">
        <v>39</v>
      </c>
      <c r="B169" s="255" t="s">
        <v>295</v>
      </c>
      <c r="C169" s="255" t="s">
        <v>213</v>
      </c>
      <c r="D169" s="255" t="s">
        <v>296</v>
      </c>
      <c r="E169" s="255" t="s">
        <v>106</v>
      </c>
      <c r="F169" s="255">
        <v>3</v>
      </c>
      <c r="G169" s="255" t="s">
        <v>98</v>
      </c>
      <c r="H169" s="114">
        <f>100*0.7</f>
        <v>70</v>
      </c>
      <c r="I169" s="114"/>
      <c r="J169" s="262"/>
      <c r="K169" s="106"/>
    </row>
    <row r="170" s="240" customFormat="1" ht="40" customHeight="1" spans="1:11">
      <c r="A170" s="254"/>
      <c r="B170" s="255"/>
      <c r="C170" s="255" t="s">
        <v>297</v>
      </c>
      <c r="D170" s="255"/>
      <c r="E170" s="255"/>
      <c r="F170" s="255">
        <v>3</v>
      </c>
      <c r="G170" s="255" t="s">
        <v>98</v>
      </c>
      <c r="H170" s="114">
        <f>100*0.7</f>
        <v>70</v>
      </c>
      <c r="I170" s="114"/>
      <c r="J170" s="262"/>
      <c r="K170" s="106"/>
    </row>
    <row r="171" s="240" customFormat="1" ht="40" customHeight="1" spans="1:11">
      <c r="A171" s="254"/>
      <c r="B171" s="255"/>
      <c r="C171" s="255" t="s">
        <v>298</v>
      </c>
      <c r="D171" s="255"/>
      <c r="E171" s="255"/>
      <c r="F171" s="255">
        <v>3</v>
      </c>
      <c r="G171" s="255" t="s">
        <v>98</v>
      </c>
      <c r="H171" s="114">
        <f>300*0.7</f>
        <v>210</v>
      </c>
      <c r="I171" s="114"/>
      <c r="J171" s="262"/>
      <c r="K171" s="187"/>
    </row>
    <row r="172" s="240" customFormat="1" ht="40" customHeight="1" spans="1:11">
      <c r="A172" s="254"/>
      <c r="B172" s="255"/>
      <c r="C172" s="255" t="s">
        <v>211</v>
      </c>
      <c r="D172" s="255"/>
      <c r="E172" s="255"/>
      <c r="F172" s="255">
        <v>3</v>
      </c>
      <c r="G172" s="255" t="s">
        <v>98</v>
      </c>
      <c r="H172" s="114">
        <f>300*0.7</f>
        <v>210</v>
      </c>
      <c r="I172" s="114"/>
      <c r="J172" s="262"/>
      <c r="K172" s="187"/>
    </row>
    <row r="173" s="240" customFormat="1" ht="40" customHeight="1" spans="1:11">
      <c r="A173" s="254"/>
      <c r="B173" s="255"/>
      <c r="C173" s="255" t="s">
        <v>299</v>
      </c>
      <c r="D173" s="255"/>
      <c r="E173" s="255"/>
      <c r="F173" s="255">
        <v>3</v>
      </c>
      <c r="G173" s="255" t="s">
        <v>98</v>
      </c>
      <c r="H173" s="114">
        <f>600*0.7</f>
        <v>420</v>
      </c>
      <c r="I173" s="114"/>
      <c r="J173" s="262"/>
      <c r="K173" s="187"/>
    </row>
    <row r="174" s="240" customFormat="1" ht="40" customHeight="1" spans="1:11">
      <c r="A174" s="264">
        <v>40</v>
      </c>
      <c r="B174" s="255" t="s">
        <v>300</v>
      </c>
      <c r="C174" s="255" t="s">
        <v>213</v>
      </c>
      <c r="D174" s="255" t="s">
        <v>301</v>
      </c>
      <c r="E174" s="255"/>
      <c r="F174" s="255">
        <v>8</v>
      </c>
      <c r="G174" s="256" t="s">
        <v>98</v>
      </c>
      <c r="H174" s="181">
        <f>50*0.7</f>
        <v>35</v>
      </c>
      <c r="I174" s="181"/>
      <c r="J174" s="262"/>
      <c r="K174" s="231"/>
    </row>
    <row r="175" s="240" customFormat="1" ht="40" customHeight="1" spans="1:11">
      <c r="A175" s="264"/>
      <c r="B175" s="255"/>
      <c r="C175" s="255" t="s">
        <v>239</v>
      </c>
      <c r="D175" s="255"/>
      <c r="E175" s="255"/>
      <c r="F175" s="255">
        <v>8</v>
      </c>
      <c r="G175" s="256" t="s">
        <v>98</v>
      </c>
      <c r="H175" s="181">
        <f>50*0.7</f>
        <v>35</v>
      </c>
      <c r="I175" s="181"/>
      <c r="J175" s="262"/>
      <c r="K175" s="231"/>
    </row>
    <row r="176" s="240" customFormat="1" ht="40" customHeight="1" spans="1:11">
      <c r="A176" s="264"/>
      <c r="B176" s="255"/>
      <c r="C176" s="255" t="s">
        <v>240</v>
      </c>
      <c r="D176" s="255"/>
      <c r="E176" s="255"/>
      <c r="F176" s="255">
        <v>8</v>
      </c>
      <c r="G176" s="256" t="s">
        <v>98</v>
      </c>
      <c r="H176" s="181">
        <f>150*0.7</f>
        <v>105</v>
      </c>
      <c r="I176" s="181"/>
      <c r="J176" s="262"/>
      <c r="K176" s="231"/>
    </row>
    <row r="177" s="240" customFormat="1" ht="40" customHeight="1" spans="1:11">
      <c r="A177" s="264"/>
      <c r="B177" s="255"/>
      <c r="C177" s="255" t="s">
        <v>290</v>
      </c>
      <c r="D177" s="255"/>
      <c r="E177" s="255"/>
      <c r="F177" s="255">
        <v>8</v>
      </c>
      <c r="G177" s="256" t="s">
        <v>98</v>
      </c>
      <c r="H177" s="181">
        <f>250*0.7</f>
        <v>175</v>
      </c>
      <c r="I177" s="181"/>
      <c r="J177" s="262"/>
      <c r="K177" s="187"/>
    </row>
    <row r="178" s="240" customFormat="1" ht="40" customHeight="1" spans="1:11">
      <c r="A178" s="264"/>
      <c r="B178" s="255"/>
      <c r="C178" s="255" t="s">
        <v>302</v>
      </c>
      <c r="D178" s="255"/>
      <c r="E178" s="255"/>
      <c r="F178" s="255">
        <v>8</v>
      </c>
      <c r="G178" s="256" t="s">
        <v>98</v>
      </c>
      <c r="H178" s="181">
        <f>250*0.7</f>
        <v>175</v>
      </c>
      <c r="I178" s="181"/>
      <c r="J178" s="262"/>
      <c r="K178" s="231"/>
    </row>
    <row r="179" s="240" customFormat="1" ht="40" customHeight="1" spans="1:11">
      <c r="A179" s="264"/>
      <c r="B179" s="255"/>
      <c r="C179" s="255" t="s">
        <v>303</v>
      </c>
      <c r="D179" s="255"/>
      <c r="E179" s="255"/>
      <c r="F179" s="255">
        <v>8</v>
      </c>
      <c r="G179" s="256" t="s">
        <v>98</v>
      </c>
      <c r="H179" s="181">
        <f>250*0.7</f>
        <v>175</v>
      </c>
      <c r="I179" s="181"/>
      <c r="J179" s="262"/>
      <c r="K179" s="231"/>
    </row>
    <row r="180" s="240" customFormat="1" ht="40" customHeight="1" spans="1:11">
      <c r="A180" s="264">
        <v>41</v>
      </c>
      <c r="B180" s="255" t="s">
        <v>304</v>
      </c>
      <c r="C180" s="255" t="s">
        <v>213</v>
      </c>
      <c r="D180" s="255" t="s">
        <v>305</v>
      </c>
      <c r="E180" s="255"/>
      <c r="F180" s="255">
        <v>8</v>
      </c>
      <c r="G180" s="256" t="s">
        <v>98</v>
      </c>
      <c r="H180" s="181">
        <f>50*0.7</f>
        <v>35</v>
      </c>
      <c r="I180" s="181"/>
      <c r="J180" s="262"/>
      <c r="K180" s="231"/>
    </row>
    <row r="181" s="240" customFormat="1" ht="40" customHeight="1" spans="1:11">
      <c r="A181" s="264"/>
      <c r="B181" s="255"/>
      <c r="C181" s="255" t="s">
        <v>239</v>
      </c>
      <c r="D181" s="255"/>
      <c r="E181" s="255"/>
      <c r="F181" s="255">
        <v>8</v>
      </c>
      <c r="G181" s="256" t="s">
        <v>98</v>
      </c>
      <c r="H181" s="181">
        <f>50*0.7</f>
        <v>35</v>
      </c>
      <c r="I181" s="181"/>
      <c r="J181" s="262"/>
      <c r="K181" s="231"/>
    </row>
    <row r="182" s="240" customFormat="1" ht="40" customHeight="1" spans="1:11">
      <c r="A182" s="264"/>
      <c r="B182" s="255"/>
      <c r="C182" s="255" t="s">
        <v>243</v>
      </c>
      <c r="D182" s="255"/>
      <c r="E182" s="255"/>
      <c r="F182" s="255">
        <v>8</v>
      </c>
      <c r="G182" s="256" t="s">
        <v>98</v>
      </c>
      <c r="H182" s="181">
        <f>150*0.7</f>
        <v>105</v>
      </c>
      <c r="I182" s="181"/>
      <c r="J182" s="262"/>
      <c r="K182" s="231"/>
    </row>
    <row r="183" s="240" customFormat="1" ht="40" customHeight="1" spans="1:11">
      <c r="A183" s="264"/>
      <c r="B183" s="255"/>
      <c r="C183" s="255" t="s">
        <v>294</v>
      </c>
      <c r="D183" s="255"/>
      <c r="E183" s="255"/>
      <c r="F183" s="255">
        <v>8</v>
      </c>
      <c r="G183" s="256" t="s">
        <v>98</v>
      </c>
      <c r="H183" s="181">
        <f>150*0.7</f>
        <v>105</v>
      </c>
      <c r="I183" s="181"/>
      <c r="J183" s="262"/>
      <c r="K183" s="231"/>
    </row>
    <row r="184" s="240" customFormat="1" ht="40" customHeight="1" spans="1:11">
      <c r="A184" s="264"/>
      <c r="B184" s="255"/>
      <c r="C184" s="255" t="s">
        <v>290</v>
      </c>
      <c r="D184" s="255"/>
      <c r="E184" s="255"/>
      <c r="F184" s="255">
        <v>8</v>
      </c>
      <c r="G184" s="256" t="s">
        <v>98</v>
      </c>
      <c r="H184" s="181">
        <f>250*0.7</f>
        <v>175</v>
      </c>
      <c r="I184" s="181"/>
      <c r="J184" s="262"/>
      <c r="K184" s="187"/>
    </row>
    <row r="185" s="240" customFormat="1" ht="40" customHeight="1" spans="1:11">
      <c r="A185" s="264">
        <v>42</v>
      </c>
      <c r="B185" s="255" t="s">
        <v>306</v>
      </c>
      <c r="C185" s="255" t="s">
        <v>213</v>
      </c>
      <c r="D185" s="255" t="s">
        <v>307</v>
      </c>
      <c r="E185" s="255"/>
      <c r="F185" s="255">
        <v>8</v>
      </c>
      <c r="G185" s="256" t="s">
        <v>98</v>
      </c>
      <c r="H185" s="181">
        <f>50*0.7</f>
        <v>35</v>
      </c>
      <c r="I185" s="181"/>
      <c r="J185" s="262"/>
      <c r="K185" s="231"/>
    </row>
    <row r="186" s="240" customFormat="1" ht="40" customHeight="1" spans="1:11">
      <c r="A186" s="264"/>
      <c r="B186" s="255"/>
      <c r="C186" s="255" t="s">
        <v>239</v>
      </c>
      <c r="D186" s="255"/>
      <c r="E186" s="255"/>
      <c r="F186" s="255">
        <v>8</v>
      </c>
      <c r="G186" s="256" t="s">
        <v>98</v>
      </c>
      <c r="H186" s="181">
        <f>50*0.7</f>
        <v>35</v>
      </c>
      <c r="I186" s="181"/>
      <c r="J186" s="262"/>
      <c r="K186" s="231"/>
    </row>
    <row r="187" s="240" customFormat="1" ht="40" customHeight="1" spans="1:11">
      <c r="A187" s="264"/>
      <c r="B187" s="255"/>
      <c r="C187" s="255" t="s">
        <v>240</v>
      </c>
      <c r="D187" s="255"/>
      <c r="E187" s="255"/>
      <c r="F187" s="255">
        <v>8</v>
      </c>
      <c r="G187" s="256" t="s">
        <v>98</v>
      </c>
      <c r="H187" s="181">
        <f>150*0.7</f>
        <v>105</v>
      </c>
      <c r="I187" s="181"/>
      <c r="J187" s="262"/>
      <c r="K187" s="231"/>
    </row>
    <row r="188" s="240" customFormat="1" ht="40" customHeight="1" spans="1:11">
      <c r="A188" s="264"/>
      <c r="B188" s="255"/>
      <c r="C188" s="255" t="s">
        <v>291</v>
      </c>
      <c r="D188" s="255"/>
      <c r="E188" s="255"/>
      <c r="F188" s="255">
        <v>8</v>
      </c>
      <c r="G188" s="256" t="s">
        <v>98</v>
      </c>
      <c r="H188" s="114">
        <f>1000*0.7</f>
        <v>700</v>
      </c>
      <c r="I188" s="114"/>
      <c r="J188" s="262"/>
      <c r="K188" s="230"/>
    </row>
    <row r="189" s="240" customFormat="1" ht="40" customHeight="1" spans="1:11">
      <c r="A189" s="264"/>
      <c r="B189" s="255"/>
      <c r="C189" s="255" t="s">
        <v>308</v>
      </c>
      <c r="D189" s="255"/>
      <c r="E189" s="255"/>
      <c r="F189" s="255">
        <v>8</v>
      </c>
      <c r="G189" s="256" t="s">
        <v>98</v>
      </c>
      <c r="H189" s="114">
        <f>200*0.7</f>
        <v>140</v>
      </c>
      <c r="I189" s="114"/>
      <c r="J189" s="262"/>
      <c r="K189" s="106"/>
    </row>
    <row r="190" s="240" customFormat="1" ht="40" customHeight="1" spans="1:11">
      <c r="A190" s="264">
        <v>43</v>
      </c>
      <c r="B190" s="255" t="s">
        <v>309</v>
      </c>
      <c r="C190" s="255" t="s">
        <v>213</v>
      </c>
      <c r="D190" s="255" t="s">
        <v>310</v>
      </c>
      <c r="E190" s="255"/>
      <c r="F190" s="255">
        <v>8</v>
      </c>
      <c r="G190" s="256" t="s">
        <v>98</v>
      </c>
      <c r="H190" s="181">
        <f>50*0.7</f>
        <v>35</v>
      </c>
      <c r="I190" s="181"/>
      <c r="J190" s="262"/>
      <c r="K190" s="231"/>
    </row>
    <row r="191" s="240" customFormat="1" ht="40" customHeight="1" spans="1:11">
      <c r="A191" s="264"/>
      <c r="B191" s="255"/>
      <c r="C191" s="255" t="s">
        <v>239</v>
      </c>
      <c r="D191" s="255"/>
      <c r="E191" s="255"/>
      <c r="F191" s="255">
        <v>8</v>
      </c>
      <c r="G191" s="256" t="s">
        <v>98</v>
      </c>
      <c r="H191" s="181">
        <f>50*0.7</f>
        <v>35</v>
      </c>
      <c r="I191" s="181"/>
      <c r="J191" s="262"/>
      <c r="K191" s="231"/>
    </row>
    <row r="192" s="240" customFormat="1" ht="40" customHeight="1" spans="1:11">
      <c r="A192" s="264"/>
      <c r="B192" s="255"/>
      <c r="C192" s="255" t="s">
        <v>291</v>
      </c>
      <c r="D192" s="255"/>
      <c r="E192" s="255"/>
      <c r="F192" s="255">
        <v>8</v>
      </c>
      <c r="G192" s="256" t="s">
        <v>98</v>
      </c>
      <c r="H192" s="114">
        <f>1000*0.7</f>
        <v>700</v>
      </c>
      <c r="I192" s="114"/>
      <c r="J192" s="262"/>
      <c r="K192" s="230"/>
    </row>
    <row r="193" s="240" customFormat="1" ht="40" customHeight="1" spans="1:11">
      <c r="A193" s="264">
        <v>44</v>
      </c>
      <c r="B193" s="255" t="s">
        <v>311</v>
      </c>
      <c r="C193" s="255" t="s">
        <v>239</v>
      </c>
      <c r="D193" s="255" t="s">
        <v>312</v>
      </c>
      <c r="E193" s="255"/>
      <c r="F193" s="256">
        <v>2</v>
      </c>
      <c r="G193" s="256" t="s">
        <v>98</v>
      </c>
      <c r="H193" s="114">
        <f>100*0.7</f>
        <v>70</v>
      </c>
      <c r="I193" s="114"/>
      <c r="J193" s="262"/>
      <c r="K193" s="106"/>
    </row>
    <row r="194" s="240" customFormat="1" ht="40" customHeight="1" spans="1:11">
      <c r="A194" s="264"/>
      <c r="B194" s="255"/>
      <c r="C194" s="255" t="s">
        <v>240</v>
      </c>
      <c r="D194" s="255"/>
      <c r="E194" s="255"/>
      <c r="F194" s="256">
        <v>2</v>
      </c>
      <c r="G194" s="256" t="s">
        <v>98</v>
      </c>
      <c r="H194" s="181">
        <f>150*0.7</f>
        <v>105</v>
      </c>
      <c r="I194" s="181"/>
      <c r="J194" s="262"/>
      <c r="K194" s="231"/>
    </row>
    <row r="195" s="240" customFormat="1" ht="40" customHeight="1" spans="1:11">
      <c r="A195" s="264"/>
      <c r="B195" s="255"/>
      <c r="C195" s="255" t="s">
        <v>257</v>
      </c>
      <c r="D195" s="255"/>
      <c r="E195" s="255"/>
      <c r="F195" s="256">
        <v>2</v>
      </c>
      <c r="G195" s="256" t="s">
        <v>98</v>
      </c>
      <c r="H195" s="114">
        <f>300*0.7</f>
        <v>210</v>
      </c>
      <c r="I195" s="114"/>
      <c r="J195" s="262"/>
      <c r="K195" s="230"/>
    </row>
    <row r="196" s="240" customFormat="1" ht="40" customHeight="1" spans="1:11">
      <c r="A196" s="264"/>
      <c r="B196" s="255"/>
      <c r="C196" s="255" t="s">
        <v>313</v>
      </c>
      <c r="D196" s="255"/>
      <c r="E196" s="255"/>
      <c r="F196" s="256">
        <v>2</v>
      </c>
      <c r="G196" s="256" t="s">
        <v>98</v>
      </c>
      <c r="H196" s="114">
        <f>600*0.7</f>
        <v>420</v>
      </c>
      <c r="I196" s="114"/>
      <c r="J196" s="262"/>
      <c r="K196" s="230"/>
    </row>
    <row r="197" s="240" customFormat="1" ht="40" customHeight="1" spans="1:11">
      <c r="A197" s="264">
        <v>45</v>
      </c>
      <c r="B197" s="255" t="s">
        <v>314</v>
      </c>
      <c r="C197" s="255" t="s">
        <v>239</v>
      </c>
      <c r="D197" s="255" t="s">
        <v>315</v>
      </c>
      <c r="E197" s="255"/>
      <c r="F197" s="256">
        <v>2</v>
      </c>
      <c r="G197" s="256" t="s">
        <v>98</v>
      </c>
      <c r="H197" s="114">
        <f>100*0.7</f>
        <v>70</v>
      </c>
      <c r="I197" s="114"/>
      <c r="J197" s="262"/>
      <c r="K197" s="106"/>
    </row>
    <row r="198" s="240" customFormat="1" ht="40" customHeight="1" spans="1:11">
      <c r="A198" s="264"/>
      <c r="B198" s="255"/>
      <c r="C198" s="255" t="s">
        <v>313</v>
      </c>
      <c r="D198" s="255"/>
      <c r="E198" s="255"/>
      <c r="F198" s="256">
        <v>2</v>
      </c>
      <c r="G198" s="256" t="s">
        <v>98</v>
      </c>
      <c r="H198" s="114">
        <f>600*0.7</f>
        <v>420</v>
      </c>
      <c r="I198" s="114"/>
      <c r="J198" s="262"/>
      <c r="K198" s="230"/>
    </row>
    <row r="199" s="240" customFormat="1" ht="40" customHeight="1" spans="1:11">
      <c r="A199" s="257">
        <v>46</v>
      </c>
      <c r="B199" s="255" t="s">
        <v>316</v>
      </c>
      <c r="C199" s="255" t="s">
        <v>317</v>
      </c>
      <c r="D199" s="255" t="s">
        <v>238</v>
      </c>
      <c r="E199" s="255"/>
      <c r="F199" s="255">
        <v>3</v>
      </c>
      <c r="G199" s="256" t="s">
        <v>98</v>
      </c>
      <c r="H199" s="181">
        <f>50*0.7</f>
        <v>35</v>
      </c>
      <c r="I199" s="181"/>
      <c r="J199" s="262"/>
      <c r="K199" s="231"/>
    </row>
    <row r="200" s="240" customFormat="1" ht="40" customHeight="1" spans="1:11">
      <c r="A200" s="257"/>
      <c r="B200" s="255"/>
      <c r="C200" s="255" t="s">
        <v>318</v>
      </c>
      <c r="D200" s="255"/>
      <c r="E200" s="255"/>
      <c r="F200" s="255">
        <v>3</v>
      </c>
      <c r="G200" s="256" t="s">
        <v>98</v>
      </c>
      <c r="H200" s="181">
        <f>50*0.7</f>
        <v>35</v>
      </c>
      <c r="I200" s="181"/>
      <c r="J200" s="262"/>
      <c r="K200" s="231"/>
    </row>
    <row r="201" s="240" customFormat="1" ht="40" customHeight="1" spans="1:11">
      <c r="A201" s="257"/>
      <c r="B201" s="255"/>
      <c r="C201" s="255" t="s">
        <v>240</v>
      </c>
      <c r="D201" s="255"/>
      <c r="E201" s="255"/>
      <c r="F201" s="255">
        <v>3</v>
      </c>
      <c r="G201" s="256" t="s">
        <v>98</v>
      </c>
      <c r="H201" s="181">
        <f>150*0.7</f>
        <v>105</v>
      </c>
      <c r="I201" s="181"/>
      <c r="J201" s="262"/>
      <c r="K201" s="231"/>
    </row>
    <row r="202" s="240" customFormat="1" ht="40" customHeight="1" spans="1:11">
      <c r="A202" s="257"/>
      <c r="B202" s="255"/>
      <c r="C202" s="255" t="s">
        <v>241</v>
      </c>
      <c r="D202" s="255"/>
      <c r="E202" s="255"/>
      <c r="F202" s="255">
        <v>3</v>
      </c>
      <c r="G202" s="256" t="s">
        <v>98</v>
      </c>
      <c r="H202" s="114">
        <f>400*0.7</f>
        <v>280</v>
      </c>
      <c r="I202" s="114"/>
      <c r="J202" s="262"/>
      <c r="K202" s="106"/>
    </row>
    <row r="203" s="240" customFormat="1" ht="40" customHeight="1" spans="1:11">
      <c r="A203" s="257"/>
      <c r="B203" s="255"/>
      <c r="C203" s="255" t="s">
        <v>291</v>
      </c>
      <c r="D203" s="255"/>
      <c r="E203" s="255"/>
      <c r="F203" s="255">
        <v>3</v>
      </c>
      <c r="G203" s="256" t="s">
        <v>98</v>
      </c>
      <c r="H203" s="114">
        <f>1000*0.7</f>
        <v>700</v>
      </c>
      <c r="I203" s="114"/>
      <c r="J203" s="262"/>
      <c r="K203" s="230"/>
    </row>
    <row r="204" s="240" customFormat="1" ht="40" customHeight="1" spans="1:11">
      <c r="A204" s="257">
        <v>47</v>
      </c>
      <c r="B204" s="255" t="s">
        <v>319</v>
      </c>
      <c r="C204" s="255" t="s">
        <v>213</v>
      </c>
      <c r="D204" s="255" t="s">
        <v>238</v>
      </c>
      <c r="E204" s="255"/>
      <c r="F204" s="255">
        <v>3</v>
      </c>
      <c r="G204" s="256" t="s">
        <v>98</v>
      </c>
      <c r="H204" s="181">
        <f>50*0.7</f>
        <v>35</v>
      </c>
      <c r="I204" s="181"/>
      <c r="J204" s="262"/>
      <c r="K204" s="231"/>
    </row>
    <row r="205" s="240" customFormat="1" ht="40" customHeight="1" spans="1:11">
      <c r="A205" s="257"/>
      <c r="B205" s="255"/>
      <c r="C205" s="255" t="s">
        <v>239</v>
      </c>
      <c r="D205" s="255"/>
      <c r="E205" s="255"/>
      <c r="F205" s="255">
        <v>3</v>
      </c>
      <c r="G205" s="256" t="s">
        <v>98</v>
      </c>
      <c r="H205" s="181">
        <f>50*0.7</f>
        <v>35</v>
      </c>
      <c r="I205" s="181"/>
      <c r="J205" s="262"/>
      <c r="K205" s="231"/>
    </row>
    <row r="206" s="240" customFormat="1" ht="40" customHeight="1" spans="1:11">
      <c r="A206" s="257"/>
      <c r="B206" s="255"/>
      <c r="C206" s="255" t="s">
        <v>243</v>
      </c>
      <c r="D206" s="255"/>
      <c r="E206" s="255"/>
      <c r="F206" s="255">
        <v>3</v>
      </c>
      <c r="G206" s="256" t="s">
        <v>98</v>
      </c>
      <c r="H206" s="114">
        <f>200*0.7</f>
        <v>140</v>
      </c>
      <c r="I206" s="114"/>
      <c r="J206" s="262"/>
      <c r="K206" s="106"/>
    </row>
    <row r="207" s="240" customFormat="1" ht="40" customHeight="1" spans="1:11">
      <c r="A207" s="257"/>
      <c r="B207" s="255"/>
      <c r="C207" s="255" t="s">
        <v>291</v>
      </c>
      <c r="D207" s="255"/>
      <c r="E207" s="255"/>
      <c r="F207" s="255">
        <v>3</v>
      </c>
      <c r="G207" s="256" t="s">
        <v>98</v>
      </c>
      <c r="H207" s="114">
        <f>1000*0.7</f>
        <v>700</v>
      </c>
      <c r="I207" s="114"/>
      <c r="J207" s="262"/>
      <c r="K207" s="230"/>
    </row>
    <row r="208" s="240" customFormat="1" ht="40" customHeight="1" spans="1:11">
      <c r="A208" s="257">
        <v>48</v>
      </c>
      <c r="B208" s="255" t="s">
        <v>320</v>
      </c>
      <c r="C208" s="255" t="s">
        <v>213</v>
      </c>
      <c r="D208" s="255" t="s">
        <v>321</v>
      </c>
      <c r="E208" s="255"/>
      <c r="F208" s="255">
        <v>3</v>
      </c>
      <c r="G208" s="255" t="s">
        <v>98</v>
      </c>
      <c r="H208" s="114">
        <f>50*0.7</f>
        <v>35</v>
      </c>
      <c r="I208" s="114"/>
      <c r="J208" s="262"/>
      <c r="K208" s="106"/>
    </row>
    <row r="209" s="240" customFormat="1" ht="40" customHeight="1" spans="1:11">
      <c r="A209" s="257"/>
      <c r="B209" s="255"/>
      <c r="C209" s="255" t="s">
        <v>322</v>
      </c>
      <c r="D209" s="255"/>
      <c r="E209" s="255"/>
      <c r="F209" s="255">
        <v>3</v>
      </c>
      <c r="G209" s="255" t="s">
        <v>98</v>
      </c>
      <c r="H209" s="114">
        <f>100*0.7</f>
        <v>70</v>
      </c>
      <c r="I209" s="114"/>
      <c r="J209" s="262"/>
      <c r="K209" s="106"/>
    </row>
    <row r="210" s="240" customFormat="1" ht="40" customHeight="1" spans="1:11">
      <c r="A210" s="257"/>
      <c r="B210" s="255"/>
      <c r="C210" s="255" t="s">
        <v>246</v>
      </c>
      <c r="D210" s="255"/>
      <c r="E210" s="255"/>
      <c r="F210" s="255">
        <v>3</v>
      </c>
      <c r="G210" s="255" t="s">
        <v>98</v>
      </c>
      <c r="H210" s="114">
        <f>400*0.7</f>
        <v>280</v>
      </c>
      <c r="I210" s="114"/>
      <c r="J210" s="262"/>
      <c r="K210" s="230"/>
    </row>
    <row r="211" s="240" customFormat="1" ht="40" customHeight="1" spans="1:11">
      <c r="A211" s="257"/>
      <c r="B211" s="255"/>
      <c r="C211" s="255" t="s">
        <v>257</v>
      </c>
      <c r="D211" s="255"/>
      <c r="E211" s="255"/>
      <c r="F211" s="255">
        <v>3</v>
      </c>
      <c r="G211" s="255" t="s">
        <v>98</v>
      </c>
      <c r="H211" s="114">
        <f>300*0.7</f>
        <v>210</v>
      </c>
      <c r="I211" s="114"/>
      <c r="J211" s="262"/>
      <c r="K211" s="230"/>
    </row>
    <row r="212" s="240" customFormat="1" ht="40" customHeight="1" spans="1:11">
      <c r="A212" s="257"/>
      <c r="B212" s="255"/>
      <c r="C212" s="255" t="s">
        <v>323</v>
      </c>
      <c r="D212" s="255"/>
      <c r="E212" s="255"/>
      <c r="F212" s="255">
        <v>3</v>
      </c>
      <c r="G212" s="255" t="s">
        <v>98</v>
      </c>
      <c r="H212" s="114">
        <f>500*0.7</f>
        <v>350</v>
      </c>
      <c r="I212" s="114"/>
      <c r="J212" s="262"/>
      <c r="K212" s="106"/>
    </row>
    <row r="213" s="240" customFormat="1" ht="40" customHeight="1" spans="1:11">
      <c r="A213" s="257">
        <v>49</v>
      </c>
      <c r="B213" s="255" t="s">
        <v>324</v>
      </c>
      <c r="C213" s="255" t="s">
        <v>213</v>
      </c>
      <c r="D213" s="255" t="s">
        <v>325</v>
      </c>
      <c r="E213" s="255"/>
      <c r="F213" s="255">
        <v>3</v>
      </c>
      <c r="G213" s="255" t="s">
        <v>98</v>
      </c>
      <c r="H213" s="114">
        <f>500*0.7</f>
        <v>350</v>
      </c>
      <c r="I213" s="114"/>
      <c r="J213" s="262"/>
      <c r="K213" s="106"/>
    </row>
    <row r="214" s="240" customFormat="1" ht="40" customHeight="1" spans="1:11">
      <c r="A214" s="257"/>
      <c r="B214" s="255"/>
      <c r="C214" s="255" t="s">
        <v>239</v>
      </c>
      <c r="D214" s="255"/>
      <c r="E214" s="255"/>
      <c r="F214" s="255">
        <v>3</v>
      </c>
      <c r="G214" s="255" t="s">
        <v>98</v>
      </c>
      <c r="H214" s="114">
        <f>500*0.7</f>
        <v>350</v>
      </c>
      <c r="I214" s="114"/>
      <c r="J214" s="262"/>
      <c r="K214" s="106"/>
    </row>
    <row r="215" s="240" customFormat="1" ht="40" customHeight="1" spans="1:11">
      <c r="A215" s="257"/>
      <c r="B215" s="255"/>
      <c r="C215" s="255" t="s">
        <v>326</v>
      </c>
      <c r="D215" s="255"/>
      <c r="E215" s="255"/>
      <c r="F215" s="255">
        <v>3</v>
      </c>
      <c r="G215" s="255" t="s">
        <v>98</v>
      </c>
      <c r="H215" s="114">
        <f>1000*0.7</f>
        <v>700</v>
      </c>
      <c r="I215" s="114"/>
      <c r="J215" s="262"/>
      <c r="K215" s="187"/>
    </row>
    <row r="216" s="240" customFormat="1" ht="40" customHeight="1" spans="1:11">
      <c r="A216" s="257"/>
      <c r="B216" s="255"/>
      <c r="C216" s="255" t="s">
        <v>327</v>
      </c>
      <c r="D216" s="255"/>
      <c r="E216" s="255"/>
      <c r="F216" s="255">
        <v>3</v>
      </c>
      <c r="G216" s="255" t="s">
        <v>98</v>
      </c>
      <c r="H216" s="114">
        <f>2000*0.7</f>
        <v>1400</v>
      </c>
      <c r="I216" s="114"/>
      <c r="J216" s="262"/>
      <c r="K216" s="187"/>
    </row>
    <row r="217" s="240" customFormat="1" ht="40" customHeight="1" spans="1:11">
      <c r="A217" s="257">
        <v>50</v>
      </c>
      <c r="B217" s="255" t="s">
        <v>328</v>
      </c>
      <c r="C217" s="255" t="s">
        <v>329</v>
      </c>
      <c r="D217" s="255" t="s">
        <v>330</v>
      </c>
      <c r="E217" s="255"/>
      <c r="F217" s="255">
        <v>5</v>
      </c>
      <c r="G217" s="255" t="s">
        <v>98</v>
      </c>
      <c r="H217" s="114">
        <f>200*0.7</f>
        <v>140</v>
      </c>
      <c r="I217" s="114"/>
      <c r="J217" s="262"/>
      <c r="K217" s="187"/>
    </row>
    <row r="218" s="240" customFormat="1" ht="40" customHeight="1" spans="1:11">
      <c r="A218" s="257"/>
      <c r="B218" s="255"/>
      <c r="C218" s="255" t="s">
        <v>331</v>
      </c>
      <c r="D218" s="255"/>
      <c r="E218" s="255"/>
      <c r="F218" s="255">
        <v>5</v>
      </c>
      <c r="G218" s="255" t="s">
        <v>98</v>
      </c>
      <c r="H218" s="114">
        <f>200*0.7</f>
        <v>140</v>
      </c>
      <c r="I218" s="114"/>
      <c r="J218" s="262"/>
      <c r="K218" s="187"/>
    </row>
    <row r="219" s="240" customFormat="1" ht="40" customHeight="1" spans="1:13">
      <c r="A219" s="257"/>
      <c r="B219" s="255"/>
      <c r="C219" s="255" t="s">
        <v>332</v>
      </c>
      <c r="D219" s="255"/>
      <c r="E219" s="255"/>
      <c r="F219" s="255">
        <v>5</v>
      </c>
      <c r="G219" s="255" t="s">
        <v>98</v>
      </c>
      <c r="H219" s="114">
        <f>100*0.7</f>
        <v>70</v>
      </c>
      <c r="I219" s="114"/>
      <c r="J219" s="262"/>
      <c r="K219" s="187"/>
      <c r="M219" s="266"/>
    </row>
    <row r="220" s="240" customFormat="1" ht="40" customHeight="1" spans="1:11">
      <c r="A220" s="257"/>
      <c r="B220" s="255"/>
      <c r="C220" s="255" t="s">
        <v>333</v>
      </c>
      <c r="D220" s="255"/>
      <c r="E220" s="255"/>
      <c r="F220" s="255">
        <v>5</v>
      </c>
      <c r="G220" s="255" t="s">
        <v>98</v>
      </c>
      <c r="H220" s="114">
        <f>150*0.7</f>
        <v>105</v>
      </c>
      <c r="I220" s="114"/>
      <c r="J220" s="262"/>
      <c r="K220" s="187"/>
    </row>
    <row r="221" s="240" customFormat="1" ht="60" customHeight="1" spans="1:11">
      <c r="A221" s="257">
        <v>51</v>
      </c>
      <c r="B221" s="255" t="s">
        <v>334</v>
      </c>
      <c r="C221" s="255" t="s">
        <v>335</v>
      </c>
      <c r="D221" s="255" t="s">
        <v>336</v>
      </c>
      <c r="E221" s="255"/>
      <c r="F221" s="255">
        <v>5</v>
      </c>
      <c r="G221" s="255" t="s">
        <v>98</v>
      </c>
      <c r="H221" s="114">
        <f>900*0.7</f>
        <v>630</v>
      </c>
      <c r="I221" s="114"/>
      <c r="J221" s="262"/>
      <c r="K221" s="194"/>
    </row>
    <row r="222" s="240" customFormat="1" ht="40" customHeight="1" spans="1:11">
      <c r="A222" s="264">
        <v>52</v>
      </c>
      <c r="B222" s="255" t="s">
        <v>337</v>
      </c>
      <c r="C222" s="71" t="s">
        <v>338</v>
      </c>
      <c r="D222" s="255" t="s">
        <v>339</v>
      </c>
      <c r="E222" s="255"/>
      <c r="F222" s="255">
        <v>5</v>
      </c>
      <c r="G222" s="255" t="s">
        <v>98</v>
      </c>
      <c r="H222" s="114">
        <f>1000*0.7</f>
        <v>700</v>
      </c>
      <c r="I222" s="114"/>
      <c r="J222" s="261"/>
      <c r="K222" s="194"/>
    </row>
    <row r="223" s="240" customFormat="1" ht="40" customHeight="1" spans="1:11">
      <c r="A223" s="264"/>
      <c r="B223" s="255"/>
      <c r="C223" s="71" t="s">
        <v>340</v>
      </c>
      <c r="D223" s="255"/>
      <c r="E223" s="255"/>
      <c r="F223" s="255">
        <v>5</v>
      </c>
      <c r="G223" s="255" t="s">
        <v>98</v>
      </c>
      <c r="H223" s="114">
        <f>1200*0.7</f>
        <v>840</v>
      </c>
      <c r="I223" s="114"/>
      <c r="J223" s="261"/>
      <c r="K223" s="194"/>
    </row>
    <row r="224" s="240" customFormat="1" ht="40" customHeight="1" spans="1:11">
      <c r="A224" s="264"/>
      <c r="B224" s="255"/>
      <c r="C224" s="71" t="s">
        <v>341</v>
      </c>
      <c r="D224" s="255"/>
      <c r="E224" s="255"/>
      <c r="F224" s="255">
        <v>5</v>
      </c>
      <c r="G224" s="255" t="s">
        <v>98</v>
      </c>
      <c r="H224" s="114">
        <f>1000*0.7</f>
        <v>700</v>
      </c>
      <c r="I224" s="114"/>
      <c r="J224" s="261"/>
      <c r="K224" s="194"/>
    </row>
    <row r="225" s="240" customFormat="1" ht="40" customHeight="1" spans="1:11">
      <c r="A225" s="257">
        <v>53</v>
      </c>
      <c r="B225" s="255" t="s">
        <v>342</v>
      </c>
      <c r="C225" s="255" t="s">
        <v>343</v>
      </c>
      <c r="D225" s="255" t="s">
        <v>344</v>
      </c>
      <c r="E225" s="255"/>
      <c r="F225" s="255">
        <v>5</v>
      </c>
      <c r="G225" s="255" t="s">
        <v>98</v>
      </c>
      <c r="H225" s="114">
        <v>280</v>
      </c>
      <c r="I225" s="114"/>
      <c r="J225" s="262"/>
      <c r="K225" s="194"/>
    </row>
    <row r="226" s="240" customFormat="1" ht="40" customHeight="1" spans="1:11">
      <c r="A226" s="257"/>
      <c r="B226" s="255"/>
      <c r="C226" s="255" t="s">
        <v>345</v>
      </c>
      <c r="D226" s="255"/>
      <c r="E226" s="255"/>
      <c r="F226" s="255">
        <v>5</v>
      </c>
      <c r="G226" s="255" t="s">
        <v>98</v>
      </c>
      <c r="H226" s="114">
        <v>210</v>
      </c>
      <c r="I226" s="114"/>
      <c r="J226" s="262"/>
      <c r="K226" s="194"/>
    </row>
    <row r="227" s="240" customFormat="1" ht="40" customHeight="1" spans="1:11">
      <c r="A227" s="257"/>
      <c r="B227" s="255"/>
      <c r="C227" s="255" t="s">
        <v>262</v>
      </c>
      <c r="D227" s="255"/>
      <c r="E227" s="255"/>
      <c r="F227" s="255">
        <v>5</v>
      </c>
      <c r="G227" s="255" t="s">
        <v>98</v>
      </c>
      <c r="H227" s="114">
        <v>140</v>
      </c>
      <c r="I227" s="114"/>
      <c r="J227" s="262"/>
      <c r="K227" s="194"/>
    </row>
    <row r="228" s="240" customFormat="1" ht="40" customHeight="1" spans="1:11">
      <c r="A228" s="257">
        <v>54</v>
      </c>
      <c r="B228" s="255" t="s">
        <v>346</v>
      </c>
      <c r="C228" s="255" t="s">
        <v>347</v>
      </c>
      <c r="D228" s="255" t="s">
        <v>348</v>
      </c>
      <c r="E228" s="255"/>
      <c r="F228" s="255">
        <v>5</v>
      </c>
      <c r="G228" s="255" t="s">
        <v>98</v>
      </c>
      <c r="H228" s="114">
        <v>140</v>
      </c>
      <c r="I228" s="114"/>
      <c r="J228" s="262"/>
      <c r="K228" s="194"/>
    </row>
    <row r="229" s="240" customFormat="1" ht="40" customHeight="1" spans="1:11">
      <c r="A229" s="257"/>
      <c r="B229" s="255"/>
      <c r="C229" s="255" t="s">
        <v>349</v>
      </c>
      <c r="D229" s="255"/>
      <c r="E229" s="255"/>
      <c r="F229" s="255">
        <v>5</v>
      </c>
      <c r="G229" s="255" t="s">
        <v>98</v>
      </c>
      <c r="H229" s="114">
        <v>70</v>
      </c>
      <c r="I229" s="114"/>
      <c r="J229" s="262"/>
      <c r="K229" s="194"/>
    </row>
    <row r="230" s="240" customFormat="1" ht="40" customHeight="1" spans="1:11">
      <c r="A230" s="257"/>
      <c r="B230" s="255"/>
      <c r="C230" s="255" t="s">
        <v>350</v>
      </c>
      <c r="D230" s="255"/>
      <c r="E230" s="255"/>
      <c r="F230" s="255">
        <v>5</v>
      </c>
      <c r="G230" s="255" t="s">
        <v>98</v>
      </c>
      <c r="H230" s="114">
        <v>210</v>
      </c>
      <c r="I230" s="114"/>
      <c r="J230" s="262"/>
      <c r="K230" s="194"/>
    </row>
    <row r="231" s="240" customFormat="1" ht="40" customHeight="1" spans="1:11">
      <c r="A231" s="257"/>
      <c r="B231" s="255"/>
      <c r="C231" s="255" t="s">
        <v>351</v>
      </c>
      <c r="D231" s="255"/>
      <c r="E231" s="255"/>
      <c r="F231" s="255">
        <v>5</v>
      </c>
      <c r="G231" s="255" t="s">
        <v>98</v>
      </c>
      <c r="H231" s="114">
        <v>420</v>
      </c>
      <c r="I231" s="114"/>
      <c r="J231" s="262"/>
      <c r="K231" s="194"/>
    </row>
    <row r="232" s="240" customFormat="1" ht="40" customHeight="1" spans="1:11">
      <c r="A232" s="257">
        <v>55</v>
      </c>
      <c r="B232" s="255" t="s">
        <v>352</v>
      </c>
      <c r="C232" s="255" t="s">
        <v>353</v>
      </c>
      <c r="D232" s="255" t="s">
        <v>354</v>
      </c>
      <c r="E232" s="255"/>
      <c r="F232" s="255">
        <v>3</v>
      </c>
      <c r="G232" s="255" t="s">
        <v>98</v>
      </c>
      <c r="H232" s="114">
        <v>350</v>
      </c>
      <c r="I232" s="114"/>
      <c r="J232" s="262"/>
      <c r="K232" s="194"/>
    </row>
    <row r="233" s="240" customFormat="1" ht="40" customHeight="1" spans="1:11">
      <c r="A233" s="257"/>
      <c r="B233" s="255"/>
      <c r="C233" s="255" t="s">
        <v>355</v>
      </c>
      <c r="D233" s="255"/>
      <c r="E233" s="255"/>
      <c r="F233" s="255">
        <v>3</v>
      </c>
      <c r="G233" s="255" t="s">
        <v>98</v>
      </c>
      <c r="H233" s="114">
        <v>420</v>
      </c>
      <c r="I233" s="114"/>
      <c r="J233" s="262"/>
      <c r="K233" s="194"/>
    </row>
    <row r="234" s="240" customFormat="1" ht="40" customHeight="1" spans="1:11">
      <c r="A234" s="257"/>
      <c r="B234" s="255"/>
      <c r="C234" s="255" t="s">
        <v>356</v>
      </c>
      <c r="D234" s="255"/>
      <c r="E234" s="255"/>
      <c r="F234" s="255">
        <v>3</v>
      </c>
      <c r="G234" s="255" t="s">
        <v>98</v>
      </c>
      <c r="H234" s="114">
        <v>490</v>
      </c>
      <c r="I234" s="114"/>
      <c r="J234" s="262"/>
      <c r="K234" s="194"/>
    </row>
    <row r="235" s="240" customFormat="1" ht="50" customHeight="1" spans="1:11">
      <c r="A235" s="257">
        <v>56</v>
      </c>
      <c r="B235" s="255" t="s">
        <v>357</v>
      </c>
      <c r="C235" s="255" t="s">
        <v>358</v>
      </c>
      <c r="D235" s="255" t="s">
        <v>359</v>
      </c>
      <c r="E235" s="255"/>
      <c r="F235" s="255">
        <v>3</v>
      </c>
      <c r="G235" s="255" t="s">
        <v>98</v>
      </c>
      <c r="H235" s="114">
        <f>500*0.7</f>
        <v>350</v>
      </c>
      <c r="I235" s="114"/>
      <c r="J235" s="262"/>
      <c r="K235" s="194"/>
    </row>
    <row r="236" s="240" customFormat="1" ht="40" customHeight="1" spans="1:11">
      <c r="A236" s="257">
        <v>57</v>
      </c>
      <c r="B236" s="255" t="s">
        <v>360</v>
      </c>
      <c r="C236" s="255" t="s">
        <v>131</v>
      </c>
      <c r="D236" s="255" t="s">
        <v>361</v>
      </c>
      <c r="E236" s="255"/>
      <c r="F236" s="255">
        <v>3</v>
      </c>
      <c r="G236" s="255" t="s">
        <v>98</v>
      </c>
      <c r="H236" s="114">
        <v>210</v>
      </c>
      <c r="I236" s="114"/>
      <c r="J236" s="262"/>
      <c r="K236" s="194"/>
    </row>
    <row r="237" s="240" customFormat="1" ht="40" customHeight="1" spans="1:11">
      <c r="A237" s="257"/>
      <c r="B237" s="255"/>
      <c r="C237" s="255" t="s">
        <v>362</v>
      </c>
      <c r="D237" s="255"/>
      <c r="E237" s="255"/>
      <c r="F237" s="255">
        <v>3</v>
      </c>
      <c r="G237" s="255" t="s">
        <v>98</v>
      </c>
      <c r="H237" s="114">
        <v>140</v>
      </c>
      <c r="I237" s="114"/>
      <c r="J237" s="262"/>
      <c r="K237" s="231"/>
    </row>
    <row r="238" s="240" customFormat="1" ht="40" customHeight="1" spans="1:11">
      <c r="A238" s="257"/>
      <c r="B238" s="255"/>
      <c r="C238" s="255" t="s">
        <v>195</v>
      </c>
      <c r="D238" s="255"/>
      <c r="E238" s="255"/>
      <c r="F238" s="255">
        <v>3</v>
      </c>
      <c r="G238" s="255" t="s">
        <v>98</v>
      </c>
      <c r="H238" s="114">
        <v>210</v>
      </c>
      <c r="I238" s="114"/>
      <c r="J238" s="262"/>
      <c r="K238" s="231"/>
    </row>
    <row r="239" s="240" customFormat="1" ht="40" customHeight="1" spans="1:11">
      <c r="A239" s="257"/>
      <c r="B239" s="255"/>
      <c r="C239" s="255" t="s">
        <v>363</v>
      </c>
      <c r="D239" s="255"/>
      <c r="E239" s="255"/>
      <c r="F239" s="255">
        <v>3</v>
      </c>
      <c r="G239" s="255" t="s">
        <v>98</v>
      </c>
      <c r="H239" s="114">
        <v>420</v>
      </c>
      <c r="I239" s="114"/>
      <c r="J239" s="262"/>
      <c r="K239" s="231"/>
    </row>
    <row r="240" s="240" customFormat="1" ht="40" customHeight="1" spans="1:11">
      <c r="A240" s="257">
        <v>58</v>
      </c>
      <c r="B240" s="255" t="s">
        <v>364</v>
      </c>
      <c r="C240" s="255" t="s">
        <v>365</v>
      </c>
      <c r="D240" s="255" t="s">
        <v>366</v>
      </c>
      <c r="E240" s="255"/>
      <c r="F240" s="255">
        <v>5</v>
      </c>
      <c r="G240" s="255" t="s">
        <v>98</v>
      </c>
      <c r="H240" s="114">
        <f>200*0.7</f>
        <v>140</v>
      </c>
      <c r="I240" s="114"/>
      <c r="J240" s="262"/>
      <c r="K240" s="194"/>
    </row>
    <row r="241" s="240" customFormat="1" ht="40" customHeight="1" spans="1:11">
      <c r="A241" s="257"/>
      <c r="B241" s="255"/>
      <c r="C241" s="255" t="s">
        <v>367</v>
      </c>
      <c r="D241" s="255"/>
      <c r="E241" s="255"/>
      <c r="F241" s="255">
        <v>5</v>
      </c>
      <c r="G241" s="255" t="s">
        <v>98</v>
      </c>
      <c r="H241" s="114">
        <f>100*0.7</f>
        <v>70</v>
      </c>
      <c r="I241" s="114"/>
      <c r="J241" s="262"/>
      <c r="K241" s="194"/>
    </row>
    <row r="242" s="240" customFormat="1" ht="40" customHeight="1" spans="1:11">
      <c r="A242" s="257"/>
      <c r="B242" s="255"/>
      <c r="C242" s="255" t="s">
        <v>368</v>
      </c>
      <c r="D242" s="255"/>
      <c r="E242" s="255"/>
      <c r="F242" s="255">
        <v>5</v>
      </c>
      <c r="G242" s="255" t="s">
        <v>98</v>
      </c>
      <c r="H242" s="114">
        <f>500*0.7</f>
        <v>350</v>
      </c>
      <c r="I242" s="114"/>
      <c r="J242" s="262"/>
      <c r="K242" s="194"/>
    </row>
    <row r="243" s="240" customFormat="1" ht="40" customHeight="1" spans="1:11">
      <c r="A243" s="257"/>
      <c r="B243" s="255"/>
      <c r="C243" s="255" t="s">
        <v>369</v>
      </c>
      <c r="D243" s="255"/>
      <c r="E243" s="255"/>
      <c r="F243" s="255">
        <v>5</v>
      </c>
      <c r="G243" s="255" t="s">
        <v>98</v>
      </c>
      <c r="H243" s="114">
        <f>1500*0.7</f>
        <v>1050</v>
      </c>
      <c r="I243" s="114"/>
      <c r="J243" s="262"/>
      <c r="K243" s="194"/>
    </row>
    <row r="244" s="240" customFormat="1" ht="40" customHeight="1" spans="1:11">
      <c r="A244" s="257"/>
      <c r="B244" s="255"/>
      <c r="C244" s="255" t="s">
        <v>370</v>
      </c>
      <c r="D244" s="255"/>
      <c r="E244" s="255"/>
      <c r="F244" s="255">
        <v>5</v>
      </c>
      <c r="G244" s="255" t="s">
        <v>98</v>
      </c>
      <c r="H244" s="114">
        <f>600*0.7</f>
        <v>420</v>
      </c>
      <c r="I244" s="114"/>
      <c r="J244" s="262"/>
      <c r="K244" s="194"/>
    </row>
    <row r="245" s="240" customFormat="1" ht="40" customHeight="1" spans="1:11">
      <c r="A245" s="257"/>
      <c r="B245" s="255"/>
      <c r="C245" s="255" t="s">
        <v>371</v>
      </c>
      <c r="D245" s="255"/>
      <c r="E245" s="255"/>
      <c r="F245" s="255">
        <v>5</v>
      </c>
      <c r="G245" s="255" t="s">
        <v>98</v>
      </c>
      <c r="H245" s="114">
        <f>600*0.7</f>
        <v>420</v>
      </c>
      <c r="I245" s="114"/>
      <c r="J245" s="262"/>
      <c r="K245" s="194"/>
    </row>
    <row r="246" s="240" customFormat="1" ht="40" customHeight="1" spans="1:11">
      <c r="A246" s="257"/>
      <c r="B246" s="255"/>
      <c r="C246" s="255" t="s">
        <v>372</v>
      </c>
      <c r="D246" s="255"/>
      <c r="E246" s="255"/>
      <c r="F246" s="255">
        <v>5</v>
      </c>
      <c r="G246" s="255" t="s">
        <v>98</v>
      </c>
      <c r="H246" s="114">
        <f>600*0.7</f>
        <v>420</v>
      </c>
      <c r="I246" s="114"/>
      <c r="J246" s="262"/>
      <c r="K246" s="194"/>
    </row>
    <row r="247" s="240" customFormat="1" ht="40" customHeight="1" spans="1:11">
      <c r="A247" s="257">
        <v>59</v>
      </c>
      <c r="B247" s="255" t="s">
        <v>373</v>
      </c>
      <c r="C247" s="255" t="s">
        <v>374</v>
      </c>
      <c r="D247" s="255" t="s">
        <v>375</v>
      </c>
      <c r="E247" s="255"/>
      <c r="F247" s="255">
        <v>5</v>
      </c>
      <c r="G247" s="255" t="s">
        <v>98</v>
      </c>
      <c r="H247" s="114">
        <f>1800*0.7</f>
        <v>1260</v>
      </c>
      <c r="I247" s="114"/>
      <c r="J247" s="262"/>
      <c r="K247" s="194"/>
    </row>
    <row r="248" s="240" customFormat="1" ht="40" customHeight="1" spans="1:11">
      <c r="A248" s="257"/>
      <c r="B248" s="255"/>
      <c r="C248" s="255" t="s">
        <v>365</v>
      </c>
      <c r="D248" s="255"/>
      <c r="E248" s="255"/>
      <c r="F248" s="255"/>
      <c r="G248" s="255"/>
      <c r="H248" s="114">
        <f>200*0.7</f>
        <v>140</v>
      </c>
      <c r="I248" s="114"/>
      <c r="J248" s="262"/>
      <c r="K248" s="194"/>
    </row>
    <row r="249" s="240" customFormat="1" ht="40" customHeight="1" spans="1:11">
      <c r="A249" s="257"/>
      <c r="B249" s="255"/>
      <c r="C249" s="255" t="s">
        <v>368</v>
      </c>
      <c r="D249" s="255"/>
      <c r="E249" s="255"/>
      <c r="F249" s="255"/>
      <c r="G249" s="255"/>
      <c r="H249" s="114">
        <f>500*0.7</f>
        <v>350</v>
      </c>
      <c r="I249" s="114"/>
      <c r="J249" s="262"/>
      <c r="K249" s="194"/>
    </row>
    <row r="250" s="240" customFormat="1" ht="40" customHeight="1" spans="1:11">
      <c r="A250" s="257"/>
      <c r="B250" s="255"/>
      <c r="C250" s="255" t="s">
        <v>367</v>
      </c>
      <c r="D250" s="255"/>
      <c r="E250" s="255"/>
      <c r="F250" s="255"/>
      <c r="G250" s="255"/>
      <c r="H250" s="114">
        <f>100*0.7</f>
        <v>70</v>
      </c>
      <c r="I250" s="114"/>
      <c r="J250" s="262"/>
      <c r="K250" s="194"/>
    </row>
    <row r="251" s="240" customFormat="1" ht="40" customHeight="1" spans="1:11">
      <c r="A251" s="257"/>
      <c r="B251" s="255"/>
      <c r="C251" s="255" t="s">
        <v>376</v>
      </c>
      <c r="D251" s="255"/>
      <c r="E251" s="255"/>
      <c r="F251" s="255"/>
      <c r="G251" s="255"/>
      <c r="H251" s="114">
        <f>600*0.7</f>
        <v>420</v>
      </c>
      <c r="I251" s="114"/>
      <c r="J251" s="262"/>
      <c r="K251" s="194"/>
    </row>
    <row r="252" s="240" customFormat="1" ht="40" customHeight="1" spans="1:11">
      <c r="A252" s="257"/>
      <c r="B252" s="255"/>
      <c r="C252" s="255" t="s">
        <v>377</v>
      </c>
      <c r="D252" s="255"/>
      <c r="E252" s="255"/>
      <c r="F252" s="255"/>
      <c r="G252" s="255"/>
      <c r="H252" s="114">
        <f>500*0.7</f>
        <v>350</v>
      </c>
      <c r="I252" s="114"/>
      <c r="J252" s="262"/>
      <c r="K252" s="194"/>
    </row>
    <row r="253" s="240" customFormat="1" ht="40" customHeight="1" spans="1:11">
      <c r="A253" s="257">
        <v>60</v>
      </c>
      <c r="B253" s="255" t="s">
        <v>378</v>
      </c>
      <c r="C253" s="255" t="s">
        <v>131</v>
      </c>
      <c r="D253" s="255" t="s">
        <v>379</v>
      </c>
      <c r="E253" s="255"/>
      <c r="F253" s="255">
        <v>2</v>
      </c>
      <c r="G253" s="255" t="s">
        <v>98</v>
      </c>
      <c r="H253" s="265">
        <f>200*0.7</f>
        <v>140</v>
      </c>
      <c r="I253" s="265"/>
      <c r="J253" s="262"/>
      <c r="K253" s="194"/>
    </row>
    <row r="254" s="240" customFormat="1" ht="40" customHeight="1" spans="1:11">
      <c r="A254" s="257"/>
      <c r="B254" s="255"/>
      <c r="C254" s="255" t="s">
        <v>380</v>
      </c>
      <c r="D254" s="255"/>
      <c r="E254" s="255"/>
      <c r="F254" s="255">
        <v>2</v>
      </c>
      <c r="G254" s="255" t="s">
        <v>98</v>
      </c>
      <c r="H254" s="114">
        <f>80*0.7</f>
        <v>56</v>
      </c>
      <c r="I254" s="114"/>
      <c r="J254" s="262"/>
      <c r="K254" s="194"/>
    </row>
    <row r="255" s="240" customFormat="1" ht="40" customHeight="1" spans="1:11">
      <c r="A255" s="257">
        <v>61</v>
      </c>
      <c r="B255" s="255" t="s">
        <v>381</v>
      </c>
      <c r="C255" s="255" t="s">
        <v>382</v>
      </c>
      <c r="D255" s="255" t="s">
        <v>379</v>
      </c>
      <c r="E255" s="255"/>
      <c r="F255" s="255">
        <v>4</v>
      </c>
      <c r="G255" s="255" t="s">
        <v>98</v>
      </c>
      <c r="H255" s="114">
        <f>100*0.7</f>
        <v>70</v>
      </c>
      <c r="I255" s="114"/>
      <c r="J255" s="262"/>
      <c r="K255" s="194"/>
    </row>
    <row r="256" s="240" customFormat="1" ht="40" customHeight="1" spans="1:11">
      <c r="A256" s="257"/>
      <c r="B256" s="255"/>
      <c r="C256" s="255" t="s">
        <v>383</v>
      </c>
      <c r="D256" s="255"/>
      <c r="E256" s="255"/>
      <c r="F256" s="255">
        <v>4</v>
      </c>
      <c r="G256" s="255" t="s">
        <v>98</v>
      </c>
      <c r="H256" s="114">
        <f>60*0.7</f>
        <v>42</v>
      </c>
      <c r="I256" s="114"/>
      <c r="J256" s="262"/>
      <c r="K256" s="187"/>
    </row>
    <row r="257" s="240" customFormat="1" ht="40" customHeight="1" spans="1:11">
      <c r="A257" s="257"/>
      <c r="B257" s="255"/>
      <c r="C257" s="255" t="s">
        <v>384</v>
      </c>
      <c r="D257" s="255"/>
      <c r="E257" s="255"/>
      <c r="F257" s="255">
        <v>4</v>
      </c>
      <c r="G257" s="255" t="s">
        <v>98</v>
      </c>
      <c r="H257" s="114">
        <f>60*0.7</f>
        <v>42</v>
      </c>
      <c r="I257" s="114"/>
      <c r="J257" s="262"/>
      <c r="K257" s="187"/>
    </row>
    <row r="258" s="240" customFormat="1" ht="40" customHeight="1" spans="1:11">
      <c r="A258" s="257"/>
      <c r="B258" s="255"/>
      <c r="C258" s="255" t="s">
        <v>385</v>
      </c>
      <c r="D258" s="255"/>
      <c r="E258" s="255"/>
      <c r="F258" s="255">
        <v>4</v>
      </c>
      <c r="G258" s="255" t="s">
        <v>98</v>
      </c>
      <c r="H258" s="114">
        <f>150*0.7</f>
        <v>105</v>
      </c>
      <c r="I258" s="114"/>
      <c r="J258" s="262"/>
      <c r="K258" s="187"/>
    </row>
    <row r="259" s="240" customFormat="1" ht="40" customHeight="1" spans="1:11">
      <c r="A259" s="257"/>
      <c r="B259" s="255"/>
      <c r="C259" s="255" t="s">
        <v>380</v>
      </c>
      <c r="D259" s="255"/>
      <c r="E259" s="255"/>
      <c r="F259" s="255">
        <v>4</v>
      </c>
      <c r="G259" s="255" t="s">
        <v>98</v>
      </c>
      <c r="H259" s="114">
        <f>100*0.7</f>
        <v>70</v>
      </c>
      <c r="I259" s="114"/>
      <c r="J259" s="262"/>
      <c r="K259" s="187"/>
    </row>
    <row r="260" s="240" customFormat="1" ht="40" customHeight="1" spans="1:11">
      <c r="A260" s="257">
        <v>62</v>
      </c>
      <c r="B260" s="255" t="s">
        <v>386</v>
      </c>
      <c r="C260" s="71" t="s">
        <v>387</v>
      </c>
      <c r="D260" s="255" t="s">
        <v>388</v>
      </c>
      <c r="E260" s="255"/>
      <c r="F260" s="255">
        <v>2</v>
      </c>
      <c r="G260" s="255" t="s">
        <v>98</v>
      </c>
      <c r="H260" s="114">
        <f>160*0.7</f>
        <v>112</v>
      </c>
      <c r="I260" s="114"/>
      <c r="J260" s="270"/>
      <c r="K260" s="187"/>
    </row>
    <row r="261" s="240" customFormat="1" ht="40" customHeight="1" spans="1:11">
      <c r="A261" s="257"/>
      <c r="B261" s="255"/>
      <c r="C261" s="71" t="s">
        <v>131</v>
      </c>
      <c r="D261" s="255"/>
      <c r="E261" s="255"/>
      <c r="F261" s="255">
        <v>2</v>
      </c>
      <c r="G261" s="255" t="s">
        <v>98</v>
      </c>
      <c r="H261" s="114">
        <f>60*0.7</f>
        <v>42</v>
      </c>
      <c r="I261" s="114"/>
      <c r="J261" s="262"/>
      <c r="K261" s="187"/>
    </row>
    <row r="262" s="240" customFormat="1" ht="40" customHeight="1" spans="1:11">
      <c r="A262" s="257"/>
      <c r="B262" s="255"/>
      <c r="C262" s="71" t="s">
        <v>389</v>
      </c>
      <c r="D262" s="255"/>
      <c r="E262" s="255"/>
      <c r="F262" s="255">
        <v>2</v>
      </c>
      <c r="G262" s="255" t="s">
        <v>98</v>
      </c>
      <c r="H262" s="114">
        <f>75*0.7</f>
        <v>52.5</v>
      </c>
      <c r="I262" s="114"/>
      <c r="J262" s="270"/>
      <c r="K262" s="187"/>
    </row>
    <row r="263" s="240" customFormat="1" ht="40" customHeight="1" spans="1:11">
      <c r="A263" s="257"/>
      <c r="B263" s="255"/>
      <c r="C263" s="71" t="s">
        <v>121</v>
      </c>
      <c r="D263" s="255"/>
      <c r="E263" s="255"/>
      <c r="F263" s="255">
        <v>2</v>
      </c>
      <c r="G263" s="255" t="s">
        <v>98</v>
      </c>
      <c r="H263" s="114">
        <f>100*0.7</f>
        <v>70</v>
      </c>
      <c r="I263" s="114"/>
      <c r="J263" s="270"/>
      <c r="K263" s="187"/>
    </row>
    <row r="264" s="240" customFormat="1" ht="40" customHeight="1" spans="1:11">
      <c r="A264" s="257"/>
      <c r="B264" s="255"/>
      <c r="C264" s="71" t="s">
        <v>122</v>
      </c>
      <c r="D264" s="255"/>
      <c r="E264" s="255"/>
      <c r="F264" s="255">
        <v>2</v>
      </c>
      <c r="G264" s="255" t="s">
        <v>98</v>
      </c>
      <c r="H264" s="114">
        <f>60*0.7</f>
        <v>42</v>
      </c>
      <c r="I264" s="114"/>
      <c r="J264" s="270"/>
      <c r="K264" s="187"/>
    </row>
    <row r="265" s="240" customFormat="1" ht="40" customHeight="1" spans="1:11">
      <c r="A265" s="257">
        <v>63</v>
      </c>
      <c r="B265" s="255" t="s">
        <v>390</v>
      </c>
      <c r="C265" s="255" t="s">
        <v>391</v>
      </c>
      <c r="D265" s="255" t="s">
        <v>392</v>
      </c>
      <c r="E265" s="255"/>
      <c r="F265" s="255">
        <v>3</v>
      </c>
      <c r="G265" s="255" t="s">
        <v>98</v>
      </c>
      <c r="H265" s="114">
        <f>200*0.7</f>
        <v>140</v>
      </c>
      <c r="I265" s="114"/>
      <c r="J265" s="261"/>
      <c r="K265" s="187"/>
    </row>
    <row r="266" s="240" customFormat="1" ht="40" customHeight="1" spans="1:11">
      <c r="A266" s="257"/>
      <c r="B266" s="255"/>
      <c r="C266" s="255" t="s">
        <v>393</v>
      </c>
      <c r="D266" s="255"/>
      <c r="E266" s="255"/>
      <c r="F266" s="255">
        <v>3</v>
      </c>
      <c r="G266" s="255" t="s">
        <v>98</v>
      </c>
      <c r="H266" s="114">
        <f>200*0.7</f>
        <v>140</v>
      </c>
      <c r="I266" s="114"/>
      <c r="J266" s="261"/>
      <c r="K266" s="187"/>
    </row>
    <row r="267" s="240" customFormat="1" ht="40" customHeight="1" spans="1:11">
      <c r="A267" s="257"/>
      <c r="B267" s="255"/>
      <c r="C267" s="255" t="s">
        <v>394</v>
      </c>
      <c r="D267" s="255"/>
      <c r="E267" s="255"/>
      <c r="F267" s="255">
        <v>3</v>
      </c>
      <c r="G267" s="255" t="s">
        <v>98</v>
      </c>
      <c r="H267" s="114">
        <f>150*0.7</f>
        <v>105</v>
      </c>
      <c r="I267" s="114"/>
      <c r="J267" s="261"/>
      <c r="K267" s="187"/>
    </row>
    <row r="268" s="240" customFormat="1" ht="40" customHeight="1" spans="1:11">
      <c r="A268" s="257"/>
      <c r="B268" s="255"/>
      <c r="C268" s="255" t="s">
        <v>131</v>
      </c>
      <c r="D268" s="255"/>
      <c r="E268" s="255"/>
      <c r="F268" s="255">
        <v>3</v>
      </c>
      <c r="G268" s="255" t="s">
        <v>98</v>
      </c>
      <c r="H268" s="114">
        <f>100*0.7</f>
        <v>70</v>
      </c>
      <c r="I268" s="114"/>
      <c r="J268" s="262"/>
      <c r="K268" s="187"/>
    </row>
    <row r="269" s="240" customFormat="1" ht="40" customHeight="1" spans="1:11">
      <c r="A269" s="257">
        <v>64</v>
      </c>
      <c r="B269" s="255" t="s">
        <v>395</v>
      </c>
      <c r="C269" s="255" t="s">
        <v>396</v>
      </c>
      <c r="D269" s="255" t="s">
        <v>397</v>
      </c>
      <c r="E269" s="255"/>
      <c r="F269" s="255">
        <v>2</v>
      </c>
      <c r="G269" s="255" t="s">
        <v>98</v>
      </c>
      <c r="H269" s="114">
        <f>1500*0.7</f>
        <v>1050</v>
      </c>
      <c r="I269" s="114"/>
      <c r="J269" s="261"/>
      <c r="K269" s="187"/>
    </row>
    <row r="270" s="240" customFormat="1" ht="40" customHeight="1" spans="1:11">
      <c r="A270" s="257"/>
      <c r="B270" s="255"/>
      <c r="C270" s="267" t="s">
        <v>398</v>
      </c>
      <c r="D270" s="255" t="s">
        <v>397</v>
      </c>
      <c r="E270" s="255"/>
      <c r="F270" s="255">
        <v>2</v>
      </c>
      <c r="G270" s="255" t="s">
        <v>98</v>
      </c>
      <c r="H270" s="114">
        <f>800*0.7</f>
        <v>560</v>
      </c>
      <c r="I270" s="114"/>
      <c r="J270" s="261"/>
      <c r="K270" s="187"/>
    </row>
    <row r="271" s="240" customFormat="1" ht="40" customHeight="1" spans="1:11">
      <c r="A271" s="257"/>
      <c r="B271" s="255"/>
      <c r="C271" s="267" t="s">
        <v>399</v>
      </c>
      <c r="D271" s="255" t="s">
        <v>397</v>
      </c>
      <c r="E271" s="255"/>
      <c r="F271" s="255">
        <v>2</v>
      </c>
      <c r="G271" s="255" t="s">
        <v>98</v>
      </c>
      <c r="H271" s="114">
        <f>400*0.7</f>
        <v>280</v>
      </c>
      <c r="I271" s="114"/>
      <c r="J271" s="261"/>
      <c r="K271" s="187"/>
    </row>
    <row r="272" s="240" customFormat="1" ht="40" customHeight="1" spans="1:11">
      <c r="A272" s="257">
        <v>65</v>
      </c>
      <c r="B272" s="255" t="s">
        <v>400</v>
      </c>
      <c r="C272" s="255" t="s">
        <v>174</v>
      </c>
      <c r="D272" s="255" t="s">
        <v>392</v>
      </c>
      <c r="E272" s="255"/>
      <c r="F272" s="255">
        <v>3</v>
      </c>
      <c r="G272" s="255" t="s">
        <v>98</v>
      </c>
      <c r="H272" s="114">
        <f>1000*0.7</f>
        <v>700</v>
      </c>
      <c r="I272" s="114"/>
      <c r="J272" s="261"/>
      <c r="K272" s="187"/>
    </row>
    <row r="273" s="240" customFormat="1" ht="40" customHeight="1" spans="1:11">
      <c r="A273" s="257"/>
      <c r="B273" s="255"/>
      <c r="C273" s="255" t="s">
        <v>401</v>
      </c>
      <c r="D273" s="255" t="s">
        <v>402</v>
      </c>
      <c r="E273" s="255"/>
      <c r="F273" s="255">
        <v>3</v>
      </c>
      <c r="G273" s="255" t="s">
        <v>98</v>
      </c>
      <c r="H273" s="114">
        <f>80*0.7</f>
        <v>56</v>
      </c>
      <c r="I273" s="114"/>
      <c r="J273" s="261"/>
      <c r="K273" s="187"/>
    </row>
    <row r="274" s="240" customFormat="1" ht="40" customHeight="1" spans="1:11">
      <c r="A274" s="257"/>
      <c r="B274" s="255"/>
      <c r="C274" s="255" t="s">
        <v>403</v>
      </c>
      <c r="D274" s="255"/>
      <c r="E274" s="255"/>
      <c r="F274" s="255">
        <v>3</v>
      </c>
      <c r="G274" s="255" t="s">
        <v>98</v>
      </c>
      <c r="H274" s="114">
        <f>1500*0.7</f>
        <v>1050</v>
      </c>
      <c r="I274" s="114"/>
      <c r="J274" s="261"/>
      <c r="K274" s="187"/>
    </row>
    <row r="275" s="240" customFormat="1" ht="40" customHeight="1" spans="1:11">
      <c r="A275" s="257">
        <v>66</v>
      </c>
      <c r="B275" s="255" t="s">
        <v>404</v>
      </c>
      <c r="C275" s="255" t="s">
        <v>405</v>
      </c>
      <c r="D275" s="255" t="s">
        <v>406</v>
      </c>
      <c r="E275" s="255"/>
      <c r="F275" s="255">
        <v>5</v>
      </c>
      <c r="G275" s="255" t="s">
        <v>120</v>
      </c>
      <c r="H275" s="114">
        <f>4900*0.7</f>
        <v>3430</v>
      </c>
      <c r="I275" s="114"/>
      <c r="J275" s="261"/>
      <c r="K275" s="187"/>
    </row>
    <row r="276" s="240" customFormat="1" ht="40" customHeight="1" spans="1:11">
      <c r="A276" s="257"/>
      <c r="B276" s="255"/>
      <c r="C276" s="255" t="s">
        <v>407</v>
      </c>
      <c r="D276" s="255"/>
      <c r="E276" s="255"/>
      <c r="F276" s="255">
        <v>5</v>
      </c>
      <c r="G276" s="255" t="s">
        <v>120</v>
      </c>
      <c r="H276" s="114">
        <f>3600*0.7</f>
        <v>2520</v>
      </c>
      <c r="I276" s="114"/>
      <c r="J276" s="261"/>
      <c r="K276" s="187"/>
    </row>
    <row r="277" s="240" customFormat="1" ht="40" customHeight="1" spans="1:11">
      <c r="A277" s="257"/>
      <c r="B277" s="255"/>
      <c r="C277" s="255" t="s">
        <v>408</v>
      </c>
      <c r="D277" s="255"/>
      <c r="E277" s="255"/>
      <c r="F277" s="255">
        <v>5</v>
      </c>
      <c r="G277" s="255" t="s">
        <v>120</v>
      </c>
      <c r="H277" s="114">
        <f>5800*0.7</f>
        <v>4060</v>
      </c>
      <c r="I277" s="114"/>
      <c r="J277" s="261"/>
      <c r="K277" s="187"/>
    </row>
    <row r="278" s="240" customFormat="1" ht="40" customHeight="1" spans="1:11">
      <c r="A278" s="254">
        <v>67</v>
      </c>
      <c r="B278" s="268" t="s">
        <v>409</v>
      </c>
      <c r="C278" s="269" t="s">
        <v>410</v>
      </c>
      <c r="D278" s="255" t="s">
        <v>411</v>
      </c>
      <c r="E278" s="255" t="s">
        <v>412</v>
      </c>
      <c r="F278" s="255">
        <v>100</v>
      </c>
      <c r="G278" s="255" t="s">
        <v>98</v>
      </c>
      <c r="H278" s="114">
        <f>100*0.7</f>
        <v>70</v>
      </c>
      <c r="I278" s="114"/>
      <c r="J278" s="262"/>
      <c r="K278" s="194"/>
    </row>
    <row r="279" s="240" customFormat="1" ht="40" customHeight="1" spans="1:11">
      <c r="A279" s="254"/>
      <c r="B279" s="268"/>
      <c r="C279" s="269" t="s">
        <v>413</v>
      </c>
      <c r="D279" s="255"/>
      <c r="E279" s="255"/>
      <c r="F279" s="255">
        <v>100</v>
      </c>
      <c r="G279" s="255" t="s">
        <v>98</v>
      </c>
      <c r="H279" s="114">
        <f>150*0.7</f>
        <v>105</v>
      </c>
      <c r="I279" s="114"/>
      <c r="J279" s="262"/>
      <c r="K279" s="194"/>
    </row>
    <row r="280" s="240" customFormat="1" ht="40" customHeight="1" spans="1:11">
      <c r="A280" s="254"/>
      <c r="B280" s="268"/>
      <c r="C280" s="269" t="s">
        <v>414</v>
      </c>
      <c r="D280" s="255"/>
      <c r="E280" s="255"/>
      <c r="F280" s="255">
        <v>100</v>
      </c>
      <c r="G280" s="255" t="s">
        <v>98</v>
      </c>
      <c r="H280" s="181">
        <f>1000*0.7</f>
        <v>700</v>
      </c>
      <c r="I280" s="181"/>
      <c r="J280" s="271"/>
      <c r="K280" s="106"/>
    </row>
    <row r="281" s="240" customFormat="1" ht="50" customHeight="1" spans="1:11">
      <c r="A281" s="254">
        <v>68</v>
      </c>
      <c r="B281" s="255" t="s">
        <v>415</v>
      </c>
      <c r="C281" s="269" t="s">
        <v>165</v>
      </c>
      <c r="D281" s="255" t="s">
        <v>166</v>
      </c>
      <c r="E281" s="255" t="s">
        <v>416</v>
      </c>
      <c r="F281" s="255">
        <v>25</v>
      </c>
      <c r="G281" s="255" t="s">
        <v>98</v>
      </c>
      <c r="H281" s="13">
        <f>1000*0.7</f>
        <v>700</v>
      </c>
      <c r="I281" s="13"/>
      <c r="J281" s="262"/>
      <c r="K281" s="194"/>
    </row>
    <row r="282" s="240" customFormat="1" ht="40" customHeight="1" spans="1:11">
      <c r="A282" s="257">
        <v>69</v>
      </c>
      <c r="B282" s="268" t="s">
        <v>417</v>
      </c>
      <c r="C282" s="269" t="s">
        <v>418</v>
      </c>
      <c r="D282" s="268" t="s">
        <v>419</v>
      </c>
      <c r="E282" s="268" t="s">
        <v>106</v>
      </c>
      <c r="F282" s="255">
        <v>13</v>
      </c>
      <c r="G282" s="255" t="s">
        <v>98</v>
      </c>
      <c r="H282" s="114">
        <f>100*0.7</f>
        <v>70</v>
      </c>
      <c r="I282" s="114"/>
      <c r="J282" s="262"/>
      <c r="K282" s="194"/>
    </row>
    <row r="283" s="240" customFormat="1" ht="40" customHeight="1" spans="1:11">
      <c r="A283" s="257"/>
      <c r="B283" s="268"/>
      <c r="C283" s="269" t="s">
        <v>420</v>
      </c>
      <c r="D283" s="268"/>
      <c r="E283" s="268"/>
      <c r="F283" s="255">
        <v>13</v>
      </c>
      <c r="G283" s="255" t="s">
        <v>98</v>
      </c>
      <c r="H283" s="114">
        <f>100*0.7</f>
        <v>70</v>
      </c>
      <c r="I283" s="114"/>
      <c r="J283" s="262"/>
      <c r="K283" s="194"/>
    </row>
    <row r="284" s="240" customFormat="1" ht="40" customHeight="1" spans="1:11">
      <c r="A284" s="257"/>
      <c r="B284" s="268"/>
      <c r="C284" s="269" t="s">
        <v>262</v>
      </c>
      <c r="D284" s="268"/>
      <c r="E284" s="268"/>
      <c r="F284" s="255">
        <v>13</v>
      </c>
      <c r="G284" s="255" t="s">
        <v>98</v>
      </c>
      <c r="H284" s="114">
        <f>200*0.7</f>
        <v>140</v>
      </c>
      <c r="I284" s="114"/>
      <c r="J284" s="262"/>
      <c r="K284" s="194"/>
    </row>
    <row r="285" s="240" customFormat="1" ht="40" customHeight="1" spans="1:11">
      <c r="A285" s="257">
        <v>70</v>
      </c>
      <c r="B285" s="268" t="s">
        <v>421</v>
      </c>
      <c r="C285" s="269" t="s">
        <v>283</v>
      </c>
      <c r="D285" s="268" t="s">
        <v>422</v>
      </c>
      <c r="E285" s="268" t="s">
        <v>106</v>
      </c>
      <c r="F285" s="255">
        <v>10</v>
      </c>
      <c r="G285" s="268" t="s">
        <v>98</v>
      </c>
      <c r="H285" s="114">
        <f>50*0.7</f>
        <v>35</v>
      </c>
      <c r="I285" s="114"/>
      <c r="J285" s="262"/>
      <c r="K285" s="194"/>
    </row>
    <row r="286" s="240" customFormat="1" ht="40" customHeight="1" spans="1:11">
      <c r="A286" s="257"/>
      <c r="B286" s="268"/>
      <c r="C286" s="269" t="s">
        <v>423</v>
      </c>
      <c r="D286" s="268"/>
      <c r="E286" s="268"/>
      <c r="F286" s="255">
        <v>10</v>
      </c>
      <c r="G286" s="268" t="s">
        <v>98</v>
      </c>
      <c r="H286" s="114">
        <f>150*0.7</f>
        <v>105</v>
      </c>
      <c r="I286" s="114"/>
      <c r="J286" s="262"/>
      <c r="K286" s="194"/>
    </row>
    <row r="287" s="240" customFormat="1" ht="40" customHeight="1" spans="1:11">
      <c r="A287" s="257"/>
      <c r="B287" s="268"/>
      <c r="C287" s="269" t="s">
        <v>424</v>
      </c>
      <c r="D287" s="268"/>
      <c r="E287" s="268"/>
      <c r="F287" s="255">
        <v>10</v>
      </c>
      <c r="G287" s="268" t="s">
        <v>98</v>
      </c>
      <c r="H287" s="114">
        <f>300*0.7</f>
        <v>210</v>
      </c>
      <c r="I287" s="114"/>
      <c r="J287" s="262"/>
      <c r="K287" s="194"/>
    </row>
    <row r="288" s="240" customFormat="1" ht="40" customHeight="1" spans="1:11">
      <c r="A288" s="257"/>
      <c r="B288" s="268"/>
      <c r="C288" s="269" t="s">
        <v>425</v>
      </c>
      <c r="D288" s="268"/>
      <c r="E288" s="268"/>
      <c r="F288" s="255">
        <v>10</v>
      </c>
      <c r="G288" s="268" t="s">
        <v>98</v>
      </c>
      <c r="H288" s="114">
        <f>600*0.7</f>
        <v>420</v>
      </c>
      <c r="I288" s="114"/>
      <c r="J288" s="262"/>
      <c r="K288" s="194"/>
    </row>
    <row r="289" s="240" customFormat="1" ht="40" customHeight="1" spans="1:11">
      <c r="A289" s="257"/>
      <c r="B289" s="268"/>
      <c r="C289" s="269" t="s">
        <v>426</v>
      </c>
      <c r="D289" s="268"/>
      <c r="E289" s="268"/>
      <c r="F289" s="255">
        <v>10</v>
      </c>
      <c r="G289" s="268" t="s">
        <v>98</v>
      </c>
      <c r="H289" s="114">
        <f>200*0.7</f>
        <v>140</v>
      </c>
      <c r="I289" s="114"/>
      <c r="J289" s="262"/>
      <c r="K289" s="194"/>
    </row>
    <row r="290" s="240" customFormat="1" ht="40" customHeight="1" spans="1:11">
      <c r="A290" s="257"/>
      <c r="B290" s="268"/>
      <c r="C290" s="269" t="s">
        <v>279</v>
      </c>
      <c r="D290" s="268"/>
      <c r="E290" s="268"/>
      <c r="F290" s="255">
        <v>10</v>
      </c>
      <c r="G290" s="268" t="s">
        <v>98</v>
      </c>
      <c r="H290" s="114">
        <f>150*0.7</f>
        <v>105</v>
      </c>
      <c r="I290" s="114"/>
      <c r="J290" s="262"/>
      <c r="K290" s="194"/>
    </row>
    <row r="291" s="240" customFormat="1" ht="40" customHeight="1" spans="1:11">
      <c r="A291" s="257"/>
      <c r="B291" s="268"/>
      <c r="C291" s="269" t="s">
        <v>427</v>
      </c>
      <c r="D291" s="268"/>
      <c r="E291" s="268"/>
      <c r="F291" s="255">
        <v>10</v>
      </c>
      <c r="G291" s="268" t="s">
        <v>98</v>
      </c>
      <c r="H291" s="114">
        <f>400*0.7</f>
        <v>280</v>
      </c>
      <c r="I291" s="114"/>
      <c r="J291" s="262"/>
      <c r="K291" s="194"/>
    </row>
    <row r="292" s="240" customFormat="1" ht="40" customHeight="1" spans="1:11">
      <c r="A292" s="257">
        <v>71</v>
      </c>
      <c r="B292" s="268" t="s">
        <v>428</v>
      </c>
      <c r="C292" s="269" t="s">
        <v>283</v>
      </c>
      <c r="D292" s="268" t="s">
        <v>429</v>
      </c>
      <c r="E292" s="268" t="s">
        <v>106</v>
      </c>
      <c r="F292" s="255">
        <v>10</v>
      </c>
      <c r="G292" s="268" t="s">
        <v>98</v>
      </c>
      <c r="H292" s="114">
        <f>50*0.7</f>
        <v>35</v>
      </c>
      <c r="I292" s="114"/>
      <c r="J292" s="262"/>
      <c r="K292" s="194"/>
    </row>
    <row r="293" s="240" customFormat="1" ht="40" customHeight="1" spans="1:11">
      <c r="A293" s="257"/>
      <c r="B293" s="268"/>
      <c r="C293" s="269" t="s">
        <v>423</v>
      </c>
      <c r="D293" s="268"/>
      <c r="E293" s="268"/>
      <c r="F293" s="255">
        <v>10</v>
      </c>
      <c r="G293" s="268" t="s">
        <v>98</v>
      </c>
      <c r="H293" s="114">
        <f>150*0.7</f>
        <v>105</v>
      </c>
      <c r="I293" s="114"/>
      <c r="J293" s="262"/>
      <c r="K293" s="194"/>
    </row>
    <row r="294" s="240" customFormat="1" ht="40" customHeight="1" spans="1:11">
      <c r="A294" s="257"/>
      <c r="B294" s="268"/>
      <c r="C294" s="269" t="s">
        <v>424</v>
      </c>
      <c r="D294" s="268"/>
      <c r="E294" s="268"/>
      <c r="F294" s="255">
        <v>10</v>
      </c>
      <c r="G294" s="268" t="s">
        <v>98</v>
      </c>
      <c r="H294" s="114">
        <f>300*0.7</f>
        <v>210</v>
      </c>
      <c r="I294" s="114"/>
      <c r="J294" s="262"/>
      <c r="K294" s="194"/>
    </row>
    <row r="295" s="240" customFormat="1" ht="40" customHeight="1" spans="1:11">
      <c r="A295" s="257"/>
      <c r="B295" s="268"/>
      <c r="C295" s="269" t="s">
        <v>426</v>
      </c>
      <c r="D295" s="268"/>
      <c r="E295" s="268"/>
      <c r="F295" s="255">
        <v>10</v>
      </c>
      <c r="G295" s="268" t="s">
        <v>98</v>
      </c>
      <c r="H295" s="114">
        <f>200*0.7</f>
        <v>140</v>
      </c>
      <c r="I295" s="114"/>
      <c r="J295" s="262"/>
      <c r="K295" s="194"/>
    </row>
    <row r="296" s="240" customFormat="1" ht="40" customHeight="1" spans="1:11">
      <c r="A296" s="257"/>
      <c r="B296" s="268"/>
      <c r="C296" s="269" t="s">
        <v>279</v>
      </c>
      <c r="D296" s="268"/>
      <c r="E296" s="268"/>
      <c r="F296" s="255">
        <v>10</v>
      </c>
      <c r="G296" s="268" t="s">
        <v>98</v>
      </c>
      <c r="H296" s="114">
        <f>150*0.7</f>
        <v>105</v>
      </c>
      <c r="I296" s="114"/>
      <c r="J296" s="262"/>
      <c r="K296" s="194"/>
    </row>
    <row r="297" s="240" customFormat="1" ht="40" customHeight="1" spans="1:11">
      <c r="A297" s="257"/>
      <c r="B297" s="268"/>
      <c r="C297" s="269" t="s">
        <v>430</v>
      </c>
      <c r="D297" s="268"/>
      <c r="E297" s="268"/>
      <c r="F297" s="255">
        <v>10</v>
      </c>
      <c r="G297" s="268" t="s">
        <v>98</v>
      </c>
      <c r="H297" s="114">
        <f>600*0.7</f>
        <v>420</v>
      </c>
      <c r="I297" s="114"/>
      <c r="J297" s="262"/>
      <c r="K297" s="194"/>
    </row>
    <row r="298" s="240" customFormat="1" ht="40" customHeight="1" spans="1:11">
      <c r="A298" s="257"/>
      <c r="B298" s="268"/>
      <c r="C298" s="269" t="s">
        <v>425</v>
      </c>
      <c r="D298" s="268"/>
      <c r="E298" s="268"/>
      <c r="F298" s="255">
        <v>10</v>
      </c>
      <c r="G298" s="268" t="s">
        <v>98</v>
      </c>
      <c r="H298" s="114">
        <f>600*0.7</f>
        <v>420</v>
      </c>
      <c r="I298" s="114"/>
      <c r="J298" s="262"/>
      <c r="K298" s="194"/>
    </row>
    <row r="299" s="240" customFormat="1" ht="40" customHeight="1" spans="1:11">
      <c r="A299" s="257"/>
      <c r="B299" s="268"/>
      <c r="C299" s="269" t="s">
        <v>427</v>
      </c>
      <c r="D299" s="268"/>
      <c r="E299" s="268"/>
      <c r="F299" s="255">
        <v>10</v>
      </c>
      <c r="G299" s="268" t="s">
        <v>98</v>
      </c>
      <c r="H299" s="114">
        <f>400*0.7</f>
        <v>280</v>
      </c>
      <c r="I299" s="114"/>
      <c r="J299" s="262"/>
      <c r="K299" s="194"/>
    </row>
    <row r="300" s="240" customFormat="1" ht="40" customHeight="1" spans="1:11">
      <c r="A300" s="257">
        <v>72</v>
      </c>
      <c r="B300" s="268" t="s">
        <v>431</v>
      </c>
      <c r="C300" s="269" t="s">
        <v>283</v>
      </c>
      <c r="D300" s="268" t="s">
        <v>422</v>
      </c>
      <c r="E300" s="268" t="s">
        <v>106</v>
      </c>
      <c r="F300" s="255">
        <v>20</v>
      </c>
      <c r="G300" s="268" t="s">
        <v>98</v>
      </c>
      <c r="H300" s="114">
        <f>50*0.7</f>
        <v>35</v>
      </c>
      <c r="I300" s="114"/>
      <c r="J300" s="262"/>
      <c r="K300" s="194"/>
    </row>
    <row r="301" s="240" customFormat="1" ht="40" customHeight="1" spans="1:11">
      <c r="A301" s="257"/>
      <c r="B301" s="268"/>
      <c r="C301" s="269" t="s">
        <v>423</v>
      </c>
      <c r="D301" s="268"/>
      <c r="E301" s="268"/>
      <c r="F301" s="255">
        <v>20</v>
      </c>
      <c r="G301" s="268" t="s">
        <v>98</v>
      </c>
      <c r="H301" s="114">
        <f>150*0.7</f>
        <v>105</v>
      </c>
      <c r="I301" s="114"/>
      <c r="J301" s="262"/>
      <c r="K301" s="194"/>
    </row>
    <row r="302" s="240" customFormat="1" ht="40" customHeight="1" spans="1:11">
      <c r="A302" s="257"/>
      <c r="B302" s="268"/>
      <c r="C302" s="269" t="s">
        <v>426</v>
      </c>
      <c r="D302" s="268"/>
      <c r="E302" s="268"/>
      <c r="F302" s="255">
        <v>20</v>
      </c>
      <c r="G302" s="268" t="s">
        <v>98</v>
      </c>
      <c r="H302" s="114">
        <f>200*0.7</f>
        <v>140</v>
      </c>
      <c r="I302" s="114"/>
      <c r="J302" s="262"/>
      <c r="K302" s="194"/>
    </row>
    <row r="303" s="240" customFormat="1" ht="40" customHeight="1" spans="1:11">
      <c r="A303" s="257"/>
      <c r="B303" s="268"/>
      <c r="C303" s="269" t="s">
        <v>279</v>
      </c>
      <c r="D303" s="268"/>
      <c r="E303" s="268"/>
      <c r="F303" s="255">
        <v>20</v>
      </c>
      <c r="G303" s="268" t="s">
        <v>98</v>
      </c>
      <c r="H303" s="114">
        <f>150*0.7</f>
        <v>105</v>
      </c>
      <c r="I303" s="114"/>
      <c r="J303" s="262"/>
      <c r="K303" s="194"/>
    </row>
    <row r="304" s="240" customFormat="1" ht="40" customHeight="1" spans="1:11">
      <c r="A304" s="257"/>
      <c r="B304" s="268"/>
      <c r="C304" s="269" t="s">
        <v>427</v>
      </c>
      <c r="D304" s="268"/>
      <c r="E304" s="268"/>
      <c r="F304" s="255">
        <v>20</v>
      </c>
      <c r="G304" s="268" t="s">
        <v>98</v>
      </c>
      <c r="H304" s="181">
        <f>150*0.7</f>
        <v>105</v>
      </c>
      <c r="I304" s="181"/>
      <c r="J304" s="262"/>
      <c r="K304" s="272"/>
    </row>
    <row r="305" s="240" customFormat="1" ht="40" customHeight="1" spans="1:11">
      <c r="A305" s="257"/>
      <c r="B305" s="268"/>
      <c r="C305" s="269" t="s">
        <v>432</v>
      </c>
      <c r="D305" s="268"/>
      <c r="E305" s="268"/>
      <c r="F305" s="255">
        <v>20</v>
      </c>
      <c r="G305" s="268" t="s">
        <v>98</v>
      </c>
      <c r="H305" s="114">
        <f>100*0.7</f>
        <v>70</v>
      </c>
      <c r="I305" s="114"/>
      <c r="J305" s="262"/>
      <c r="K305" s="194"/>
    </row>
    <row r="306" s="240" customFormat="1" ht="40" customHeight="1" spans="1:11">
      <c r="A306" s="257"/>
      <c r="B306" s="268"/>
      <c r="C306" s="269" t="s">
        <v>433</v>
      </c>
      <c r="D306" s="268"/>
      <c r="E306" s="268"/>
      <c r="F306" s="255">
        <v>20</v>
      </c>
      <c r="G306" s="268" t="s">
        <v>98</v>
      </c>
      <c r="H306" s="114">
        <f>60*0.7</f>
        <v>42</v>
      </c>
      <c r="I306" s="114"/>
      <c r="J306" s="262"/>
      <c r="K306" s="194"/>
    </row>
    <row r="307" s="240" customFormat="1" ht="40" customHeight="1" spans="1:11">
      <c r="A307" s="257">
        <v>73</v>
      </c>
      <c r="B307" s="268" t="s">
        <v>434</v>
      </c>
      <c r="C307" s="269" t="s">
        <v>283</v>
      </c>
      <c r="D307" s="268" t="s">
        <v>435</v>
      </c>
      <c r="E307" s="268" t="s">
        <v>106</v>
      </c>
      <c r="F307" s="255">
        <v>40</v>
      </c>
      <c r="G307" s="268" t="s">
        <v>98</v>
      </c>
      <c r="H307" s="114">
        <f>50*0.7</f>
        <v>35</v>
      </c>
      <c r="I307" s="114"/>
      <c r="J307" s="262"/>
      <c r="K307" s="194"/>
    </row>
    <row r="308" s="240" customFormat="1" ht="40" customHeight="1" spans="1:11">
      <c r="A308" s="257"/>
      <c r="B308" s="268"/>
      <c r="C308" s="269" t="s">
        <v>436</v>
      </c>
      <c r="D308" s="268"/>
      <c r="E308" s="268"/>
      <c r="F308" s="255">
        <v>40</v>
      </c>
      <c r="G308" s="268" t="s">
        <v>98</v>
      </c>
      <c r="H308" s="114">
        <f>80*0.7</f>
        <v>56</v>
      </c>
      <c r="I308" s="114"/>
      <c r="J308" s="262"/>
      <c r="K308" s="194"/>
    </row>
    <row r="309" s="240" customFormat="1" ht="40" customHeight="1" spans="1:11">
      <c r="A309" s="257"/>
      <c r="B309" s="268"/>
      <c r="C309" s="269" t="s">
        <v>437</v>
      </c>
      <c r="D309" s="268"/>
      <c r="E309" s="268"/>
      <c r="F309" s="255">
        <v>40</v>
      </c>
      <c r="G309" s="268" t="s">
        <v>98</v>
      </c>
      <c r="H309" s="114">
        <f>150*0.7</f>
        <v>105</v>
      </c>
      <c r="I309" s="114"/>
      <c r="J309" s="262"/>
      <c r="K309" s="194"/>
    </row>
    <row r="310" s="240" customFormat="1" ht="40" customHeight="1" spans="1:11">
      <c r="A310" s="257"/>
      <c r="B310" s="268"/>
      <c r="C310" s="269" t="s">
        <v>279</v>
      </c>
      <c r="D310" s="268"/>
      <c r="E310" s="268"/>
      <c r="F310" s="255">
        <v>40</v>
      </c>
      <c r="G310" s="268" t="s">
        <v>98</v>
      </c>
      <c r="H310" s="114">
        <f>150*0.7</f>
        <v>105</v>
      </c>
      <c r="I310" s="114"/>
      <c r="J310" s="262"/>
      <c r="K310" s="194"/>
    </row>
    <row r="311" s="240" customFormat="1" ht="40" customHeight="1" spans="1:11">
      <c r="A311" s="257"/>
      <c r="B311" s="268"/>
      <c r="C311" s="269" t="s">
        <v>438</v>
      </c>
      <c r="D311" s="268"/>
      <c r="E311" s="268"/>
      <c r="F311" s="255">
        <v>40</v>
      </c>
      <c r="G311" s="268" t="s">
        <v>98</v>
      </c>
      <c r="H311" s="114">
        <f>150*0.7</f>
        <v>105</v>
      </c>
      <c r="I311" s="114"/>
      <c r="J311" s="262"/>
      <c r="K311" s="194"/>
    </row>
    <row r="312" s="240" customFormat="1" ht="40" customHeight="1" spans="1:11">
      <c r="A312" s="257">
        <v>74</v>
      </c>
      <c r="B312" s="268" t="s">
        <v>439</v>
      </c>
      <c r="C312" s="269" t="s">
        <v>283</v>
      </c>
      <c r="D312" s="268" t="s">
        <v>422</v>
      </c>
      <c r="E312" s="268" t="s">
        <v>106</v>
      </c>
      <c r="F312" s="255">
        <v>20</v>
      </c>
      <c r="G312" s="268" t="s">
        <v>98</v>
      </c>
      <c r="H312" s="114">
        <f>50*0.7</f>
        <v>35</v>
      </c>
      <c r="I312" s="114"/>
      <c r="J312" s="262"/>
      <c r="K312" s="194"/>
    </row>
    <row r="313" s="240" customFormat="1" ht="40" customHeight="1" spans="1:11">
      <c r="A313" s="257"/>
      <c r="B313" s="268"/>
      <c r="C313" s="269" t="s">
        <v>423</v>
      </c>
      <c r="D313" s="268"/>
      <c r="E313" s="268"/>
      <c r="F313" s="255">
        <v>20</v>
      </c>
      <c r="G313" s="268" t="s">
        <v>98</v>
      </c>
      <c r="H313" s="114">
        <f>150*0.7</f>
        <v>105</v>
      </c>
      <c r="I313" s="114"/>
      <c r="J313" s="262"/>
      <c r="K313" s="194"/>
    </row>
    <row r="314" s="240" customFormat="1" ht="40" customHeight="1" spans="1:11">
      <c r="A314" s="257"/>
      <c r="B314" s="268"/>
      <c r="C314" s="269" t="s">
        <v>426</v>
      </c>
      <c r="D314" s="268"/>
      <c r="E314" s="268"/>
      <c r="F314" s="255">
        <v>20</v>
      </c>
      <c r="G314" s="268" t="s">
        <v>98</v>
      </c>
      <c r="H314" s="114">
        <f>200*0.7</f>
        <v>140</v>
      </c>
      <c r="I314" s="114"/>
      <c r="J314" s="262"/>
      <c r="K314" s="194"/>
    </row>
    <row r="315" s="240" customFormat="1" ht="40" customHeight="1" spans="1:11">
      <c r="A315" s="257"/>
      <c r="B315" s="268"/>
      <c r="C315" s="269" t="s">
        <v>279</v>
      </c>
      <c r="D315" s="268"/>
      <c r="E315" s="268"/>
      <c r="F315" s="255">
        <v>20</v>
      </c>
      <c r="G315" s="268" t="s">
        <v>98</v>
      </c>
      <c r="H315" s="114">
        <f>150*0.7</f>
        <v>105</v>
      </c>
      <c r="I315" s="114"/>
      <c r="J315" s="262"/>
      <c r="K315" s="194"/>
    </row>
    <row r="316" s="240" customFormat="1" ht="40" customHeight="1" spans="1:11">
      <c r="A316" s="257"/>
      <c r="B316" s="268"/>
      <c r="C316" s="269" t="s">
        <v>427</v>
      </c>
      <c r="D316" s="268"/>
      <c r="E316" s="268"/>
      <c r="F316" s="255">
        <v>20</v>
      </c>
      <c r="G316" s="268" t="s">
        <v>98</v>
      </c>
      <c r="H316" s="181">
        <f>150*0.7</f>
        <v>105</v>
      </c>
      <c r="I316" s="181"/>
      <c r="J316" s="262"/>
      <c r="K316" s="272"/>
    </row>
    <row r="317" s="240" customFormat="1" ht="40" customHeight="1" spans="1:11">
      <c r="A317" s="257"/>
      <c r="B317" s="268"/>
      <c r="C317" s="269" t="s">
        <v>432</v>
      </c>
      <c r="D317" s="268"/>
      <c r="E317" s="268"/>
      <c r="F317" s="255">
        <v>20</v>
      </c>
      <c r="G317" s="268" t="s">
        <v>98</v>
      </c>
      <c r="H317" s="114">
        <f>100*0.7</f>
        <v>70</v>
      </c>
      <c r="I317" s="114"/>
      <c r="J317" s="262"/>
      <c r="K317" s="194"/>
    </row>
    <row r="318" s="240" customFormat="1" ht="40" customHeight="1" spans="1:11">
      <c r="A318" s="264">
        <v>75</v>
      </c>
      <c r="B318" s="255" t="s">
        <v>440</v>
      </c>
      <c r="C318" s="255" t="s">
        <v>441</v>
      </c>
      <c r="D318" s="255" t="s">
        <v>442</v>
      </c>
      <c r="E318" s="255" t="s">
        <v>106</v>
      </c>
      <c r="F318" s="256">
        <v>10</v>
      </c>
      <c r="G318" s="255" t="s">
        <v>120</v>
      </c>
      <c r="H318" s="114">
        <f>1000*0.7</f>
        <v>700</v>
      </c>
      <c r="I318" s="114"/>
      <c r="J318" s="262"/>
      <c r="K318" s="194"/>
    </row>
    <row r="319" s="240" customFormat="1" ht="40" customHeight="1" spans="1:11">
      <c r="A319" s="264"/>
      <c r="B319" s="255"/>
      <c r="C319" s="255" t="s">
        <v>443</v>
      </c>
      <c r="D319" s="255"/>
      <c r="E319" s="255"/>
      <c r="F319" s="256">
        <v>10</v>
      </c>
      <c r="G319" s="255" t="s">
        <v>120</v>
      </c>
      <c r="H319" s="114">
        <f>1000*0.7</f>
        <v>700</v>
      </c>
      <c r="I319" s="114"/>
      <c r="J319" s="262"/>
      <c r="K319" s="194"/>
    </row>
    <row r="320" s="240" customFormat="1" ht="40" customHeight="1" spans="1:11">
      <c r="A320" s="264"/>
      <c r="B320" s="255"/>
      <c r="C320" s="255" t="s">
        <v>444</v>
      </c>
      <c r="D320" s="255"/>
      <c r="E320" s="255"/>
      <c r="F320" s="256">
        <v>10</v>
      </c>
      <c r="G320" s="255" t="s">
        <v>120</v>
      </c>
      <c r="H320" s="114">
        <f>1000*0.7</f>
        <v>700</v>
      </c>
      <c r="I320" s="114"/>
      <c r="J320" s="262"/>
      <c r="K320" s="194"/>
    </row>
    <row r="321" s="240" customFormat="1" ht="40" customHeight="1" spans="1:11">
      <c r="A321" s="264"/>
      <c r="B321" s="255"/>
      <c r="C321" s="255" t="s">
        <v>445</v>
      </c>
      <c r="D321" s="255"/>
      <c r="E321" s="255"/>
      <c r="F321" s="256">
        <v>10</v>
      </c>
      <c r="G321" s="255" t="s">
        <v>120</v>
      </c>
      <c r="H321" s="114">
        <f>1200*0.7</f>
        <v>840</v>
      </c>
      <c r="I321" s="114"/>
      <c r="J321" s="262"/>
      <c r="K321" s="194"/>
    </row>
    <row r="322" s="240" customFormat="1" ht="40" customHeight="1" spans="1:11">
      <c r="A322" s="264"/>
      <c r="B322" s="255"/>
      <c r="C322" s="255" t="s">
        <v>446</v>
      </c>
      <c r="D322" s="255"/>
      <c r="E322" s="255"/>
      <c r="F322" s="256">
        <v>10</v>
      </c>
      <c r="G322" s="255" t="s">
        <v>120</v>
      </c>
      <c r="H322" s="114">
        <f>1200*0.7</f>
        <v>840</v>
      </c>
      <c r="I322" s="114"/>
      <c r="J322" s="262"/>
      <c r="K322" s="194"/>
    </row>
    <row r="323" s="240" customFormat="1" ht="40" customHeight="1" spans="1:11">
      <c r="A323" s="264"/>
      <c r="B323" s="255"/>
      <c r="C323" s="255" t="s">
        <v>447</v>
      </c>
      <c r="D323" s="255"/>
      <c r="E323" s="255"/>
      <c r="F323" s="256">
        <v>10</v>
      </c>
      <c r="G323" s="255" t="s">
        <v>120</v>
      </c>
      <c r="H323" s="114">
        <f>1200*0.7</f>
        <v>840</v>
      </c>
      <c r="I323" s="114"/>
      <c r="J323" s="262"/>
      <c r="K323" s="194"/>
    </row>
    <row r="324" s="240" customFormat="1" ht="40" customHeight="1" spans="1:11">
      <c r="A324" s="257">
        <v>76</v>
      </c>
      <c r="B324" s="255" t="s">
        <v>448</v>
      </c>
      <c r="C324" s="268" t="s">
        <v>449</v>
      </c>
      <c r="D324" s="255" t="s">
        <v>450</v>
      </c>
      <c r="E324" s="255"/>
      <c r="F324" s="255">
        <v>10</v>
      </c>
      <c r="G324" s="255" t="s">
        <v>98</v>
      </c>
      <c r="H324" s="114">
        <f>1200*0.7</f>
        <v>840</v>
      </c>
      <c r="I324" s="114"/>
      <c r="J324" s="262"/>
      <c r="K324" s="189"/>
    </row>
    <row r="325" s="240" customFormat="1" ht="40" customHeight="1" spans="1:11">
      <c r="A325" s="273">
        <v>77</v>
      </c>
      <c r="B325" s="274" t="s">
        <v>451</v>
      </c>
      <c r="C325" s="274" t="s">
        <v>275</v>
      </c>
      <c r="D325" s="274" t="s">
        <v>392</v>
      </c>
      <c r="E325" s="274" t="s">
        <v>452</v>
      </c>
      <c r="F325" s="274">
        <v>5</v>
      </c>
      <c r="G325" s="274" t="s">
        <v>98</v>
      </c>
      <c r="H325" s="275">
        <f>50*0.7</f>
        <v>35</v>
      </c>
      <c r="I325" s="275"/>
      <c r="J325" s="280"/>
      <c r="K325" s="272"/>
    </row>
    <row r="326" s="240" customFormat="1" ht="40" customHeight="1" spans="1:11">
      <c r="A326" s="273"/>
      <c r="B326" s="274"/>
      <c r="C326" s="274" t="s">
        <v>453</v>
      </c>
      <c r="D326" s="274"/>
      <c r="E326" s="274"/>
      <c r="F326" s="274">
        <v>5</v>
      </c>
      <c r="G326" s="274" t="s">
        <v>98</v>
      </c>
      <c r="H326" s="181">
        <f>100*0.7</f>
        <v>70</v>
      </c>
      <c r="I326" s="181"/>
      <c r="J326" s="280"/>
      <c r="K326" s="272"/>
    </row>
    <row r="327" s="240" customFormat="1" ht="40" customHeight="1" spans="1:11">
      <c r="A327" s="273"/>
      <c r="B327" s="274"/>
      <c r="C327" s="274" t="s">
        <v>454</v>
      </c>
      <c r="D327" s="274"/>
      <c r="E327" s="274"/>
      <c r="F327" s="274">
        <v>5</v>
      </c>
      <c r="G327" s="274" t="s">
        <v>98</v>
      </c>
      <c r="H327" s="181">
        <f>150*0.7</f>
        <v>105</v>
      </c>
      <c r="I327" s="181"/>
      <c r="J327" s="280"/>
      <c r="K327" s="272"/>
    </row>
    <row r="328" s="240" customFormat="1" ht="40" customHeight="1" spans="1:11">
      <c r="A328" s="273"/>
      <c r="B328" s="274"/>
      <c r="C328" s="274" t="s">
        <v>455</v>
      </c>
      <c r="D328" s="274"/>
      <c r="E328" s="274"/>
      <c r="F328" s="274">
        <v>5</v>
      </c>
      <c r="G328" s="274" t="s">
        <v>98</v>
      </c>
      <c r="H328" s="181">
        <f>50*0.7</f>
        <v>35</v>
      </c>
      <c r="I328" s="181"/>
      <c r="J328" s="280"/>
      <c r="K328" s="272"/>
    </row>
    <row r="329" s="240" customFormat="1" ht="40" customHeight="1" spans="1:11">
      <c r="A329" s="273"/>
      <c r="B329" s="274"/>
      <c r="C329" s="274" t="s">
        <v>456</v>
      </c>
      <c r="D329" s="274"/>
      <c r="E329" s="274"/>
      <c r="F329" s="274">
        <v>5</v>
      </c>
      <c r="G329" s="274" t="s">
        <v>98</v>
      </c>
      <c r="H329" s="181">
        <f>50*0.7</f>
        <v>35</v>
      </c>
      <c r="I329" s="181"/>
      <c r="J329" s="280"/>
      <c r="K329" s="272"/>
    </row>
    <row r="330" s="240" customFormat="1" ht="40" customHeight="1" spans="1:11">
      <c r="A330" s="273"/>
      <c r="B330" s="274"/>
      <c r="C330" s="274" t="s">
        <v>423</v>
      </c>
      <c r="D330" s="274"/>
      <c r="E330" s="274"/>
      <c r="F330" s="274">
        <v>5</v>
      </c>
      <c r="G330" s="274" t="s">
        <v>98</v>
      </c>
      <c r="H330" s="181">
        <f>150*0.7</f>
        <v>105</v>
      </c>
      <c r="I330" s="181"/>
      <c r="J330" s="280"/>
      <c r="K330" s="272"/>
    </row>
    <row r="331" s="240" customFormat="1" ht="40" customHeight="1" spans="1:11">
      <c r="A331" s="273"/>
      <c r="B331" s="274"/>
      <c r="C331" s="274" t="s">
        <v>457</v>
      </c>
      <c r="D331" s="274"/>
      <c r="E331" s="274"/>
      <c r="F331" s="274">
        <v>5</v>
      </c>
      <c r="G331" s="274" t="s">
        <v>98</v>
      </c>
      <c r="H331" s="181">
        <f>300*0.7</f>
        <v>210</v>
      </c>
      <c r="I331" s="181"/>
      <c r="J331" s="280"/>
      <c r="K331" s="272"/>
    </row>
    <row r="332" s="240" customFormat="1" ht="40" customHeight="1" spans="1:11">
      <c r="A332" s="273"/>
      <c r="B332" s="274"/>
      <c r="C332" s="274" t="s">
        <v>427</v>
      </c>
      <c r="D332" s="274"/>
      <c r="E332" s="274"/>
      <c r="F332" s="274">
        <v>5</v>
      </c>
      <c r="G332" s="274" t="s">
        <v>98</v>
      </c>
      <c r="H332" s="181">
        <f>150*0.7</f>
        <v>105</v>
      </c>
      <c r="I332" s="181"/>
      <c r="J332" s="280"/>
      <c r="K332" s="272"/>
    </row>
    <row r="333" s="240" customFormat="1" ht="40" customHeight="1" spans="1:11">
      <c r="A333" s="273"/>
      <c r="B333" s="274"/>
      <c r="C333" s="274" t="s">
        <v>279</v>
      </c>
      <c r="D333" s="274"/>
      <c r="E333" s="274"/>
      <c r="F333" s="274">
        <v>5</v>
      </c>
      <c r="G333" s="274" t="s">
        <v>98</v>
      </c>
      <c r="H333" s="181">
        <f>150*0.7</f>
        <v>105</v>
      </c>
      <c r="I333" s="181"/>
      <c r="J333" s="280"/>
      <c r="K333" s="272"/>
    </row>
    <row r="334" s="240" customFormat="1" ht="40" customHeight="1" spans="1:11">
      <c r="A334" s="257">
        <v>78</v>
      </c>
      <c r="B334" s="276" t="s">
        <v>458</v>
      </c>
      <c r="C334" s="276" t="s">
        <v>459</v>
      </c>
      <c r="D334" s="255" t="s">
        <v>460</v>
      </c>
      <c r="E334" s="255"/>
      <c r="F334" s="255">
        <v>5</v>
      </c>
      <c r="G334" s="255" t="s">
        <v>98</v>
      </c>
      <c r="H334" s="181">
        <f>300*0.7</f>
        <v>210</v>
      </c>
      <c r="I334" s="181"/>
      <c r="J334" s="280"/>
      <c r="K334" s="194"/>
    </row>
    <row r="335" s="240" customFormat="1" ht="40" customHeight="1" spans="1:11">
      <c r="A335" s="257"/>
      <c r="B335" s="268"/>
      <c r="C335" s="276" t="s">
        <v>461</v>
      </c>
      <c r="D335" s="255"/>
      <c r="E335" s="255"/>
      <c r="F335" s="255">
        <v>5</v>
      </c>
      <c r="G335" s="255" t="s">
        <v>98</v>
      </c>
      <c r="H335" s="181">
        <f>300*0.7</f>
        <v>210</v>
      </c>
      <c r="I335" s="181"/>
      <c r="J335" s="280"/>
      <c r="K335" s="194"/>
    </row>
    <row r="336" s="240" customFormat="1" ht="40" customHeight="1" spans="1:11">
      <c r="A336" s="257"/>
      <c r="B336" s="268"/>
      <c r="C336" s="276" t="s">
        <v>462</v>
      </c>
      <c r="D336" s="255"/>
      <c r="E336" s="255"/>
      <c r="F336" s="255">
        <v>5</v>
      </c>
      <c r="G336" s="255" t="s">
        <v>98</v>
      </c>
      <c r="H336" s="181">
        <f>500*0.7</f>
        <v>350</v>
      </c>
      <c r="I336" s="181"/>
      <c r="J336" s="280"/>
      <c r="K336" s="194"/>
    </row>
    <row r="337" s="240" customFormat="1" ht="40" customHeight="1" spans="1:11">
      <c r="A337" s="257"/>
      <c r="B337" s="268"/>
      <c r="C337" s="276" t="s">
        <v>463</v>
      </c>
      <c r="D337" s="255"/>
      <c r="E337" s="255"/>
      <c r="F337" s="255">
        <v>5</v>
      </c>
      <c r="G337" s="255" t="s">
        <v>98</v>
      </c>
      <c r="H337" s="181">
        <f>600*0.7</f>
        <v>420</v>
      </c>
      <c r="I337" s="181"/>
      <c r="J337" s="280"/>
      <c r="K337" s="194"/>
    </row>
    <row r="338" s="240" customFormat="1" ht="40" customHeight="1" spans="1:11">
      <c r="A338" s="257">
        <v>79</v>
      </c>
      <c r="B338" s="276" t="s">
        <v>464</v>
      </c>
      <c r="C338" s="276" t="s">
        <v>131</v>
      </c>
      <c r="D338" s="255" t="s">
        <v>460</v>
      </c>
      <c r="E338" s="255"/>
      <c r="F338" s="255">
        <v>5</v>
      </c>
      <c r="G338" s="255" t="s">
        <v>98</v>
      </c>
      <c r="H338" s="181">
        <f>300*0.7</f>
        <v>210</v>
      </c>
      <c r="I338" s="181"/>
      <c r="J338" s="280"/>
      <c r="K338" s="194"/>
    </row>
    <row r="339" s="240" customFormat="1" ht="40" customHeight="1" spans="1:11">
      <c r="A339" s="257"/>
      <c r="B339" s="268"/>
      <c r="C339" s="276" t="s">
        <v>362</v>
      </c>
      <c r="D339" s="255"/>
      <c r="E339" s="255"/>
      <c r="F339" s="255">
        <v>5</v>
      </c>
      <c r="G339" s="255" t="s">
        <v>98</v>
      </c>
      <c r="H339" s="181">
        <f>200*0.7</f>
        <v>140</v>
      </c>
      <c r="I339" s="181"/>
      <c r="J339" s="280"/>
      <c r="K339" s="194"/>
    </row>
    <row r="340" s="240" customFormat="1" ht="40" customHeight="1" spans="1:11">
      <c r="A340" s="257"/>
      <c r="B340" s="268"/>
      <c r="C340" s="269" t="s">
        <v>465</v>
      </c>
      <c r="D340" s="255"/>
      <c r="E340" s="255"/>
      <c r="F340" s="255">
        <v>5</v>
      </c>
      <c r="G340" s="255" t="s">
        <v>98</v>
      </c>
      <c r="H340" s="181">
        <f>300*0.7</f>
        <v>210</v>
      </c>
      <c r="I340" s="181"/>
      <c r="J340" s="280"/>
      <c r="K340" s="194"/>
    </row>
    <row r="341" s="240" customFormat="1" ht="40" customHeight="1" spans="1:11">
      <c r="A341" s="257"/>
      <c r="B341" s="268"/>
      <c r="C341" s="276" t="s">
        <v>190</v>
      </c>
      <c r="D341" s="255"/>
      <c r="E341" s="255"/>
      <c r="F341" s="255">
        <v>5</v>
      </c>
      <c r="G341" s="255" t="s">
        <v>98</v>
      </c>
      <c r="H341" s="181">
        <f>300*0.7</f>
        <v>210</v>
      </c>
      <c r="I341" s="181"/>
      <c r="J341" s="280"/>
      <c r="K341" s="194"/>
    </row>
    <row r="342" s="240" customFormat="1" ht="40" customHeight="1" spans="1:11">
      <c r="A342" s="257"/>
      <c r="B342" s="268"/>
      <c r="C342" s="276" t="s">
        <v>466</v>
      </c>
      <c r="D342" s="255"/>
      <c r="E342" s="255"/>
      <c r="F342" s="255">
        <v>5</v>
      </c>
      <c r="G342" s="255" t="s">
        <v>98</v>
      </c>
      <c r="H342" s="181">
        <f>600*0.7</f>
        <v>420</v>
      </c>
      <c r="I342" s="181"/>
      <c r="J342" s="280"/>
      <c r="K342" s="194"/>
    </row>
    <row r="343" s="240" customFormat="1" ht="40" customHeight="1" spans="1:11">
      <c r="A343" s="257">
        <v>80</v>
      </c>
      <c r="B343" s="255" t="s">
        <v>467</v>
      </c>
      <c r="C343" s="268" t="s">
        <v>468</v>
      </c>
      <c r="D343" s="255" t="s">
        <v>460</v>
      </c>
      <c r="E343" s="255"/>
      <c r="F343" s="255">
        <v>8</v>
      </c>
      <c r="G343" s="255" t="s">
        <v>98</v>
      </c>
      <c r="H343" s="181">
        <f>200*0.7</f>
        <v>140</v>
      </c>
      <c r="I343" s="181"/>
      <c r="J343" s="261"/>
      <c r="K343" s="189"/>
    </row>
    <row r="344" s="240" customFormat="1" ht="40" customHeight="1" spans="1:11">
      <c r="A344" s="257"/>
      <c r="B344" s="255"/>
      <c r="C344" s="268" t="s">
        <v>469</v>
      </c>
      <c r="D344" s="255"/>
      <c r="E344" s="255"/>
      <c r="F344" s="255">
        <v>8</v>
      </c>
      <c r="G344" s="255" t="s">
        <v>98</v>
      </c>
      <c r="H344" s="181">
        <f>200*0.7</f>
        <v>140</v>
      </c>
      <c r="I344" s="181"/>
      <c r="J344" s="261"/>
      <c r="K344" s="189"/>
    </row>
    <row r="345" s="240" customFormat="1" ht="40" customHeight="1" spans="1:11">
      <c r="A345" s="257">
        <v>81</v>
      </c>
      <c r="B345" s="268" t="s">
        <v>470</v>
      </c>
      <c r="C345" s="268" t="s">
        <v>471</v>
      </c>
      <c r="D345" s="255" t="s">
        <v>472</v>
      </c>
      <c r="E345" s="255"/>
      <c r="F345" s="255">
        <v>2</v>
      </c>
      <c r="G345" s="255" t="s">
        <v>98</v>
      </c>
      <c r="H345" s="181">
        <f>900*0.7</f>
        <v>630</v>
      </c>
      <c r="I345" s="181"/>
      <c r="J345" s="261"/>
      <c r="K345" s="189"/>
    </row>
    <row r="346" s="240" customFormat="1" ht="40" customHeight="1" spans="1:11">
      <c r="A346" s="257"/>
      <c r="B346" s="268"/>
      <c r="C346" s="268" t="s">
        <v>473</v>
      </c>
      <c r="D346" s="255"/>
      <c r="E346" s="255"/>
      <c r="F346" s="255">
        <v>2</v>
      </c>
      <c r="G346" s="255" t="s">
        <v>98</v>
      </c>
      <c r="H346" s="181">
        <f>500*0.7</f>
        <v>350</v>
      </c>
      <c r="I346" s="181"/>
      <c r="J346" s="261"/>
      <c r="K346" s="189"/>
    </row>
    <row r="347" s="240" customFormat="1" ht="40" customHeight="1" spans="1:11">
      <c r="A347" s="257">
        <v>82</v>
      </c>
      <c r="B347" s="277" t="s">
        <v>117</v>
      </c>
      <c r="C347" s="277" t="s">
        <v>118</v>
      </c>
      <c r="D347" s="274" t="s">
        <v>392</v>
      </c>
      <c r="E347" s="255"/>
      <c r="F347" s="255">
        <v>1</v>
      </c>
      <c r="G347" s="255" t="s">
        <v>98</v>
      </c>
      <c r="H347" s="114">
        <f>50*0.7</f>
        <v>35</v>
      </c>
      <c r="I347" s="114"/>
      <c r="J347" s="261"/>
      <c r="K347" s="194"/>
    </row>
    <row r="348" s="240" customFormat="1" ht="40" customHeight="1" spans="1:11">
      <c r="A348" s="257"/>
      <c r="B348" s="277"/>
      <c r="C348" s="278" t="s">
        <v>124</v>
      </c>
      <c r="D348" s="274"/>
      <c r="E348" s="255"/>
      <c r="F348" s="255">
        <v>1</v>
      </c>
      <c r="G348" s="255" t="s">
        <v>98</v>
      </c>
      <c r="H348" s="114">
        <f>120*0.7</f>
        <v>84</v>
      </c>
      <c r="I348" s="114"/>
      <c r="J348" s="261"/>
      <c r="K348" s="281"/>
    </row>
    <row r="349" s="240" customFormat="1" ht="40" customHeight="1" spans="1:11">
      <c r="A349" s="257"/>
      <c r="B349" s="277"/>
      <c r="C349" s="278" t="s">
        <v>474</v>
      </c>
      <c r="D349" s="274"/>
      <c r="E349" s="255"/>
      <c r="F349" s="255">
        <v>1</v>
      </c>
      <c r="G349" s="255" t="s">
        <v>98</v>
      </c>
      <c r="H349" s="114">
        <f>100*0.7</f>
        <v>70</v>
      </c>
      <c r="I349" s="114"/>
      <c r="J349" s="261"/>
      <c r="K349" s="281"/>
    </row>
    <row r="350" s="240" customFormat="1" ht="40" customHeight="1" spans="1:11">
      <c r="A350" s="257"/>
      <c r="B350" s="277"/>
      <c r="C350" s="278" t="s">
        <v>122</v>
      </c>
      <c r="D350" s="274"/>
      <c r="E350" s="255"/>
      <c r="F350" s="255">
        <v>1</v>
      </c>
      <c r="G350" s="255" t="s">
        <v>98</v>
      </c>
      <c r="H350" s="114">
        <f>60*0.7</f>
        <v>42</v>
      </c>
      <c r="I350" s="114"/>
      <c r="J350" s="261"/>
      <c r="K350" s="281"/>
    </row>
    <row r="351" s="240" customFormat="1" ht="40" customHeight="1" spans="1:11">
      <c r="A351" s="257"/>
      <c r="B351" s="277"/>
      <c r="C351" s="278" t="s">
        <v>125</v>
      </c>
      <c r="D351" s="274"/>
      <c r="E351" s="255"/>
      <c r="F351" s="255">
        <v>1</v>
      </c>
      <c r="G351" s="255" t="s">
        <v>98</v>
      </c>
      <c r="H351" s="114">
        <f>300*0.7</f>
        <v>210</v>
      </c>
      <c r="I351" s="114"/>
      <c r="J351" s="261"/>
      <c r="K351" s="281"/>
    </row>
    <row r="352" s="240" customFormat="1" ht="40" customHeight="1" spans="1:11">
      <c r="A352" s="257"/>
      <c r="B352" s="277"/>
      <c r="C352" s="278" t="s">
        <v>475</v>
      </c>
      <c r="D352" s="274"/>
      <c r="E352" s="255"/>
      <c r="F352" s="255">
        <v>1</v>
      </c>
      <c r="G352" s="255" t="s">
        <v>98</v>
      </c>
      <c r="H352" s="114">
        <f>100*0.7</f>
        <v>70</v>
      </c>
      <c r="I352" s="114"/>
      <c r="J352" s="261"/>
      <c r="K352" s="281"/>
    </row>
    <row r="353" s="240" customFormat="1" ht="40" customHeight="1" spans="1:11">
      <c r="A353" s="257">
        <v>83</v>
      </c>
      <c r="B353" s="277" t="s">
        <v>476</v>
      </c>
      <c r="C353" s="277" t="s">
        <v>131</v>
      </c>
      <c r="D353" s="274" t="s">
        <v>392</v>
      </c>
      <c r="E353" s="255"/>
      <c r="F353" s="255">
        <v>1</v>
      </c>
      <c r="G353" s="255" t="s">
        <v>98</v>
      </c>
      <c r="H353" s="114">
        <f>60*0.7</f>
        <v>42</v>
      </c>
      <c r="I353" s="114"/>
      <c r="J353" s="262"/>
      <c r="K353" s="187"/>
    </row>
    <row r="354" s="240" customFormat="1" ht="40" customHeight="1" spans="1:11">
      <c r="A354" s="257"/>
      <c r="B354" s="277"/>
      <c r="C354" s="277" t="s">
        <v>389</v>
      </c>
      <c r="D354" s="274"/>
      <c r="E354" s="255"/>
      <c r="F354" s="255">
        <v>1</v>
      </c>
      <c r="G354" s="255" t="s">
        <v>98</v>
      </c>
      <c r="H354" s="114">
        <f>75*0.7</f>
        <v>52.5</v>
      </c>
      <c r="I354" s="114"/>
      <c r="J354" s="261"/>
      <c r="K354" s="194"/>
    </row>
    <row r="355" s="240" customFormat="1" ht="40" customHeight="1" spans="1:11">
      <c r="A355" s="257"/>
      <c r="B355" s="277"/>
      <c r="C355" s="277" t="s">
        <v>477</v>
      </c>
      <c r="D355" s="274"/>
      <c r="E355" s="255"/>
      <c r="F355" s="255">
        <v>1</v>
      </c>
      <c r="G355" s="255" t="s">
        <v>98</v>
      </c>
      <c r="H355" s="114">
        <f>500*0.7</f>
        <v>350</v>
      </c>
      <c r="I355" s="114"/>
      <c r="J355" s="261"/>
      <c r="K355" s="194"/>
    </row>
    <row r="356" s="240" customFormat="1" ht="40" customHeight="1" spans="1:11">
      <c r="A356" s="257"/>
      <c r="B356" s="277"/>
      <c r="C356" s="277" t="s">
        <v>387</v>
      </c>
      <c r="D356" s="274"/>
      <c r="E356" s="255"/>
      <c r="F356" s="255">
        <v>1</v>
      </c>
      <c r="G356" s="255" t="s">
        <v>98</v>
      </c>
      <c r="H356" s="114">
        <f>160*0.7</f>
        <v>112</v>
      </c>
      <c r="I356" s="114"/>
      <c r="J356" s="261"/>
      <c r="K356" s="194"/>
    </row>
    <row r="357" s="240" customFormat="1" ht="40" customHeight="1" spans="1:11">
      <c r="A357" s="257"/>
      <c r="B357" s="277"/>
      <c r="C357" s="277" t="s">
        <v>122</v>
      </c>
      <c r="D357" s="274"/>
      <c r="E357" s="255"/>
      <c r="F357" s="255">
        <v>1</v>
      </c>
      <c r="G357" s="255" t="s">
        <v>98</v>
      </c>
      <c r="H357" s="114">
        <f>100*0.7</f>
        <v>70</v>
      </c>
      <c r="I357" s="114"/>
      <c r="J357" s="261"/>
      <c r="K357" s="194"/>
    </row>
    <row r="358" s="240" customFormat="1" ht="40" customHeight="1" spans="1:11">
      <c r="A358" s="257"/>
      <c r="B358" s="277"/>
      <c r="C358" s="277" t="s">
        <v>123</v>
      </c>
      <c r="D358" s="274"/>
      <c r="E358" s="255"/>
      <c r="F358" s="255">
        <v>1</v>
      </c>
      <c r="G358" s="255" t="s">
        <v>98</v>
      </c>
      <c r="H358" s="114">
        <f>100*0.7</f>
        <v>70</v>
      </c>
      <c r="I358" s="114"/>
      <c r="J358" s="261"/>
      <c r="K358" s="194"/>
    </row>
    <row r="359" s="240" customFormat="1" ht="40" customHeight="1" spans="1:11">
      <c r="A359" s="257"/>
      <c r="B359" s="277"/>
      <c r="C359" s="277" t="s">
        <v>121</v>
      </c>
      <c r="D359" s="274"/>
      <c r="E359" s="255"/>
      <c r="F359" s="255">
        <v>1</v>
      </c>
      <c r="G359" s="255" t="s">
        <v>98</v>
      </c>
      <c r="H359" s="114">
        <f>100*0.7</f>
        <v>70</v>
      </c>
      <c r="I359" s="114"/>
      <c r="J359" s="261"/>
      <c r="K359" s="194"/>
    </row>
    <row r="360" s="240" customFormat="1" ht="40" customHeight="1" spans="1:11">
      <c r="A360" s="257">
        <v>84</v>
      </c>
      <c r="B360" s="277" t="s">
        <v>478</v>
      </c>
      <c r="C360" s="277" t="s">
        <v>127</v>
      </c>
      <c r="D360" s="274" t="s">
        <v>392</v>
      </c>
      <c r="E360" s="255"/>
      <c r="F360" s="255">
        <v>1</v>
      </c>
      <c r="G360" s="255" t="s">
        <v>98</v>
      </c>
      <c r="H360" s="114">
        <f>200*0.7</f>
        <v>140</v>
      </c>
      <c r="I360" s="114"/>
      <c r="J360" s="261"/>
      <c r="K360" s="194"/>
    </row>
    <row r="361" s="240" customFormat="1" ht="40" customHeight="1" spans="1:11">
      <c r="A361" s="257"/>
      <c r="B361" s="277"/>
      <c r="C361" s="256" t="s">
        <v>129</v>
      </c>
      <c r="D361" s="274"/>
      <c r="E361" s="255"/>
      <c r="F361" s="255">
        <v>1</v>
      </c>
      <c r="G361" s="255" t="s">
        <v>98</v>
      </c>
      <c r="H361" s="114">
        <f>300*0.7</f>
        <v>210</v>
      </c>
      <c r="I361" s="114"/>
      <c r="J361" s="261"/>
      <c r="K361" s="194"/>
    </row>
    <row r="362" s="240" customFormat="1" ht="40" customHeight="1" spans="1:11">
      <c r="A362" s="257"/>
      <c r="B362" s="277"/>
      <c r="C362" s="255" t="s">
        <v>479</v>
      </c>
      <c r="D362" s="274"/>
      <c r="E362" s="255"/>
      <c r="F362" s="255">
        <v>1</v>
      </c>
      <c r="G362" s="255" t="s">
        <v>98</v>
      </c>
      <c r="H362" s="114">
        <f>500*0.7</f>
        <v>350</v>
      </c>
      <c r="I362" s="114"/>
      <c r="J362" s="261"/>
      <c r="K362" s="194"/>
    </row>
    <row r="363" s="240" customFormat="1" ht="40" customHeight="1" spans="1:11">
      <c r="A363" s="257">
        <v>85</v>
      </c>
      <c r="B363" s="256" t="s">
        <v>480</v>
      </c>
      <c r="C363" s="256" t="s">
        <v>481</v>
      </c>
      <c r="D363" s="255" t="s">
        <v>392</v>
      </c>
      <c r="E363" s="255"/>
      <c r="F363" s="255">
        <v>3</v>
      </c>
      <c r="G363" s="255" t="s">
        <v>98</v>
      </c>
      <c r="H363" s="114">
        <f>500*0.7</f>
        <v>350</v>
      </c>
      <c r="I363" s="114"/>
      <c r="J363" s="261"/>
      <c r="K363" s="194"/>
    </row>
    <row r="364" s="240" customFormat="1" ht="40" customHeight="1" spans="1:11">
      <c r="A364" s="257"/>
      <c r="B364" s="256"/>
      <c r="C364" s="256" t="s">
        <v>482</v>
      </c>
      <c r="D364" s="255"/>
      <c r="E364" s="255"/>
      <c r="F364" s="255">
        <v>3</v>
      </c>
      <c r="G364" s="255" t="s">
        <v>98</v>
      </c>
      <c r="H364" s="114">
        <f>1000*0.7</f>
        <v>700</v>
      </c>
      <c r="I364" s="114"/>
      <c r="J364" s="261"/>
      <c r="K364" s="194"/>
    </row>
    <row r="365" s="240" customFormat="1" ht="40" customHeight="1" spans="1:11">
      <c r="A365" s="264">
        <v>86</v>
      </c>
      <c r="B365" s="255" t="s">
        <v>483</v>
      </c>
      <c r="C365" s="255" t="s">
        <v>484</v>
      </c>
      <c r="D365" s="255" t="s">
        <v>485</v>
      </c>
      <c r="E365" s="255"/>
      <c r="F365" s="256">
        <v>5</v>
      </c>
      <c r="G365" s="255" t="s">
        <v>98</v>
      </c>
      <c r="H365" s="13">
        <f>600*0.7</f>
        <v>420</v>
      </c>
      <c r="I365" s="13"/>
      <c r="J365" s="282"/>
      <c r="K365" s="194"/>
    </row>
    <row r="366" s="240" customFormat="1" ht="40" customHeight="1" spans="1:11">
      <c r="A366" s="264"/>
      <c r="B366" s="255"/>
      <c r="C366" s="255" t="s">
        <v>466</v>
      </c>
      <c r="D366" s="255"/>
      <c r="E366" s="255"/>
      <c r="F366" s="256">
        <v>5</v>
      </c>
      <c r="G366" s="255" t="s">
        <v>98</v>
      </c>
      <c r="H366" s="13">
        <f>200*0.7</f>
        <v>140</v>
      </c>
      <c r="I366" s="13"/>
      <c r="J366" s="282"/>
      <c r="K366" s="194"/>
    </row>
    <row r="367" s="240" customFormat="1" ht="40" customHeight="1" spans="1:11">
      <c r="A367" s="264"/>
      <c r="B367" s="255"/>
      <c r="C367" s="255" t="s">
        <v>486</v>
      </c>
      <c r="D367" s="255"/>
      <c r="E367" s="255"/>
      <c r="F367" s="256">
        <v>5</v>
      </c>
      <c r="G367" s="255" t="s">
        <v>98</v>
      </c>
      <c r="H367" s="13">
        <f>300*0.7</f>
        <v>210</v>
      </c>
      <c r="I367" s="13"/>
      <c r="J367" s="282"/>
      <c r="K367" s="194"/>
    </row>
    <row r="368" s="240" customFormat="1" ht="40" customHeight="1" spans="1:11">
      <c r="A368" s="264">
        <v>87</v>
      </c>
      <c r="B368" s="267" t="s">
        <v>487</v>
      </c>
      <c r="C368" s="267" t="s">
        <v>177</v>
      </c>
      <c r="D368" s="267" t="s">
        <v>488</v>
      </c>
      <c r="E368" s="255"/>
      <c r="F368" s="256">
        <v>2</v>
      </c>
      <c r="G368" s="255" t="s">
        <v>98</v>
      </c>
      <c r="H368" s="13">
        <f>300*0.7</f>
        <v>210</v>
      </c>
      <c r="I368" s="13"/>
      <c r="J368" s="282"/>
      <c r="K368" s="194"/>
    </row>
    <row r="369" s="240" customFormat="1" ht="40" customHeight="1" spans="1:11">
      <c r="A369" s="264"/>
      <c r="B369" s="267"/>
      <c r="C369" s="269" t="s">
        <v>190</v>
      </c>
      <c r="D369" s="267"/>
      <c r="E369" s="255"/>
      <c r="F369" s="256">
        <v>2</v>
      </c>
      <c r="G369" s="255" t="s">
        <v>98</v>
      </c>
      <c r="H369" s="13">
        <f>200*0.7</f>
        <v>140</v>
      </c>
      <c r="I369" s="13"/>
      <c r="J369" s="282"/>
      <c r="K369" s="189"/>
    </row>
    <row r="370" s="240" customFormat="1" ht="40" customHeight="1" spans="1:11">
      <c r="A370" s="264"/>
      <c r="B370" s="267"/>
      <c r="C370" s="269" t="s">
        <v>195</v>
      </c>
      <c r="D370" s="267"/>
      <c r="E370" s="255"/>
      <c r="F370" s="256">
        <v>2</v>
      </c>
      <c r="G370" s="255" t="s">
        <v>98</v>
      </c>
      <c r="H370" s="13">
        <f>300*0.7</f>
        <v>210</v>
      </c>
      <c r="I370" s="13"/>
      <c r="J370" s="282"/>
      <c r="K370" s="189"/>
    </row>
    <row r="371" s="240" customFormat="1" ht="40" customHeight="1" spans="1:11">
      <c r="A371" s="264">
        <v>88</v>
      </c>
      <c r="B371" s="268" t="s">
        <v>489</v>
      </c>
      <c r="C371" s="269" t="s">
        <v>365</v>
      </c>
      <c r="D371" s="255" t="s">
        <v>490</v>
      </c>
      <c r="E371" s="255"/>
      <c r="F371" s="256">
        <v>5</v>
      </c>
      <c r="G371" s="255" t="s">
        <v>98</v>
      </c>
      <c r="H371" s="279">
        <f>200*0.7</f>
        <v>140</v>
      </c>
      <c r="I371" s="279"/>
      <c r="J371" s="282"/>
      <c r="K371" s="189"/>
    </row>
    <row r="372" s="240" customFormat="1" ht="40" customHeight="1" spans="1:11">
      <c r="A372" s="264"/>
      <c r="B372" s="268"/>
      <c r="C372" s="255" t="s">
        <v>367</v>
      </c>
      <c r="D372" s="255"/>
      <c r="E372" s="255"/>
      <c r="F372" s="256">
        <v>5</v>
      </c>
      <c r="G372" s="255" t="s">
        <v>98</v>
      </c>
      <c r="H372" s="114">
        <f>100*0.7</f>
        <v>70</v>
      </c>
      <c r="I372" s="114"/>
      <c r="J372" s="282"/>
      <c r="K372" s="194"/>
    </row>
    <row r="373" s="240" customFormat="1" ht="40" customHeight="1" spans="1:11">
      <c r="A373" s="264"/>
      <c r="B373" s="268"/>
      <c r="C373" s="255" t="s">
        <v>491</v>
      </c>
      <c r="D373" s="255"/>
      <c r="E373" s="255"/>
      <c r="F373" s="256">
        <v>5</v>
      </c>
      <c r="G373" s="255" t="s">
        <v>98</v>
      </c>
      <c r="H373" s="279">
        <f>500*0.7</f>
        <v>350</v>
      </c>
      <c r="I373" s="279"/>
      <c r="J373" s="282"/>
      <c r="K373" s="194"/>
    </row>
    <row r="374" s="240" customFormat="1" ht="40" customHeight="1" spans="1:11">
      <c r="A374" s="264"/>
      <c r="B374" s="268"/>
      <c r="C374" s="255" t="s">
        <v>370</v>
      </c>
      <c r="D374" s="255"/>
      <c r="E374" s="255"/>
      <c r="F374" s="256">
        <v>5</v>
      </c>
      <c r="G374" s="255" t="s">
        <v>98</v>
      </c>
      <c r="H374" s="114">
        <f>600*0.7</f>
        <v>420</v>
      </c>
      <c r="I374" s="114"/>
      <c r="J374" s="282"/>
      <c r="K374" s="194"/>
    </row>
    <row r="375" s="240" customFormat="1" ht="40" customHeight="1" spans="1:11">
      <c r="A375" s="264"/>
      <c r="B375" s="268"/>
      <c r="C375" s="255" t="s">
        <v>371</v>
      </c>
      <c r="D375" s="255"/>
      <c r="E375" s="255"/>
      <c r="F375" s="256">
        <v>5</v>
      </c>
      <c r="G375" s="255" t="s">
        <v>98</v>
      </c>
      <c r="H375" s="114">
        <f>600*0.7</f>
        <v>420</v>
      </c>
      <c r="I375" s="114"/>
      <c r="J375" s="282"/>
      <c r="K375" s="194"/>
    </row>
    <row r="376" s="240" customFormat="1" ht="40" customHeight="1" spans="1:11">
      <c r="A376" s="264">
        <v>89</v>
      </c>
      <c r="B376" s="255" t="s">
        <v>492</v>
      </c>
      <c r="C376" s="255" t="s">
        <v>493</v>
      </c>
      <c r="D376" s="255" t="s">
        <v>490</v>
      </c>
      <c r="E376" s="255"/>
      <c r="F376" s="256">
        <v>5</v>
      </c>
      <c r="G376" s="255" t="s">
        <v>98</v>
      </c>
      <c r="H376" s="13">
        <f>500*0.7</f>
        <v>350</v>
      </c>
      <c r="I376" s="13"/>
      <c r="J376" s="262"/>
      <c r="K376" s="194"/>
    </row>
    <row r="377" s="240" customFormat="1" ht="40" customHeight="1" spans="1:11">
      <c r="A377" s="264"/>
      <c r="B377" s="255"/>
      <c r="C377" s="255" t="s">
        <v>494</v>
      </c>
      <c r="D377" s="255"/>
      <c r="E377" s="255"/>
      <c r="F377" s="256">
        <v>5</v>
      </c>
      <c r="G377" s="255" t="s">
        <v>98</v>
      </c>
      <c r="H377" s="13">
        <f>500*0.7</f>
        <v>350</v>
      </c>
      <c r="I377" s="13"/>
      <c r="J377" s="262"/>
      <c r="K377" s="194"/>
    </row>
    <row r="378" s="240" customFormat="1" ht="40" customHeight="1" spans="1:11">
      <c r="A378" s="264"/>
      <c r="B378" s="255"/>
      <c r="C378" s="255" t="s">
        <v>495</v>
      </c>
      <c r="D378" s="255"/>
      <c r="E378" s="255"/>
      <c r="F378" s="256">
        <v>5</v>
      </c>
      <c r="G378" s="255" t="s">
        <v>98</v>
      </c>
      <c r="H378" s="13">
        <f>1000*0.7</f>
        <v>700</v>
      </c>
      <c r="I378" s="13"/>
      <c r="J378" s="262"/>
      <c r="K378" s="187"/>
    </row>
    <row r="379" s="240" customFormat="1" ht="40" customHeight="1" spans="1:11">
      <c r="A379" s="264"/>
      <c r="B379" s="255"/>
      <c r="C379" s="255" t="s">
        <v>177</v>
      </c>
      <c r="D379" s="255"/>
      <c r="E379" s="255"/>
      <c r="F379" s="256">
        <v>5</v>
      </c>
      <c r="G379" s="255" t="s">
        <v>98</v>
      </c>
      <c r="H379" s="13">
        <f>500*0.7</f>
        <v>350</v>
      </c>
      <c r="I379" s="13"/>
      <c r="J379" s="262"/>
      <c r="K379" s="194"/>
    </row>
    <row r="380" s="240" customFormat="1" ht="40" customHeight="1" spans="1:11">
      <c r="A380" s="264">
        <v>90</v>
      </c>
      <c r="B380" s="255" t="s">
        <v>496</v>
      </c>
      <c r="C380" s="255" t="s">
        <v>497</v>
      </c>
      <c r="D380" s="255" t="s">
        <v>490</v>
      </c>
      <c r="E380" s="255"/>
      <c r="F380" s="256">
        <v>3</v>
      </c>
      <c r="G380" s="255" t="s">
        <v>98</v>
      </c>
      <c r="H380" s="13">
        <f>200*0.7</f>
        <v>140</v>
      </c>
      <c r="I380" s="13"/>
      <c r="J380" s="262"/>
      <c r="K380" s="194"/>
    </row>
    <row r="381" s="240" customFormat="1" ht="40" customHeight="1" spans="1:11">
      <c r="A381" s="264"/>
      <c r="B381" s="255"/>
      <c r="C381" s="255" t="s">
        <v>152</v>
      </c>
      <c r="D381" s="255"/>
      <c r="E381" s="255"/>
      <c r="F381" s="256">
        <v>3</v>
      </c>
      <c r="G381" s="255" t="s">
        <v>98</v>
      </c>
      <c r="H381" s="13">
        <f>1200*0.7</f>
        <v>840</v>
      </c>
      <c r="I381" s="13"/>
      <c r="J381" s="262"/>
      <c r="K381" s="194"/>
    </row>
    <row r="382" s="241" customFormat="1" ht="40" customHeight="1" spans="1:13">
      <c r="A382" s="264">
        <v>91</v>
      </c>
      <c r="B382" s="255" t="s">
        <v>498</v>
      </c>
      <c r="C382" s="190" t="s">
        <v>414</v>
      </c>
      <c r="D382" s="255" t="s">
        <v>490</v>
      </c>
      <c r="E382" s="255"/>
      <c r="F382" s="256">
        <v>3</v>
      </c>
      <c r="G382" s="255" t="s">
        <v>120</v>
      </c>
      <c r="H382" s="13">
        <f>1600*0.7</f>
        <v>1120</v>
      </c>
      <c r="I382" s="13"/>
      <c r="J382" s="262"/>
      <c r="K382" s="194"/>
      <c r="M382" s="240"/>
    </row>
    <row r="383" s="241" customFormat="1" ht="40" customHeight="1" spans="1:13">
      <c r="A383" s="264"/>
      <c r="B383" s="255"/>
      <c r="C383" s="190" t="s">
        <v>499</v>
      </c>
      <c r="D383" s="255"/>
      <c r="E383" s="255"/>
      <c r="F383" s="256">
        <v>3</v>
      </c>
      <c r="G383" s="255" t="s">
        <v>120</v>
      </c>
      <c r="H383" s="13">
        <f>500*0.7</f>
        <v>350</v>
      </c>
      <c r="I383" s="13"/>
      <c r="J383" s="262"/>
      <c r="K383" s="187"/>
      <c r="M383" s="240"/>
    </row>
    <row r="384" s="241" customFormat="1" ht="40" customHeight="1" spans="1:13">
      <c r="A384" s="264"/>
      <c r="B384" s="255"/>
      <c r="C384" s="190" t="s">
        <v>131</v>
      </c>
      <c r="D384" s="255"/>
      <c r="E384" s="255"/>
      <c r="F384" s="256">
        <v>3</v>
      </c>
      <c r="G384" s="255" t="s">
        <v>120</v>
      </c>
      <c r="H384" s="13">
        <f>200*0.7</f>
        <v>140</v>
      </c>
      <c r="I384" s="13"/>
      <c r="J384" s="262"/>
      <c r="K384" s="187"/>
      <c r="M384" s="240"/>
    </row>
    <row r="385" s="241" customFormat="1" ht="40" customHeight="1" spans="1:11">
      <c r="A385" s="264">
        <v>92</v>
      </c>
      <c r="B385" s="255" t="s">
        <v>500</v>
      </c>
      <c r="C385" s="255" t="s">
        <v>501</v>
      </c>
      <c r="D385" s="255" t="s">
        <v>490</v>
      </c>
      <c r="E385" s="255"/>
      <c r="F385" s="256">
        <v>1</v>
      </c>
      <c r="G385" s="255" t="s">
        <v>98</v>
      </c>
      <c r="H385" s="13">
        <f>400*0.7</f>
        <v>280</v>
      </c>
      <c r="I385" s="13"/>
      <c r="J385" s="262"/>
      <c r="K385" s="187"/>
    </row>
    <row r="386" s="241" customFormat="1" ht="40" customHeight="1" spans="1:11">
      <c r="A386" s="264"/>
      <c r="B386" s="255"/>
      <c r="C386" s="255" t="s">
        <v>502</v>
      </c>
      <c r="D386" s="255"/>
      <c r="E386" s="255"/>
      <c r="F386" s="256">
        <v>1</v>
      </c>
      <c r="G386" s="255" t="s">
        <v>98</v>
      </c>
      <c r="H386" s="13">
        <f>500*0.7</f>
        <v>350</v>
      </c>
      <c r="I386" s="13"/>
      <c r="J386" s="262"/>
      <c r="K386" s="187"/>
    </row>
    <row r="387" s="241" customFormat="1" ht="40" customHeight="1" spans="1:11">
      <c r="A387" s="264"/>
      <c r="B387" s="255"/>
      <c r="C387" s="255" t="s">
        <v>503</v>
      </c>
      <c r="D387" s="255"/>
      <c r="E387" s="255"/>
      <c r="F387" s="256">
        <v>1</v>
      </c>
      <c r="G387" s="255" t="s">
        <v>98</v>
      </c>
      <c r="H387" s="13">
        <f>500*0.7</f>
        <v>350</v>
      </c>
      <c r="I387" s="13"/>
      <c r="J387" s="262"/>
      <c r="K387" s="187"/>
    </row>
    <row r="388" s="241" customFormat="1" ht="40" customHeight="1" spans="1:11">
      <c r="A388" s="264"/>
      <c r="B388" s="255"/>
      <c r="C388" s="255" t="s">
        <v>263</v>
      </c>
      <c r="D388" s="255"/>
      <c r="E388" s="255"/>
      <c r="F388" s="256">
        <v>1</v>
      </c>
      <c r="G388" s="255" t="s">
        <v>98</v>
      </c>
      <c r="H388" s="13">
        <f>400*0.7</f>
        <v>280</v>
      </c>
      <c r="I388" s="13"/>
      <c r="J388" s="262"/>
      <c r="K388" s="194"/>
    </row>
    <row r="389" s="241" customFormat="1" ht="40" customHeight="1" spans="1:11">
      <c r="A389" s="264">
        <v>93</v>
      </c>
      <c r="B389" s="255" t="s">
        <v>504</v>
      </c>
      <c r="C389" s="283" t="s">
        <v>131</v>
      </c>
      <c r="D389" s="255" t="s">
        <v>490</v>
      </c>
      <c r="E389" s="255"/>
      <c r="F389" s="256">
        <v>1</v>
      </c>
      <c r="G389" s="255" t="s">
        <v>98</v>
      </c>
      <c r="H389" s="13">
        <f>0.7*300</f>
        <v>210</v>
      </c>
      <c r="I389" s="13"/>
      <c r="J389" s="262"/>
      <c r="K389" s="194"/>
    </row>
    <row r="390" s="241" customFormat="1" ht="40" customHeight="1" spans="1:11">
      <c r="A390" s="264"/>
      <c r="B390" s="255"/>
      <c r="C390" s="283" t="s">
        <v>499</v>
      </c>
      <c r="D390" s="255"/>
      <c r="E390" s="255"/>
      <c r="F390" s="256">
        <v>1</v>
      </c>
      <c r="G390" s="255" t="s">
        <v>98</v>
      </c>
      <c r="H390" s="13">
        <f>0.7*300</f>
        <v>210</v>
      </c>
      <c r="I390" s="13"/>
      <c r="J390" s="262"/>
      <c r="K390" s="194"/>
    </row>
    <row r="391" s="241" customFormat="1" ht="40" customHeight="1" spans="1:11">
      <c r="A391" s="264"/>
      <c r="B391" s="255"/>
      <c r="C391" s="283" t="s">
        <v>505</v>
      </c>
      <c r="D391" s="255"/>
      <c r="E391" s="255"/>
      <c r="F391" s="256">
        <v>1</v>
      </c>
      <c r="G391" s="255" t="s">
        <v>98</v>
      </c>
      <c r="H391" s="13">
        <f>0.7*300</f>
        <v>210</v>
      </c>
      <c r="I391" s="13"/>
      <c r="J391" s="262"/>
      <c r="K391" s="194"/>
    </row>
    <row r="392" s="241" customFormat="1" ht="40" customHeight="1" spans="1:11">
      <c r="A392" s="264">
        <v>94</v>
      </c>
      <c r="B392" s="255" t="s">
        <v>506</v>
      </c>
      <c r="C392" s="255" t="s">
        <v>507</v>
      </c>
      <c r="D392" s="255" t="s">
        <v>490</v>
      </c>
      <c r="E392" s="255"/>
      <c r="F392" s="256">
        <v>5</v>
      </c>
      <c r="G392" s="255" t="s">
        <v>98</v>
      </c>
      <c r="H392" s="13">
        <f>0.7*200</f>
        <v>140</v>
      </c>
      <c r="I392" s="13"/>
      <c r="J392" s="262"/>
      <c r="K392" s="194"/>
    </row>
    <row r="393" s="241" customFormat="1" ht="40" customHeight="1" spans="1:11">
      <c r="A393" s="264"/>
      <c r="B393" s="255"/>
      <c r="C393" s="255" t="s">
        <v>508</v>
      </c>
      <c r="D393" s="255"/>
      <c r="E393" s="255"/>
      <c r="F393" s="256">
        <v>5</v>
      </c>
      <c r="G393" s="255" t="s">
        <v>98</v>
      </c>
      <c r="H393" s="13">
        <f>0.7*200</f>
        <v>140</v>
      </c>
      <c r="I393" s="13"/>
      <c r="J393" s="262"/>
      <c r="K393" s="194"/>
    </row>
    <row r="394" s="241" customFormat="1" ht="40" customHeight="1" spans="1:11">
      <c r="A394" s="264"/>
      <c r="B394" s="255"/>
      <c r="C394" s="255" t="s">
        <v>509</v>
      </c>
      <c r="D394" s="255"/>
      <c r="E394" s="255"/>
      <c r="F394" s="256">
        <v>5</v>
      </c>
      <c r="G394" s="255" t="s">
        <v>98</v>
      </c>
      <c r="H394" s="13">
        <f>1000*0.7</f>
        <v>700</v>
      </c>
      <c r="I394" s="13"/>
      <c r="J394" s="262"/>
      <c r="K394" s="194"/>
    </row>
    <row r="395" s="241" customFormat="1" ht="40" customHeight="1" spans="1:13">
      <c r="A395" s="264">
        <v>95</v>
      </c>
      <c r="B395" s="71" t="s">
        <v>510</v>
      </c>
      <c r="C395" s="71" t="s">
        <v>511</v>
      </c>
      <c r="D395" s="71" t="s">
        <v>512</v>
      </c>
      <c r="E395" s="255"/>
      <c r="F395" s="255">
        <v>2</v>
      </c>
      <c r="G395" s="255" t="s">
        <v>120</v>
      </c>
      <c r="H395" s="13">
        <f>500*0.7</f>
        <v>350</v>
      </c>
      <c r="I395" s="13"/>
      <c r="J395" s="262"/>
      <c r="K395" s="187"/>
      <c r="M395" s="240"/>
    </row>
    <row r="396" s="241" customFormat="1" ht="40" customHeight="1" spans="1:13">
      <c r="A396" s="264"/>
      <c r="B396" s="71"/>
      <c r="C396" s="71" t="s">
        <v>513</v>
      </c>
      <c r="D396" s="71"/>
      <c r="E396" s="255"/>
      <c r="F396" s="255">
        <v>2</v>
      </c>
      <c r="G396" s="255" t="s">
        <v>120</v>
      </c>
      <c r="H396" s="13">
        <f>500*0.7</f>
        <v>350</v>
      </c>
      <c r="I396" s="13"/>
      <c r="J396" s="262"/>
      <c r="K396" s="187"/>
      <c r="M396" s="240"/>
    </row>
    <row r="397" s="241" customFormat="1" ht="40" customHeight="1" spans="1:13">
      <c r="A397" s="264"/>
      <c r="B397" s="71"/>
      <c r="C397" s="71" t="s">
        <v>514</v>
      </c>
      <c r="D397" s="71"/>
      <c r="E397" s="255"/>
      <c r="F397" s="255">
        <v>2</v>
      </c>
      <c r="G397" s="255" t="s">
        <v>120</v>
      </c>
      <c r="H397" s="13">
        <f>500*0.7</f>
        <v>350</v>
      </c>
      <c r="I397" s="13"/>
      <c r="J397" s="262"/>
      <c r="K397" s="187"/>
      <c r="M397" s="240"/>
    </row>
    <row r="398" s="241" customFormat="1" ht="40" customHeight="1" spans="1:13">
      <c r="A398" s="264"/>
      <c r="B398" s="71"/>
      <c r="C398" s="71" t="s">
        <v>515</v>
      </c>
      <c r="D398" s="71"/>
      <c r="E398" s="255"/>
      <c r="F398" s="255">
        <v>2</v>
      </c>
      <c r="G398" s="255" t="s">
        <v>120</v>
      </c>
      <c r="H398" s="13">
        <f>250*0.7</f>
        <v>175</v>
      </c>
      <c r="I398" s="13"/>
      <c r="J398" s="262"/>
      <c r="K398" s="187"/>
      <c r="M398" s="240"/>
    </row>
    <row r="399" s="241" customFormat="1" ht="40" customHeight="1" spans="1:11">
      <c r="A399" s="264">
        <v>96</v>
      </c>
      <c r="B399" s="255" t="s">
        <v>516</v>
      </c>
      <c r="C399" s="255" t="s">
        <v>517</v>
      </c>
      <c r="D399" s="255" t="s">
        <v>490</v>
      </c>
      <c r="E399" s="255"/>
      <c r="F399" s="256">
        <v>1</v>
      </c>
      <c r="G399" s="255" t="s">
        <v>98</v>
      </c>
      <c r="H399" s="13">
        <f>0.7*500</f>
        <v>350</v>
      </c>
      <c r="I399" s="13"/>
      <c r="J399" s="262"/>
      <c r="K399" s="194"/>
    </row>
    <row r="400" s="241" customFormat="1" ht="40" customHeight="1" spans="1:11">
      <c r="A400" s="264"/>
      <c r="B400" s="255"/>
      <c r="C400" s="255" t="s">
        <v>518</v>
      </c>
      <c r="D400" s="255"/>
      <c r="E400" s="255"/>
      <c r="F400" s="256">
        <v>1</v>
      </c>
      <c r="G400" s="255" t="s">
        <v>98</v>
      </c>
      <c r="H400" s="13">
        <f>0.7*250</f>
        <v>175</v>
      </c>
      <c r="I400" s="13"/>
      <c r="J400" s="262"/>
      <c r="K400" s="194"/>
    </row>
    <row r="401" s="241" customFormat="1" ht="40" customHeight="1" spans="1:11">
      <c r="A401" s="264"/>
      <c r="B401" s="255"/>
      <c r="C401" s="255" t="s">
        <v>519</v>
      </c>
      <c r="D401" s="255"/>
      <c r="E401" s="255"/>
      <c r="F401" s="256">
        <v>1</v>
      </c>
      <c r="G401" s="255" t="s">
        <v>98</v>
      </c>
      <c r="H401" s="13">
        <f>0.7*500</f>
        <v>350</v>
      </c>
      <c r="I401" s="13"/>
      <c r="J401" s="262"/>
      <c r="K401" s="194"/>
    </row>
    <row r="402" s="241" customFormat="1" ht="40" customHeight="1" spans="1:11">
      <c r="A402" s="264"/>
      <c r="B402" s="255"/>
      <c r="C402" s="255" t="s">
        <v>520</v>
      </c>
      <c r="D402" s="255"/>
      <c r="E402" s="255"/>
      <c r="F402" s="256">
        <v>1</v>
      </c>
      <c r="G402" s="255" t="s">
        <v>98</v>
      </c>
      <c r="H402" s="13">
        <f>0.7*250</f>
        <v>175</v>
      </c>
      <c r="I402" s="13"/>
      <c r="J402" s="262"/>
      <c r="K402" s="194"/>
    </row>
    <row r="403" s="241" customFormat="1" ht="30" customHeight="1" spans="1:11">
      <c r="A403" s="264">
        <v>97</v>
      </c>
      <c r="B403" s="255" t="s">
        <v>521</v>
      </c>
      <c r="C403" s="255" t="s">
        <v>522</v>
      </c>
      <c r="D403" s="255"/>
      <c r="E403" s="255"/>
      <c r="F403" s="256">
        <v>2</v>
      </c>
      <c r="G403" s="255" t="s">
        <v>73</v>
      </c>
      <c r="H403" s="13">
        <f>150*0.7</f>
        <v>105</v>
      </c>
      <c r="I403" s="13"/>
      <c r="J403" s="262"/>
      <c r="K403" s="194"/>
    </row>
    <row r="404" s="241" customFormat="1" ht="30" customHeight="1" spans="1:11">
      <c r="A404" s="264"/>
      <c r="B404" s="255"/>
      <c r="C404" s="255" t="s">
        <v>523</v>
      </c>
      <c r="D404" s="255"/>
      <c r="E404" s="255"/>
      <c r="F404" s="256">
        <v>2</v>
      </c>
      <c r="G404" s="255" t="s">
        <v>73</v>
      </c>
      <c r="H404" s="13">
        <f>200*0.7</f>
        <v>140</v>
      </c>
      <c r="I404" s="13"/>
      <c r="J404" s="262"/>
      <c r="K404" s="194"/>
    </row>
    <row r="405" s="241" customFormat="1" ht="30" customHeight="1" spans="1:11">
      <c r="A405" s="264"/>
      <c r="B405" s="255"/>
      <c r="C405" s="255" t="s">
        <v>524</v>
      </c>
      <c r="D405" s="255"/>
      <c r="E405" s="255"/>
      <c r="F405" s="256">
        <v>2</v>
      </c>
      <c r="G405" s="255" t="s">
        <v>73</v>
      </c>
      <c r="H405" s="13">
        <f>(200+120)*0.7</f>
        <v>224</v>
      </c>
      <c r="I405" s="13"/>
      <c r="J405" s="262"/>
      <c r="K405" s="194"/>
    </row>
    <row r="406" s="241" customFormat="1" ht="30" customHeight="1" spans="1:11">
      <c r="A406" s="264"/>
      <c r="B406" s="255"/>
      <c r="C406" s="255" t="s">
        <v>525</v>
      </c>
      <c r="D406" s="255"/>
      <c r="E406" s="255"/>
      <c r="F406" s="256">
        <v>2</v>
      </c>
      <c r="G406" s="255" t="s">
        <v>73</v>
      </c>
      <c r="H406" s="13">
        <f>(200+120)*0.7</f>
        <v>224</v>
      </c>
      <c r="I406" s="13"/>
      <c r="J406" s="262"/>
      <c r="K406" s="194"/>
    </row>
    <row r="407" s="241" customFormat="1" ht="30" customHeight="1" spans="1:11">
      <c r="A407" s="264"/>
      <c r="B407" s="255"/>
      <c r="C407" s="255" t="s">
        <v>526</v>
      </c>
      <c r="D407" s="255"/>
      <c r="E407" s="255"/>
      <c r="F407" s="256">
        <v>2</v>
      </c>
      <c r="G407" s="255" t="s">
        <v>73</v>
      </c>
      <c r="H407" s="13">
        <f>(200+120)*0.7</f>
        <v>224</v>
      </c>
      <c r="I407" s="13"/>
      <c r="J407" s="262"/>
      <c r="K407" s="194"/>
    </row>
    <row r="408" s="241" customFormat="1" ht="30" customHeight="1" spans="1:11">
      <c r="A408" s="264"/>
      <c r="B408" s="255"/>
      <c r="C408" s="255" t="s">
        <v>527</v>
      </c>
      <c r="D408" s="255"/>
      <c r="E408" s="255"/>
      <c r="F408" s="256">
        <v>2</v>
      </c>
      <c r="G408" s="255" t="s">
        <v>73</v>
      </c>
      <c r="H408" s="13">
        <f>(200+120)*0.7</f>
        <v>224</v>
      </c>
      <c r="I408" s="13"/>
      <c r="J408" s="262"/>
      <c r="K408" s="194"/>
    </row>
    <row r="409" s="241" customFormat="1" ht="30" customHeight="1" spans="1:11">
      <c r="A409" s="264"/>
      <c r="B409" s="255"/>
      <c r="C409" s="255" t="s">
        <v>528</v>
      </c>
      <c r="D409" s="255"/>
      <c r="E409" s="255"/>
      <c r="F409" s="256">
        <v>2</v>
      </c>
      <c r="G409" s="255" t="s">
        <v>73</v>
      </c>
      <c r="H409" s="13">
        <f t="shared" ref="H409:H414" si="0">(200+80)*0.7</f>
        <v>196</v>
      </c>
      <c r="I409" s="13"/>
      <c r="J409" s="262"/>
      <c r="K409" s="194"/>
    </row>
    <row r="410" s="241" customFormat="1" ht="30" customHeight="1" spans="1:11">
      <c r="A410" s="264"/>
      <c r="B410" s="255"/>
      <c r="C410" s="255" t="s">
        <v>529</v>
      </c>
      <c r="D410" s="255"/>
      <c r="E410" s="255"/>
      <c r="F410" s="256">
        <v>2</v>
      </c>
      <c r="G410" s="255" t="s">
        <v>73</v>
      </c>
      <c r="H410" s="13">
        <f t="shared" si="0"/>
        <v>196</v>
      </c>
      <c r="I410" s="13"/>
      <c r="J410" s="262"/>
      <c r="K410" s="194"/>
    </row>
    <row r="411" s="241" customFormat="1" ht="30" customHeight="1" spans="1:11">
      <c r="A411" s="264"/>
      <c r="B411" s="255"/>
      <c r="C411" s="255" t="s">
        <v>530</v>
      </c>
      <c r="D411" s="255"/>
      <c r="E411" s="255"/>
      <c r="F411" s="256">
        <v>2</v>
      </c>
      <c r="G411" s="255" t="s">
        <v>73</v>
      </c>
      <c r="H411" s="13">
        <f t="shared" si="0"/>
        <v>196</v>
      </c>
      <c r="I411" s="13"/>
      <c r="J411" s="262"/>
      <c r="K411" s="194"/>
    </row>
    <row r="412" s="241" customFormat="1" ht="30" customHeight="1" spans="1:11">
      <c r="A412" s="264"/>
      <c r="B412" s="255"/>
      <c r="C412" s="255" t="s">
        <v>531</v>
      </c>
      <c r="D412" s="255"/>
      <c r="E412" s="255"/>
      <c r="F412" s="256">
        <v>2</v>
      </c>
      <c r="G412" s="255" t="s">
        <v>73</v>
      </c>
      <c r="H412" s="13">
        <f t="shared" si="0"/>
        <v>196</v>
      </c>
      <c r="I412" s="13"/>
      <c r="J412" s="262"/>
      <c r="K412" s="194"/>
    </row>
    <row r="413" s="241" customFormat="1" ht="30" customHeight="1" spans="1:11">
      <c r="A413" s="264"/>
      <c r="B413" s="255"/>
      <c r="C413" s="255" t="s">
        <v>532</v>
      </c>
      <c r="D413" s="255"/>
      <c r="E413" s="255"/>
      <c r="F413" s="256">
        <v>2</v>
      </c>
      <c r="G413" s="255" t="s">
        <v>73</v>
      </c>
      <c r="H413" s="13">
        <f t="shared" si="0"/>
        <v>196</v>
      </c>
      <c r="I413" s="13"/>
      <c r="J413" s="262"/>
      <c r="K413" s="194"/>
    </row>
    <row r="414" s="241" customFormat="1" ht="30" customHeight="1" spans="1:11">
      <c r="A414" s="264"/>
      <c r="B414" s="255"/>
      <c r="C414" s="255" t="s">
        <v>533</v>
      </c>
      <c r="D414" s="255"/>
      <c r="E414" s="255"/>
      <c r="F414" s="256">
        <v>2</v>
      </c>
      <c r="G414" s="255" t="s">
        <v>73</v>
      </c>
      <c r="H414" s="13">
        <f t="shared" si="0"/>
        <v>196</v>
      </c>
      <c r="I414" s="13"/>
      <c r="J414" s="262"/>
      <c r="K414" s="194"/>
    </row>
    <row r="415" s="241" customFormat="1" ht="30" customHeight="1" spans="1:11">
      <c r="A415" s="264"/>
      <c r="B415" s="255"/>
      <c r="C415" s="255" t="s">
        <v>534</v>
      </c>
      <c r="D415" s="255"/>
      <c r="E415" s="255"/>
      <c r="F415" s="256">
        <v>2</v>
      </c>
      <c r="G415" s="255" t="s">
        <v>73</v>
      </c>
      <c r="H415" s="13">
        <f t="shared" ref="H415:H425" si="1">150*0.7</f>
        <v>105</v>
      </c>
      <c r="I415" s="13"/>
      <c r="J415" s="262"/>
      <c r="K415" s="194"/>
    </row>
    <row r="416" s="241" customFormat="1" ht="30" customHeight="1" spans="1:11">
      <c r="A416" s="264"/>
      <c r="B416" s="255"/>
      <c r="C416" s="255" t="s">
        <v>535</v>
      </c>
      <c r="D416" s="255"/>
      <c r="E416" s="255"/>
      <c r="F416" s="256">
        <v>2</v>
      </c>
      <c r="G416" s="255" t="s">
        <v>73</v>
      </c>
      <c r="H416" s="13">
        <f t="shared" si="1"/>
        <v>105</v>
      </c>
      <c r="I416" s="13"/>
      <c r="J416" s="262"/>
      <c r="K416" s="194"/>
    </row>
    <row r="417" s="241" customFormat="1" ht="30" customHeight="1" spans="1:11">
      <c r="A417" s="264"/>
      <c r="B417" s="255"/>
      <c r="C417" s="255" t="s">
        <v>536</v>
      </c>
      <c r="D417" s="255"/>
      <c r="E417" s="255"/>
      <c r="F417" s="256">
        <v>2</v>
      </c>
      <c r="G417" s="255" t="s">
        <v>73</v>
      </c>
      <c r="H417" s="13">
        <f t="shared" si="1"/>
        <v>105</v>
      </c>
      <c r="I417" s="13"/>
      <c r="J417" s="262"/>
      <c r="K417" s="194"/>
    </row>
    <row r="418" s="241" customFormat="1" ht="30" customHeight="1" spans="1:11">
      <c r="A418" s="264"/>
      <c r="B418" s="255"/>
      <c r="C418" s="255" t="s">
        <v>537</v>
      </c>
      <c r="D418" s="255"/>
      <c r="E418" s="255"/>
      <c r="F418" s="256">
        <v>2</v>
      </c>
      <c r="G418" s="255" t="s">
        <v>73</v>
      </c>
      <c r="H418" s="13">
        <f t="shared" si="1"/>
        <v>105</v>
      </c>
      <c r="I418" s="13"/>
      <c r="J418" s="262"/>
      <c r="K418" s="194"/>
    </row>
    <row r="419" s="241" customFormat="1" ht="30" customHeight="1" spans="1:11">
      <c r="A419" s="264"/>
      <c r="B419" s="255"/>
      <c r="C419" s="255" t="s">
        <v>538</v>
      </c>
      <c r="D419" s="255"/>
      <c r="E419" s="255"/>
      <c r="F419" s="256">
        <v>2</v>
      </c>
      <c r="G419" s="255" t="s">
        <v>73</v>
      </c>
      <c r="H419" s="13">
        <f t="shared" si="1"/>
        <v>105</v>
      </c>
      <c r="I419" s="13"/>
      <c r="J419" s="262"/>
      <c r="K419" s="194"/>
    </row>
    <row r="420" s="241" customFormat="1" ht="30" customHeight="1" spans="1:11">
      <c r="A420" s="264"/>
      <c r="B420" s="255"/>
      <c r="C420" s="255" t="s">
        <v>539</v>
      </c>
      <c r="D420" s="255"/>
      <c r="E420" s="255"/>
      <c r="F420" s="256">
        <v>2</v>
      </c>
      <c r="G420" s="255" t="s">
        <v>73</v>
      </c>
      <c r="H420" s="13">
        <f t="shared" si="1"/>
        <v>105</v>
      </c>
      <c r="I420" s="13"/>
      <c r="J420" s="262"/>
      <c r="K420" s="194"/>
    </row>
    <row r="421" s="241" customFormat="1" ht="30" customHeight="1" spans="1:11">
      <c r="A421" s="264"/>
      <c r="B421" s="255"/>
      <c r="C421" s="255" t="s">
        <v>540</v>
      </c>
      <c r="D421" s="255"/>
      <c r="E421" s="255"/>
      <c r="F421" s="256">
        <v>2</v>
      </c>
      <c r="G421" s="255" t="s">
        <v>73</v>
      </c>
      <c r="H421" s="13">
        <f t="shared" si="1"/>
        <v>105</v>
      </c>
      <c r="I421" s="13"/>
      <c r="J421" s="262"/>
      <c r="K421" s="194"/>
    </row>
    <row r="422" s="241" customFormat="1" ht="30" customHeight="1" spans="1:11">
      <c r="A422" s="264"/>
      <c r="B422" s="255"/>
      <c r="C422" s="255" t="s">
        <v>541</v>
      </c>
      <c r="D422" s="255"/>
      <c r="E422" s="255"/>
      <c r="F422" s="256">
        <v>2</v>
      </c>
      <c r="G422" s="255" t="s">
        <v>73</v>
      </c>
      <c r="H422" s="13">
        <f t="shared" si="1"/>
        <v>105</v>
      </c>
      <c r="I422" s="13"/>
      <c r="J422" s="262"/>
      <c r="K422" s="194"/>
    </row>
    <row r="423" s="241" customFormat="1" ht="30" customHeight="1" spans="1:11">
      <c r="A423" s="264"/>
      <c r="B423" s="255"/>
      <c r="C423" s="255" t="s">
        <v>542</v>
      </c>
      <c r="D423" s="255"/>
      <c r="E423" s="255"/>
      <c r="F423" s="256">
        <v>2</v>
      </c>
      <c r="G423" s="255" t="s">
        <v>73</v>
      </c>
      <c r="H423" s="13">
        <f t="shared" si="1"/>
        <v>105</v>
      </c>
      <c r="I423" s="13"/>
      <c r="J423" s="262"/>
      <c r="K423" s="194"/>
    </row>
    <row r="424" s="241" customFormat="1" ht="30" customHeight="1" spans="1:11">
      <c r="A424" s="264"/>
      <c r="B424" s="255"/>
      <c r="C424" s="255" t="s">
        <v>543</v>
      </c>
      <c r="D424" s="255"/>
      <c r="E424" s="255"/>
      <c r="F424" s="256">
        <v>2</v>
      </c>
      <c r="G424" s="255" t="s">
        <v>73</v>
      </c>
      <c r="H424" s="13">
        <f t="shared" si="1"/>
        <v>105</v>
      </c>
      <c r="I424" s="13"/>
      <c r="J424" s="262"/>
      <c r="K424" s="194"/>
    </row>
    <row r="425" s="241" customFormat="1" ht="30" customHeight="1" spans="1:11">
      <c r="A425" s="264"/>
      <c r="B425" s="255"/>
      <c r="C425" s="255" t="s">
        <v>544</v>
      </c>
      <c r="D425" s="255"/>
      <c r="E425" s="255"/>
      <c r="F425" s="256">
        <v>2</v>
      </c>
      <c r="G425" s="255" t="s">
        <v>73</v>
      </c>
      <c r="H425" s="13">
        <f t="shared" si="1"/>
        <v>105</v>
      </c>
      <c r="I425" s="13"/>
      <c r="J425" s="262"/>
      <c r="K425" s="194"/>
    </row>
    <row r="426" s="241" customFormat="1" ht="30" customHeight="1" spans="1:11">
      <c r="A426" s="264"/>
      <c r="B426" s="255"/>
      <c r="C426" s="255" t="s">
        <v>545</v>
      </c>
      <c r="D426" s="255"/>
      <c r="E426" s="255"/>
      <c r="F426" s="256">
        <v>2</v>
      </c>
      <c r="G426" s="255" t="s">
        <v>73</v>
      </c>
      <c r="H426" s="13">
        <f>100*0.7</f>
        <v>70</v>
      </c>
      <c r="I426" s="13"/>
      <c r="J426" s="262"/>
      <c r="K426" s="194"/>
    </row>
    <row r="427" s="241" customFormat="1" ht="30" customHeight="1" spans="1:11">
      <c r="A427" s="264"/>
      <c r="B427" s="255"/>
      <c r="C427" s="255" t="s">
        <v>546</v>
      </c>
      <c r="D427" s="255"/>
      <c r="E427" s="255"/>
      <c r="F427" s="256">
        <v>2</v>
      </c>
      <c r="G427" s="255" t="s">
        <v>73</v>
      </c>
      <c r="H427" s="13">
        <f>100*0.7</f>
        <v>70</v>
      </c>
      <c r="I427" s="13"/>
      <c r="J427" s="262"/>
      <c r="K427" s="194"/>
    </row>
    <row r="428" s="241" customFormat="1" ht="30" customHeight="1" spans="1:11">
      <c r="A428" s="264"/>
      <c r="B428" s="255"/>
      <c r="C428" s="255" t="s">
        <v>547</v>
      </c>
      <c r="D428" s="255"/>
      <c r="E428" s="255"/>
      <c r="F428" s="256">
        <v>2</v>
      </c>
      <c r="G428" s="255" t="s">
        <v>73</v>
      </c>
      <c r="H428" s="13">
        <f>120*0.7</f>
        <v>84</v>
      </c>
      <c r="I428" s="13"/>
      <c r="J428" s="262"/>
      <c r="K428" s="194"/>
    </row>
    <row r="429" s="241" customFormat="1" ht="30" customHeight="1" spans="1:11">
      <c r="A429" s="264"/>
      <c r="B429" s="255"/>
      <c r="C429" s="255" t="s">
        <v>132</v>
      </c>
      <c r="D429" s="255"/>
      <c r="E429" s="255"/>
      <c r="F429" s="256">
        <v>2</v>
      </c>
      <c r="G429" s="255" t="s">
        <v>73</v>
      </c>
      <c r="H429" s="13">
        <f>50*0.7</f>
        <v>35</v>
      </c>
      <c r="I429" s="13"/>
      <c r="J429" s="262"/>
      <c r="K429" s="194"/>
    </row>
    <row r="430" s="241" customFormat="1" ht="30" customHeight="1" spans="1:11">
      <c r="A430" s="264"/>
      <c r="B430" s="255"/>
      <c r="C430" s="255" t="s">
        <v>548</v>
      </c>
      <c r="D430" s="255"/>
      <c r="E430" s="255"/>
      <c r="F430" s="256">
        <v>2</v>
      </c>
      <c r="G430" s="255" t="s">
        <v>73</v>
      </c>
      <c r="H430" s="13">
        <f>100*0.7</f>
        <v>70</v>
      </c>
      <c r="I430" s="13"/>
      <c r="J430" s="262"/>
      <c r="K430" s="194"/>
    </row>
    <row r="431" s="241" customFormat="1" ht="30" customHeight="1" spans="1:11">
      <c r="A431" s="264"/>
      <c r="B431" s="255"/>
      <c r="C431" s="255" t="s">
        <v>549</v>
      </c>
      <c r="D431" s="255"/>
      <c r="E431" s="255"/>
      <c r="F431" s="256">
        <v>2</v>
      </c>
      <c r="G431" s="255" t="s">
        <v>73</v>
      </c>
      <c r="H431" s="13">
        <f>100*0.7</f>
        <v>70</v>
      </c>
      <c r="I431" s="13"/>
      <c r="J431" s="262"/>
      <c r="K431" s="194"/>
    </row>
    <row r="432" s="241" customFormat="1" ht="30" customHeight="1" spans="1:11">
      <c r="A432" s="264"/>
      <c r="B432" s="255"/>
      <c r="C432" s="255" t="s">
        <v>550</v>
      </c>
      <c r="D432" s="255"/>
      <c r="E432" s="255"/>
      <c r="F432" s="256">
        <v>2</v>
      </c>
      <c r="G432" s="255" t="s">
        <v>73</v>
      </c>
      <c r="H432" s="13">
        <f>50*0.7</f>
        <v>35</v>
      </c>
      <c r="I432" s="13"/>
      <c r="J432" s="262"/>
      <c r="K432" s="194"/>
    </row>
    <row r="433" s="241" customFormat="1" ht="30" customHeight="1" spans="1:11">
      <c r="A433" s="264"/>
      <c r="B433" s="255"/>
      <c r="C433" s="255" t="s">
        <v>551</v>
      </c>
      <c r="D433" s="255"/>
      <c r="E433" s="255"/>
      <c r="F433" s="256">
        <v>2</v>
      </c>
      <c r="G433" s="255" t="s">
        <v>73</v>
      </c>
      <c r="H433" s="13">
        <f>20*0.7</f>
        <v>14</v>
      </c>
      <c r="I433" s="13"/>
      <c r="J433" s="262"/>
      <c r="K433" s="194"/>
    </row>
    <row r="434" s="241" customFormat="1" ht="30" customHeight="1" spans="1:11">
      <c r="A434" s="264"/>
      <c r="B434" s="255"/>
      <c r="C434" s="255" t="s">
        <v>552</v>
      </c>
      <c r="D434" s="255"/>
      <c r="E434" s="255"/>
      <c r="F434" s="256">
        <v>2</v>
      </c>
      <c r="G434" s="255" t="s">
        <v>73</v>
      </c>
      <c r="H434" s="13">
        <f>100*0.7</f>
        <v>70</v>
      </c>
      <c r="I434" s="13"/>
      <c r="J434" s="262"/>
      <c r="K434" s="194"/>
    </row>
    <row r="435" s="241" customFormat="1" ht="30" customHeight="1" spans="1:11">
      <c r="A435" s="264"/>
      <c r="B435" s="255"/>
      <c r="C435" s="255" t="s">
        <v>553</v>
      </c>
      <c r="D435" s="255"/>
      <c r="E435" s="255"/>
      <c r="F435" s="256">
        <v>2</v>
      </c>
      <c r="G435" s="255" t="s">
        <v>73</v>
      </c>
      <c r="H435" s="13">
        <f>120*0.7</f>
        <v>84</v>
      </c>
      <c r="I435" s="13"/>
      <c r="J435" s="262"/>
      <c r="K435" s="194"/>
    </row>
    <row r="436" s="241" customFormat="1" ht="30" customHeight="1" spans="1:11">
      <c r="A436" s="264"/>
      <c r="B436" s="255"/>
      <c r="C436" s="255" t="s">
        <v>554</v>
      </c>
      <c r="D436" s="255"/>
      <c r="E436" s="255"/>
      <c r="F436" s="256">
        <v>2</v>
      </c>
      <c r="G436" s="255" t="s">
        <v>73</v>
      </c>
      <c r="H436" s="13">
        <f>100*0.7</f>
        <v>70</v>
      </c>
      <c r="I436" s="13"/>
      <c r="J436" s="262"/>
      <c r="K436" s="194"/>
    </row>
    <row r="437" s="241" customFormat="1" ht="40" customHeight="1" spans="1:11">
      <c r="A437" s="284">
        <v>98</v>
      </c>
      <c r="B437" s="255" t="s">
        <v>555</v>
      </c>
      <c r="C437" s="255" t="s">
        <v>556</v>
      </c>
      <c r="D437" s="255" t="s">
        <v>490</v>
      </c>
      <c r="E437" s="255"/>
      <c r="F437" s="256">
        <v>1</v>
      </c>
      <c r="G437" s="255" t="s">
        <v>98</v>
      </c>
      <c r="H437" s="13">
        <f>100*0.7</f>
        <v>70</v>
      </c>
      <c r="I437" s="13"/>
      <c r="J437" s="262"/>
      <c r="K437" s="194"/>
    </row>
    <row r="438" s="241" customFormat="1" ht="40" customHeight="1" spans="1:11">
      <c r="A438" s="284"/>
      <c r="B438" s="255"/>
      <c r="C438" s="255" t="s">
        <v>414</v>
      </c>
      <c r="D438" s="255"/>
      <c r="E438" s="255"/>
      <c r="F438" s="256">
        <v>1</v>
      </c>
      <c r="G438" s="255" t="s">
        <v>98</v>
      </c>
      <c r="H438" s="13">
        <f>1600*0.7</f>
        <v>1120</v>
      </c>
      <c r="I438" s="13"/>
      <c r="J438" s="262"/>
      <c r="K438" s="194"/>
    </row>
    <row r="439" s="241" customFormat="1" ht="40" customHeight="1" spans="1:11">
      <c r="A439" s="284"/>
      <c r="B439" s="255"/>
      <c r="C439" s="255" t="s">
        <v>362</v>
      </c>
      <c r="D439" s="255"/>
      <c r="E439" s="255"/>
      <c r="F439" s="256">
        <v>1</v>
      </c>
      <c r="G439" s="255" t="s">
        <v>98</v>
      </c>
      <c r="H439" s="13">
        <f>100*0.7</f>
        <v>70</v>
      </c>
      <c r="I439" s="13"/>
      <c r="J439" s="262"/>
      <c r="K439" s="194"/>
    </row>
    <row r="440" s="241" customFormat="1" ht="50" customHeight="1" spans="1:11">
      <c r="A440" s="284">
        <v>99</v>
      </c>
      <c r="B440" s="255" t="s">
        <v>557</v>
      </c>
      <c r="C440" s="255" t="s">
        <v>211</v>
      </c>
      <c r="D440" s="255" t="s">
        <v>490</v>
      </c>
      <c r="E440" s="255"/>
      <c r="F440" s="256">
        <v>1</v>
      </c>
      <c r="G440" s="255" t="s">
        <v>98</v>
      </c>
      <c r="H440" s="13">
        <f>500*0.7</f>
        <v>350</v>
      </c>
      <c r="I440" s="13"/>
      <c r="J440" s="262"/>
      <c r="K440" s="194"/>
    </row>
    <row r="441" s="241" customFormat="1" ht="40" customHeight="1" spans="1:11">
      <c r="A441" s="284">
        <v>100</v>
      </c>
      <c r="B441" s="255" t="s">
        <v>558</v>
      </c>
      <c r="C441" s="255" t="s">
        <v>559</v>
      </c>
      <c r="D441" s="255"/>
      <c r="E441" s="255"/>
      <c r="F441" s="256">
        <v>1</v>
      </c>
      <c r="G441" s="255" t="s">
        <v>98</v>
      </c>
      <c r="H441" s="13">
        <f>1500*0.7</f>
        <v>1050</v>
      </c>
      <c r="I441" s="13"/>
      <c r="J441" s="262"/>
      <c r="K441" s="194"/>
    </row>
    <row r="442" s="241" customFormat="1" ht="40" customHeight="1" spans="1:11">
      <c r="A442" s="284"/>
      <c r="B442" s="255"/>
      <c r="C442" s="255" t="s">
        <v>202</v>
      </c>
      <c r="D442" s="255"/>
      <c r="E442" s="255"/>
      <c r="F442" s="256">
        <v>1</v>
      </c>
      <c r="G442" s="255" t="s">
        <v>98</v>
      </c>
      <c r="H442" s="13">
        <f>600*0.7</f>
        <v>420</v>
      </c>
      <c r="I442" s="13"/>
      <c r="J442" s="262"/>
      <c r="K442" s="187"/>
    </row>
    <row r="443" s="241" customFormat="1" ht="40" customHeight="1" spans="1:11">
      <c r="A443" s="284"/>
      <c r="B443" s="255"/>
      <c r="C443" s="255" t="s">
        <v>560</v>
      </c>
      <c r="D443" s="255"/>
      <c r="E443" s="255"/>
      <c r="F443" s="256">
        <v>1</v>
      </c>
      <c r="G443" s="255" t="s">
        <v>98</v>
      </c>
      <c r="H443" s="13">
        <f>500*0.7</f>
        <v>350</v>
      </c>
      <c r="I443" s="13"/>
      <c r="J443" s="262"/>
      <c r="K443" s="187"/>
    </row>
    <row r="444" s="241" customFormat="1" ht="40" customHeight="1" spans="1:11">
      <c r="A444" s="284"/>
      <c r="B444" s="255"/>
      <c r="C444" s="255" t="s">
        <v>561</v>
      </c>
      <c r="D444" s="255"/>
      <c r="E444" s="255"/>
      <c r="F444" s="256">
        <v>1</v>
      </c>
      <c r="G444" s="255" t="s">
        <v>98</v>
      </c>
      <c r="H444" s="13">
        <f>2000*0.7</f>
        <v>1400</v>
      </c>
      <c r="I444" s="13"/>
      <c r="J444" s="262"/>
      <c r="K444" s="194"/>
    </row>
    <row r="445" s="241" customFormat="1" ht="40" customHeight="1" spans="1:13">
      <c r="A445" s="284">
        <v>101</v>
      </c>
      <c r="B445" s="71" t="s">
        <v>562</v>
      </c>
      <c r="C445" s="71" t="s">
        <v>563</v>
      </c>
      <c r="D445" s="285" t="s">
        <v>564</v>
      </c>
      <c r="E445" s="286"/>
      <c r="F445" s="256">
        <v>2</v>
      </c>
      <c r="G445" s="255" t="s">
        <v>120</v>
      </c>
      <c r="H445" s="279">
        <f>10000*0.7</f>
        <v>7000</v>
      </c>
      <c r="I445" s="13"/>
      <c r="J445" s="262"/>
      <c r="K445" s="188"/>
      <c r="M445" s="240"/>
    </row>
    <row r="446" s="241" customFormat="1" ht="40" customHeight="1" spans="1:13">
      <c r="A446" s="284">
        <v>102</v>
      </c>
      <c r="B446" s="190" t="s">
        <v>565</v>
      </c>
      <c r="C446" s="190" t="s">
        <v>566</v>
      </c>
      <c r="D446" s="190" t="s">
        <v>567</v>
      </c>
      <c r="E446" s="286"/>
      <c r="F446" s="256">
        <v>2</v>
      </c>
      <c r="G446" s="255" t="s">
        <v>120</v>
      </c>
      <c r="H446" s="279">
        <f>9000*0.7</f>
        <v>6300</v>
      </c>
      <c r="I446" s="13"/>
      <c r="J446" s="262"/>
      <c r="K446" s="188"/>
      <c r="M446" s="240"/>
    </row>
    <row r="447" s="241" customFormat="1" ht="40" customHeight="1" spans="1:13">
      <c r="A447" s="284"/>
      <c r="B447" s="287"/>
      <c r="C447" s="190" t="s">
        <v>568</v>
      </c>
      <c r="D447" s="287"/>
      <c r="E447" s="286"/>
      <c r="F447" s="256">
        <v>2</v>
      </c>
      <c r="G447" s="255" t="s">
        <v>120</v>
      </c>
      <c r="H447" s="279">
        <f>1000*0.7</f>
        <v>700</v>
      </c>
      <c r="I447" s="13"/>
      <c r="J447" s="262"/>
      <c r="K447" s="188"/>
      <c r="M447" s="240"/>
    </row>
    <row r="448" s="241" customFormat="1" ht="40" customHeight="1" spans="1:13">
      <c r="A448" s="284"/>
      <c r="B448" s="287"/>
      <c r="C448" s="190" t="s">
        <v>569</v>
      </c>
      <c r="D448" s="287"/>
      <c r="E448" s="286"/>
      <c r="F448" s="256">
        <v>2</v>
      </c>
      <c r="G448" s="255" t="s">
        <v>120</v>
      </c>
      <c r="H448" s="279">
        <f>3000*0.7</f>
        <v>2100</v>
      </c>
      <c r="I448" s="13"/>
      <c r="J448" s="262"/>
      <c r="K448" s="188"/>
      <c r="M448" s="240"/>
    </row>
    <row r="449" s="241" customFormat="1" ht="40" customHeight="1" spans="1:13">
      <c r="A449" s="284"/>
      <c r="B449" s="287"/>
      <c r="C449" s="190" t="s">
        <v>570</v>
      </c>
      <c r="D449" s="287"/>
      <c r="E449" s="286"/>
      <c r="F449" s="256">
        <v>2</v>
      </c>
      <c r="G449" s="255" t="s">
        <v>120</v>
      </c>
      <c r="H449" s="279">
        <f>3000*0.7</f>
        <v>2100</v>
      </c>
      <c r="I449" s="13"/>
      <c r="J449" s="262"/>
      <c r="K449" s="188"/>
      <c r="M449" s="240"/>
    </row>
    <row r="450" s="241" customFormat="1" ht="40" customHeight="1" spans="1:11">
      <c r="A450" s="288" t="s">
        <v>37</v>
      </c>
      <c r="B450" s="289"/>
      <c r="C450" s="289"/>
      <c r="D450" s="289"/>
      <c r="E450" s="289"/>
      <c r="F450" s="289"/>
      <c r="G450" s="289"/>
      <c r="H450" s="289"/>
      <c r="I450" s="290"/>
      <c r="J450" s="291"/>
      <c r="K450" s="292"/>
    </row>
    <row r="451" s="212" customFormat="1" ht="50" customHeight="1" spans="1:11">
      <c r="A451" s="29" t="s">
        <v>88</v>
      </c>
      <c r="B451" s="29"/>
      <c r="C451" s="29"/>
      <c r="D451" s="29"/>
      <c r="E451" s="29"/>
      <c r="F451" s="29"/>
      <c r="G451" s="29"/>
      <c r="H451" s="29"/>
      <c r="I451" s="293"/>
      <c r="J451" s="294"/>
      <c r="K451" s="29"/>
    </row>
    <row r="452" customHeight="1" spans="9:10">
      <c r="I452" s="295"/>
      <c r="J452" s="295"/>
    </row>
    <row r="453" customHeight="1" spans="9:10">
      <c r="I453" s="295"/>
      <c r="J453" s="295"/>
    </row>
    <row r="454" customHeight="1" spans="9:10">
      <c r="I454" s="295"/>
      <c r="J454" s="295"/>
    </row>
    <row r="455" customHeight="1" spans="9:10">
      <c r="I455" s="295"/>
      <c r="J455" s="295"/>
    </row>
    <row r="456" customHeight="1" spans="9:10">
      <c r="I456" s="295"/>
      <c r="J456" s="295"/>
    </row>
    <row r="457" customHeight="1" spans="10:10">
      <c r="J457" s="243"/>
    </row>
    <row r="458" customHeight="1" spans="10:10">
      <c r="J458" s="243"/>
    </row>
    <row r="459" customHeight="1" spans="10:10">
      <c r="J459" s="243"/>
    </row>
    <row r="460" customHeight="1" spans="10:10">
      <c r="J460" s="243"/>
    </row>
    <row r="461" customHeight="1" spans="10:10">
      <c r="J461" s="243"/>
    </row>
    <row r="462" customHeight="1" spans="10:10">
      <c r="J462" s="243"/>
    </row>
    <row r="463" customHeight="1" spans="10:10">
      <c r="J463" s="243"/>
    </row>
    <row r="464" customHeight="1" spans="10:10">
      <c r="J464" s="243"/>
    </row>
    <row r="465" customHeight="1" spans="10:10">
      <c r="J465" s="243"/>
    </row>
    <row r="466" customHeight="1" spans="9:10">
      <c r="I466" s="29"/>
      <c r="J466" s="29"/>
    </row>
  </sheetData>
  <autoFilter xmlns:etc="http://www.wps.cn/officeDocument/2017/etCustomData" ref="A3:K451" etc:filterBottomFollowUsedRange="0">
    <extLst/>
  </autoFilter>
  <mergeCells count="346">
    <mergeCell ref="A1:K1"/>
    <mergeCell ref="A2:K2"/>
    <mergeCell ref="A450:I450"/>
    <mergeCell ref="A451:K451"/>
    <mergeCell ref="A4:A8"/>
    <mergeCell ref="A9:A16"/>
    <mergeCell ref="A17:A23"/>
    <mergeCell ref="A24:A29"/>
    <mergeCell ref="A30:A37"/>
    <mergeCell ref="A38:A42"/>
    <mergeCell ref="A44:A46"/>
    <mergeCell ref="A47:A49"/>
    <mergeCell ref="A57:A61"/>
    <mergeCell ref="A63:A64"/>
    <mergeCell ref="A65:A66"/>
    <mergeCell ref="A67:A69"/>
    <mergeCell ref="A70:A73"/>
    <mergeCell ref="A74:A79"/>
    <mergeCell ref="A80:A85"/>
    <mergeCell ref="A86:A94"/>
    <mergeCell ref="A95:A101"/>
    <mergeCell ref="A103:A108"/>
    <mergeCell ref="A109:A112"/>
    <mergeCell ref="A113:A118"/>
    <mergeCell ref="A119:A125"/>
    <mergeCell ref="A126:A129"/>
    <mergeCell ref="A130:A133"/>
    <mergeCell ref="A134:A140"/>
    <mergeCell ref="A141:A150"/>
    <mergeCell ref="A151:A157"/>
    <mergeCell ref="A158:A162"/>
    <mergeCell ref="A163:A168"/>
    <mergeCell ref="A169:A173"/>
    <mergeCell ref="A174:A179"/>
    <mergeCell ref="A180:A184"/>
    <mergeCell ref="A185:A189"/>
    <mergeCell ref="A190:A192"/>
    <mergeCell ref="A193:A196"/>
    <mergeCell ref="A197:A198"/>
    <mergeCell ref="A199:A203"/>
    <mergeCell ref="A204:A207"/>
    <mergeCell ref="A208:A212"/>
    <mergeCell ref="A213:A216"/>
    <mergeCell ref="A217:A220"/>
    <mergeCell ref="A222:A224"/>
    <mergeCell ref="A225:A227"/>
    <mergeCell ref="A228:A231"/>
    <mergeCell ref="A232:A234"/>
    <mergeCell ref="A236:A239"/>
    <mergeCell ref="A240:A246"/>
    <mergeCell ref="A247:A252"/>
    <mergeCell ref="A253:A254"/>
    <mergeCell ref="A255:A259"/>
    <mergeCell ref="A260:A264"/>
    <mergeCell ref="A265:A268"/>
    <mergeCell ref="A269:A271"/>
    <mergeCell ref="A272:A274"/>
    <mergeCell ref="A275:A277"/>
    <mergeCell ref="A278:A280"/>
    <mergeCell ref="A282:A284"/>
    <mergeCell ref="A285:A291"/>
    <mergeCell ref="A292:A299"/>
    <mergeCell ref="A300:A306"/>
    <mergeCell ref="A307:A311"/>
    <mergeCell ref="A312:A317"/>
    <mergeCell ref="A318:A323"/>
    <mergeCell ref="A325:A333"/>
    <mergeCell ref="A334:A337"/>
    <mergeCell ref="A338:A342"/>
    <mergeCell ref="A343:A344"/>
    <mergeCell ref="A345:A346"/>
    <mergeCell ref="A347:A352"/>
    <mergeCell ref="A353:A359"/>
    <mergeCell ref="A360:A362"/>
    <mergeCell ref="A363:A364"/>
    <mergeCell ref="A365:A367"/>
    <mergeCell ref="A368:A370"/>
    <mergeCell ref="A371:A375"/>
    <mergeCell ref="A376:A379"/>
    <mergeCell ref="A380:A381"/>
    <mergeCell ref="A382:A384"/>
    <mergeCell ref="A385:A388"/>
    <mergeCell ref="A389:A391"/>
    <mergeCell ref="A392:A394"/>
    <mergeCell ref="A395:A398"/>
    <mergeCell ref="A399:A402"/>
    <mergeCell ref="A403:A436"/>
    <mergeCell ref="A437:A439"/>
    <mergeCell ref="A441:A444"/>
    <mergeCell ref="A446:A449"/>
    <mergeCell ref="B4:B8"/>
    <mergeCell ref="B9:B16"/>
    <mergeCell ref="B17:B23"/>
    <mergeCell ref="B24:B29"/>
    <mergeCell ref="B30:B37"/>
    <mergeCell ref="B38:B42"/>
    <mergeCell ref="B44:B46"/>
    <mergeCell ref="B47:B49"/>
    <mergeCell ref="B57:B61"/>
    <mergeCell ref="B63:B64"/>
    <mergeCell ref="B65:B66"/>
    <mergeCell ref="B67:B69"/>
    <mergeCell ref="B70:B73"/>
    <mergeCell ref="B74:B79"/>
    <mergeCell ref="B80:B85"/>
    <mergeCell ref="B86:B94"/>
    <mergeCell ref="B95:B101"/>
    <mergeCell ref="B103:B108"/>
    <mergeCell ref="B109:B112"/>
    <mergeCell ref="B113:B118"/>
    <mergeCell ref="B119:B125"/>
    <mergeCell ref="B126:B129"/>
    <mergeCell ref="B130:B131"/>
    <mergeCell ref="B132:B133"/>
    <mergeCell ref="B134:B140"/>
    <mergeCell ref="B141:B150"/>
    <mergeCell ref="B151:B157"/>
    <mergeCell ref="B158:B162"/>
    <mergeCell ref="B163:B168"/>
    <mergeCell ref="B169:B173"/>
    <mergeCell ref="B174:B179"/>
    <mergeCell ref="B180:B184"/>
    <mergeCell ref="B185:B189"/>
    <mergeCell ref="B190:B192"/>
    <mergeCell ref="B193:B196"/>
    <mergeCell ref="B197:B198"/>
    <mergeCell ref="B199:B203"/>
    <mergeCell ref="B204:B207"/>
    <mergeCell ref="B208:B212"/>
    <mergeCell ref="B213:B216"/>
    <mergeCell ref="B217:B220"/>
    <mergeCell ref="B222:B224"/>
    <mergeCell ref="B225:B227"/>
    <mergeCell ref="B228:B231"/>
    <mergeCell ref="B232:B234"/>
    <mergeCell ref="B236:B239"/>
    <mergeCell ref="B240:B246"/>
    <mergeCell ref="B247:B252"/>
    <mergeCell ref="B253:B254"/>
    <mergeCell ref="B255:B259"/>
    <mergeCell ref="B260:B264"/>
    <mergeCell ref="B265:B268"/>
    <mergeCell ref="B269:B271"/>
    <mergeCell ref="B272:B274"/>
    <mergeCell ref="B275:B277"/>
    <mergeCell ref="B278:B280"/>
    <mergeCell ref="B282:B284"/>
    <mergeCell ref="B285:B291"/>
    <mergeCell ref="B292:B299"/>
    <mergeCell ref="B300:B306"/>
    <mergeCell ref="B307:B311"/>
    <mergeCell ref="B312:B317"/>
    <mergeCell ref="B318:B323"/>
    <mergeCell ref="B325:B333"/>
    <mergeCell ref="B334:B337"/>
    <mergeCell ref="B338:B342"/>
    <mergeCell ref="B343:B344"/>
    <mergeCell ref="B345:B346"/>
    <mergeCell ref="B347:B352"/>
    <mergeCell ref="B353:B359"/>
    <mergeCell ref="B360:B362"/>
    <mergeCell ref="B363:B364"/>
    <mergeCell ref="B365:B367"/>
    <mergeCell ref="B368:B370"/>
    <mergeCell ref="B371:B375"/>
    <mergeCell ref="B376:B379"/>
    <mergeCell ref="B380:B381"/>
    <mergeCell ref="B382:B384"/>
    <mergeCell ref="B385:B388"/>
    <mergeCell ref="B389:B391"/>
    <mergeCell ref="B392:B394"/>
    <mergeCell ref="B395:B398"/>
    <mergeCell ref="B399:B402"/>
    <mergeCell ref="B403:B436"/>
    <mergeCell ref="B437:B439"/>
    <mergeCell ref="B441:B444"/>
    <mergeCell ref="B446:B449"/>
    <mergeCell ref="D4:D8"/>
    <mergeCell ref="D9:D16"/>
    <mergeCell ref="D17:D23"/>
    <mergeCell ref="D24:D29"/>
    <mergeCell ref="D30:D37"/>
    <mergeCell ref="D38:D42"/>
    <mergeCell ref="D44:D45"/>
    <mergeCell ref="D47:D49"/>
    <mergeCell ref="D57:D61"/>
    <mergeCell ref="D63:D64"/>
    <mergeCell ref="D65:D66"/>
    <mergeCell ref="D67:D69"/>
    <mergeCell ref="D70:D73"/>
    <mergeCell ref="D74:D79"/>
    <mergeCell ref="D80:D85"/>
    <mergeCell ref="D86:D94"/>
    <mergeCell ref="D95:D101"/>
    <mergeCell ref="D103:D108"/>
    <mergeCell ref="D109:D112"/>
    <mergeCell ref="D113:D118"/>
    <mergeCell ref="D119:D125"/>
    <mergeCell ref="D126:D129"/>
    <mergeCell ref="D130:D131"/>
    <mergeCell ref="D132:D133"/>
    <mergeCell ref="D134:D140"/>
    <mergeCell ref="D141:D150"/>
    <mergeCell ref="D151:D157"/>
    <mergeCell ref="D158:D162"/>
    <mergeCell ref="D163:D168"/>
    <mergeCell ref="D169:D173"/>
    <mergeCell ref="D174:D179"/>
    <mergeCell ref="D180:D184"/>
    <mergeCell ref="D185:D189"/>
    <mergeCell ref="D190:D192"/>
    <mergeCell ref="D193:D196"/>
    <mergeCell ref="D197:D198"/>
    <mergeCell ref="D199:D203"/>
    <mergeCell ref="D204:D207"/>
    <mergeCell ref="D208:D212"/>
    <mergeCell ref="D213:D216"/>
    <mergeCell ref="D217:D220"/>
    <mergeCell ref="D222:D224"/>
    <mergeCell ref="D225:D227"/>
    <mergeCell ref="D228:D231"/>
    <mergeCell ref="D232:D234"/>
    <mergeCell ref="D236:D239"/>
    <mergeCell ref="D240:D246"/>
    <mergeCell ref="D247:D252"/>
    <mergeCell ref="D253:D254"/>
    <mergeCell ref="D255:D259"/>
    <mergeCell ref="D260:D264"/>
    <mergeCell ref="D265:D268"/>
    <mergeCell ref="D273:D274"/>
    <mergeCell ref="D275:D277"/>
    <mergeCell ref="D278:D280"/>
    <mergeCell ref="D282:D284"/>
    <mergeCell ref="D285:D291"/>
    <mergeCell ref="D292:D299"/>
    <mergeCell ref="D300:D306"/>
    <mergeCell ref="D307:D311"/>
    <mergeCell ref="D312:D317"/>
    <mergeCell ref="D318:D323"/>
    <mergeCell ref="D325:D333"/>
    <mergeCell ref="D334:D337"/>
    <mergeCell ref="D338:D342"/>
    <mergeCell ref="D343:D344"/>
    <mergeCell ref="D345:D346"/>
    <mergeCell ref="D347:D352"/>
    <mergeCell ref="D353:D359"/>
    <mergeCell ref="D360:D362"/>
    <mergeCell ref="D363:D364"/>
    <mergeCell ref="D365:D367"/>
    <mergeCell ref="D368:D370"/>
    <mergeCell ref="D371:D375"/>
    <mergeCell ref="D376:D379"/>
    <mergeCell ref="D380:D381"/>
    <mergeCell ref="D382:D384"/>
    <mergeCell ref="D385:D388"/>
    <mergeCell ref="D389:D391"/>
    <mergeCell ref="D392:D394"/>
    <mergeCell ref="D395:D398"/>
    <mergeCell ref="D399:D402"/>
    <mergeCell ref="D403:D436"/>
    <mergeCell ref="D437:D439"/>
    <mergeCell ref="D441:D444"/>
    <mergeCell ref="D446:D449"/>
    <mergeCell ref="E4:E8"/>
    <mergeCell ref="E9:E16"/>
    <mergeCell ref="E17:E23"/>
    <mergeCell ref="E24:E29"/>
    <mergeCell ref="E30:E37"/>
    <mergeCell ref="E38:E42"/>
    <mergeCell ref="E44:E46"/>
    <mergeCell ref="E47:E49"/>
    <mergeCell ref="E57:E61"/>
    <mergeCell ref="E63:E64"/>
    <mergeCell ref="E65:E66"/>
    <mergeCell ref="E67:E69"/>
    <mergeCell ref="E70:E73"/>
    <mergeCell ref="E74:E79"/>
    <mergeCell ref="E80:E85"/>
    <mergeCell ref="E86:E94"/>
    <mergeCell ref="E95:E101"/>
    <mergeCell ref="E103:E108"/>
    <mergeCell ref="E109:E112"/>
    <mergeCell ref="E113:E118"/>
    <mergeCell ref="E119:E125"/>
    <mergeCell ref="E126:E129"/>
    <mergeCell ref="E134:E140"/>
    <mergeCell ref="E141:E150"/>
    <mergeCell ref="E151:E157"/>
    <mergeCell ref="E158:E162"/>
    <mergeCell ref="E163:E168"/>
    <mergeCell ref="E169:E173"/>
    <mergeCell ref="E174:E179"/>
    <mergeCell ref="E180:E184"/>
    <mergeCell ref="E185:E189"/>
    <mergeCell ref="E190:E192"/>
    <mergeCell ref="E193:E196"/>
    <mergeCell ref="E197:E198"/>
    <mergeCell ref="E199:E203"/>
    <mergeCell ref="E204:E207"/>
    <mergeCell ref="E208:E212"/>
    <mergeCell ref="E213:E216"/>
    <mergeCell ref="E217:E220"/>
    <mergeCell ref="E222:E224"/>
    <mergeCell ref="E225:E227"/>
    <mergeCell ref="E228:E231"/>
    <mergeCell ref="E232:E234"/>
    <mergeCell ref="E236:E239"/>
    <mergeCell ref="E240:E246"/>
    <mergeCell ref="E247:E252"/>
    <mergeCell ref="E253:E254"/>
    <mergeCell ref="E255:E259"/>
    <mergeCell ref="E260:E264"/>
    <mergeCell ref="E265:E268"/>
    <mergeCell ref="E273:E274"/>
    <mergeCell ref="E278:E280"/>
    <mergeCell ref="E282:E284"/>
    <mergeCell ref="E285:E291"/>
    <mergeCell ref="E292:E299"/>
    <mergeCell ref="E300:E306"/>
    <mergeCell ref="E307:E311"/>
    <mergeCell ref="E312:E317"/>
    <mergeCell ref="E318:E323"/>
    <mergeCell ref="E325:E333"/>
    <mergeCell ref="E334:E337"/>
    <mergeCell ref="E338:E342"/>
    <mergeCell ref="E343:E344"/>
    <mergeCell ref="E345:E346"/>
    <mergeCell ref="E347:E352"/>
    <mergeCell ref="E353:E359"/>
    <mergeCell ref="E360:E362"/>
    <mergeCell ref="E363:E364"/>
    <mergeCell ref="E365:E367"/>
    <mergeCell ref="E368:E370"/>
    <mergeCell ref="E371:E375"/>
    <mergeCell ref="E376:E379"/>
    <mergeCell ref="E380:E381"/>
    <mergeCell ref="E385:E388"/>
    <mergeCell ref="E389:E391"/>
    <mergeCell ref="E392:E394"/>
    <mergeCell ref="E395:E398"/>
    <mergeCell ref="E399:E402"/>
    <mergeCell ref="E403:E436"/>
    <mergeCell ref="E437:E439"/>
    <mergeCell ref="E441:E444"/>
    <mergeCell ref="F247:F252"/>
    <mergeCell ref="G247:G252"/>
  </mergeCells>
  <printOptions horizontalCentered="1"/>
  <pageMargins left="0.118055555555556" right="0.118055555555556" top="0.751388888888889" bottom="0.751388888888889" header="0.298611111111111" footer="0.298611111111111"/>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pane ySplit="3" topLeftCell="A19" activePane="bottomLeft" state="frozen"/>
      <selection/>
      <selection pane="bottomLeft" activeCell="G3" sqref="G3"/>
    </sheetView>
  </sheetViews>
  <sheetFormatPr defaultColWidth="9" defaultRowHeight="25" customHeight="1"/>
  <cols>
    <col min="1" max="1" width="5.625" style="87" customWidth="1"/>
    <col min="2" max="3" width="10.625" style="87" customWidth="1"/>
    <col min="4" max="4" width="20.625" style="87" customWidth="1"/>
    <col min="5" max="5" width="10.625" style="87" customWidth="1"/>
    <col min="6" max="6" width="8.625" style="87" customWidth="1"/>
    <col min="7" max="9" width="15.625" style="87" customWidth="1"/>
    <col min="10" max="10" width="15.625" style="87" hidden="1" customWidth="1"/>
    <col min="11" max="11" width="25.625" style="87" customWidth="1"/>
    <col min="12" max="12" width="10.625" style="87" customWidth="1"/>
    <col min="13" max="13" width="9" style="87"/>
    <col min="14" max="14" width="12.625" style="87"/>
    <col min="15" max="16384" width="9" style="87"/>
  </cols>
  <sheetData>
    <row r="1" s="211" customFormat="1" ht="40" customHeight="1" spans="1:12">
      <c r="A1" s="213" t="s">
        <v>571</v>
      </c>
      <c r="B1" s="213"/>
      <c r="C1" s="213"/>
      <c r="D1" s="213"/>
      <c r="E1" s="213"/>
      <c r="F1" s="213"/>
      <c r="G1" s="213"/>
      <c r="H1" s="213"/>
      <c r="I1" s="213"/>
      <c r="J1" s="213"/>
      <c r="K1" s="213"/>
      <c r="L1" s="213"/>
    </row>
    <row r="2" s="211" customFormat="1" ht="30" customHeight="1" spans="1:12">
      <c r="A2" s="89" t="str">
        <f>汇总表!A2</f>
        <v>工程名称：粤港澳大湾区国际智能检测产业园一期项目检验监测</v>
      </c>
      <c r="B2" s="89"/>
      <c r="C2" s="89"/>
      <c r="D2" s="89"/>
      <c r="E2" s="89"/>
      <c r="F2" s="89"/>
      <c r="G2" s="89"/>
      <c r="H2" s="89"/>
      <c r="I2" s="89"/>
      <c r="J2" s="89"/>
      <c r="K2" s="89"/>
      <c r="L2" s="89"/>
    </row>
    <row r="3" s="86" customFormat="1" ht="30" customHeight="1" spans="1:12">
      <c r="A3" s="214" t="s">
        <v>19</v>
      </c>
      <c r="B3" s="215" t="s">
        <v>572</v>
      </c>
      <c r="C3" s="215"/>
      <c r="D3" s="215"/>
      <c r="E3" s="215" t="s">
        <v>43</v>
      </c>
      <c r="F3" s="215" t="s">
        <v>42</v>
      </c>
      <c r="G3" s="8" t="s">
        <v>44</v>
      </c>
      <c r="H3" s="8" t="s">
        <v>45</v>
      </c>
      <c r="I3" s="8" t="s">
        <v>46</v>
      </c>
      <c r="J3" s="225" t="s">
        <v>573</v>
      </c>
      <c r="K3" s="226" t="s">
        <v>574</v>
      </c>
      <c r="L3" s="227" t="s">
        <v>47</v>
      </c>
    </row>
    <row r="4" ht="40" customHeight="1" spans="1:12">
      <c r="A4" s="216">
        <v>1</v>
      </c>
      <c r="B4" s="217" t="s">
        <v>575</v>
      </c>
      <c r="C4" s="218" t="s">
        <v>576</v>
      </c>
      <c r="D4" s="218" t="s">
        <v>577</v>
      </c>
      <c r="E4" s="192">
        <v>10</v>
      </c>
      <c r="F4" s="218" t="s">
        <v>73</v>
      </c>
      <c r="G4" s="191">
        <f>30*0.7</f>
        <v>21</v>
      </c>
      <c r="H4" s="191"/>
      <c r="I4" s="191"/>
      <c r="J4" s="228">
        <v>6637.8</v>
      </c>
      <c r="K4" s="218" t="s">
        <v>578</v>
      </c>
      <c r="L4" s="189"/>
    </row>
    <row r="5" ht="40" customHeight="1" spans="1:12">
      <c r="A5" s="216">
        <v>2</v>
      </c>
      <c r="B5" s="219"/>
      <c r="C5" s="218"/>
      <c r="D5" s="218" t="s">
        <v>579</v>
      </c>
      <c r="E5" s="192">
        <v>10</v>
      </c>
      <c r="F5" s="218" t="s">
        <v>73</v>
      </c>
      <c r="G5" s="191">
        <f>120*0.7</f>
        <v>84</v>
      </c>
      <c r="H5" s="191"/>
      <c r="I5" s="191"/>
      <c r="J5" s="229"/>
      <c r="K5" s="218" t="s">
        <v>578</v>
      </c>
      <c r="L5" s="106"/>
    </row>
    <row r="6" ht="40" customHeight="1" spans="1:12">
      <c r="A6" s="216">
        <v>3</v>
      </c>
      <c r="B6" s="219"/>
      <c r="C6" s="218"/>
      <c r="D6" s="218" t="s">
        <v>580</v>
      </c>
      <c r="E6" s="192">
        <v>10</v>
      </c>
      <c r="F6" s="218" t="s">
        <v>73</v>
      </c>
      <c r="G6" s="218">
        <f>500*0.7</f>
        <v>350</v>
      </c>
      <c r="H6" s="218"/>
      <c r="I6" s="218"/>
      <c r="J6" s="229"/>
      <c r="K6" s="218" t="s">
        <v>581</v>
      </c>
      <c r="L6" s="230"/>
    </row>
    <row r="7" ht="40" customHeight="1" spans="1:12">
      <c r="A7" s="216">
        <v>4</v>
      </c>
      <c r="B7" s="219"/>
      <c r="C7" s="218"/>
      <c r="D7" s="218" t="s">
        <v>582</v>
      </c>
      <c r="E7" s="192">
        <v>10</v>
      </c>
      <c r="F7" s="218" t="s">
        <v>73</v>
      </c>
      <c r="G7" s="218">
        <f>100*0.7</f>
        <v>70</v>
      </c>
      <c r="H7" s="218"/>
      <c r="I7" s="218"/>
      <c r="J7" s="229"/>
      <c r="K7" s="218" t="s">
        <v>581</v>
      </c>
      <c r="L7" s="189"/>
    </row>
    <row r="8" ht="40" customHeight="1" spans="1:12">
      <c r="A8" s="216">
        <v>5</v>
      </c>
      <c r="B8" s="219"/>
      <c r="C8" s="218"/>
      <c r="D8" s="218" t="s">
        <v>583</v>
      </c>
      <c r="E8" s="192">
        <v>100</v>
      </c>
      <c r="F8" s="218" t="s">
        <v>73</v>
      </c>
      <c r="G8" s="218">
        <f>30*0.7</f>
        <v>21</v>
      </c>
      <c r="H8" s="218"/>
      <c r="I8" s="218"/>
      <c r="J8" s="229"/>
      <c r="K8" s="218" t="s">
        <v>584</v>
      </c>
      <c r="L8" s="231"/>
    </row>
    <row r="9" ht="40" customHeight="1" spans="1:12">
      <c r="A9" s="216">
        <v>6</v>
      </c>
      <c r="B9" s="219"/>
      <c r="C9" s="218"/>
      <c r="D9" s="218" t="s">
        <v>585</v>
      </c>
      <c r="E9" s="192">
        <v>200</v>
      </c>
      <c r="F9" s="218" t="s">
        <v>73</v>
      </c>
      <c r="G9" s="218">
        <f>15*0.7</f>
        <v>10.5</v>
      </c>
      <c r="H9" s="218"/>
      <c r="I9" s="218"/>
      <c r="J9" s="232"/>
      <c r="K9" s="218" t="s">
        <v>586</v>
      </c>
      <c r="L9" s="189"/>
    </row>
    <row r="10" ht="40" customHeight="1" spans="1:12">
      <c r="A10" s="216">
        <v>7</v>
      </c>
      <c r="B10" s="219"/>
      <c r="C10" s="218" t="s">
        <v>587</v>
      </c>
      <c r="D10" s="218" t="s">
        <v>580</v>
      </c>
      <c r="E10" s="192">
        <v>10</v>
      </c>
      <c r="F10" s="218" t="s">
        <v>73</v>
      </c>
      <c r="G10" s="218">
        <f>500*0.7</f>
        <v>350</v>
      </c>
      <c r="H10" s="218"/>
      <c r="I10" s="218"/>
      <c r="J10" s="228">
        <v>6637.8</v>
      </c>
      <c r="K10" s="218" t="s">
        <v>581</v>
      </c>
      <c r="L10" s="230"/>
    </row>
    <row r="11" ht="40" customHeight="1" spans="1:12">
      <c r="A11" s="216">
        <v>8</v>
      </c>
      <c r="B11" s="219"/>
      <c r="C11" s="218"/>
      <c r="D11" s="218" t="s">
        <v>582</v>
      </c>
      <c r="E11" s="192">
        <v>10</v>
      </c>
      <c r="F11" s="218" t="s">
        <v>73</v>
      </c>
      <c r="G11" s="218">
        <f>100*0.7</f>
        <v>70</v>
      </c>
      <c r="H11" s="218"/>
      <c r="I11" s="218"/>
      <c r="J11" s="229"/>
      <c r="K11" s="218" t="s">
        <v>581</v>
      </c>
      <c r="L11" s="189"/>
    </row>
    <row r="12" ht="40" customHeight="1" spans="1:12">
      <c r="A12" s="216">
        <v>9</v>
      </c>
      <c r="B12" s="219"/>
      <c r="C12" s="218"/>
      <c r="D12" s="218" t="s">
        <v>583</v>
      </c>
      <c r="E12" s="192">
        <v>100</v>
      </c>
      <c r="F12" s="218" t="s">
        <v>73</v>
      </c>
      <c r="G12" s="218">
        <f>30*0.7</f>
        <v>21</v>
      </c>
      <c r="H12" s="218"/>
      <c r="I12" s="218"/>
      <c r="J12" s="232"/>
      <c r="K12" s="218" t="s">
        <v>584</v>
      </c>
      <c r="L12" s="230"/>
    </row>
    <row r="13" ht="40" customHeight="1" spans="1:12">
      <c r="A13" s="216">
        <v>10</v>
      </c>
      <c r="B13" s="219"/>
      <c r="C13" s="218" t="s">
        <v>588</v>
      </c>
      <c r="D13" s="218" t="s">
        <v>580</v>
      </c>
      <c r="E13" s="192">
        <v>10</v>
      </c>
      <c r="F13" s="218" t="s">
        <v>73</v>
      </c>
      <c r="G13" s="218">
        <f>500*0.7</f>
        <v>350</v>
      </c>
      <c r="H13" s="218"/>
      <c r="I13" s="218"/>
      <c r="J13" s="228">
        <v>6637.8</v>
      </c>
      <c r="K13" s="218" t="s">
        <v>581</v>
      </c>
      <c r="L13" s="230"/>
    </row>
    <row r="14" ht="40" customHeight="1" spans="1:12">
      <c r="A14" s="216">
        <v>11</v>
      </c>
      <c r="B14" s="219"/>
      <c r="C14" s="218"/>
      <c r="D14" s="218" t="s">
        <v>582</v>
      </c>
      <c r="E14" s="192">
        <v>10</v>
      </c>
      <c r="F14" s="218" t="s">
        <v>73</v>
      </c>
      <c r="G14" s="218">
        <f>100*0.7</f>
        <v>70</v>
      </c>
      <c r="H14" s="218"/>
      <c r="I14" s="218"/>
      <c r="J14" s="229"/>
      <c r="K14" s="218" t="s">
        <v>581</v>
      </c>
      <c r="L14" s="189"/>
    </row>
    <row r="15" ht="40" customHeight="1" spans="1:12">
      <c r="A15" s="216">
        <v>12</v>
      </c>
      <c r="B15" s="219"/>
      <c r="C15" s="218"/>
      <c r="D15" s="218" t="s">
        <v>583</v>
      </c>
      <c r="E15" s="192">
        <v>100</v>
      </c>
      <c r="F15" s="218" t="s">
        <v>73</v>
      </c>
      <c r="G15" s="218">
        <f>30*0.7</f>
        <v>21</v>
      </c>
      <c r="H15" s="218"/>
      <c r="I15" s="218"/>
      <c r="J15" s="232"/>
      <c r="K15" s="218" t="s">
        <v>584</v>
      </c>
      <c r="L15" s="230"/>
    </row>
    <row r="16" ht="40" customHeight="1" spans="1:12">
      <c r="A16" s="216">
        <v>13</v>
      </c>
      <c r="B16" s="219"/>
      <c r="C16" s="218" t="s">
        <v>589</v>
      </c>
      <c r="D16" s="218" t="s">
        <v>398</v>
      </c>
      <c r="E16" s="192">
        <v>1</v>
      </c>
      <c r="F16" s="218" t="s">
        <v>98</v>
      </c>
      <c r="G16" s="218">
        <f>500*0.7</f>
        <v>350</v>
      </c>
      <c r="H16" s="218"/>
      <c r="I16" s="218"/>
      <c r="J16" s="233">
        <v>1</v>
      </c>
      <c r="K16" s="218" t="s">
        <v>590</v>
      </c>
      <c r="L16" s="230"/>
    </row>
    <row r="17" ht="40" customHeight="1" spans="1:12">
      <c r="A17" s="216">
        <v>14</v>
      </c>
      <c r="B17" s="219"/>
      <c r="C17" s="218"/>
      <c r="D17" s="218" t="s">
        <v>583</v>
      </c>
      <c r="E17" s="192">
        <v>100</v>
      </c>
      <c r="F17" s="218" t="s">
        <v>73</v>
      </c>
      <c r="G17" s="218">
        <f>30*0.7</f>
        <v>21</v>
      </c>
      <c r="H17" s="218"/>
      <c r="I17" s="218"/>
      <c r="J17" s="228">
        <v>6637.8</v>
      </c>
      <c r="K17" s="218" t="s">
        <v>584</v>
      </c>
      <c r="L17" s="230"/>
    </row>
    <row r="18" ht="40" customHeight="1" spans="1:12">
      <c r="A18" s="216">
        <v>15</v>
      </c>
      <c r="B18" s="219"/>
      <c r="C18" s="218"/>
      <c r="D18" s="218" t="s">
        <v>591</v>
      </c>
      <c r="E18" s="192">
        <v>10</v>
      </c>
      <c r="F18" s="218" t="s">
        <v>73</v>
      </c>
      <c r="G18" s="218">
        <f>100*0.7</f>
        <v>70</v>
      </c>
      <c r="H18" s="218"/>
      <c r="I18" s="218"/>
      <c r="J18" s="229"/>
      <c r="K18" s="218" t="s">
        <v>592</v>
      </c>
      <c r="L18" s="189"/>
    </row>
    <row r="19" ht="40" customHeight="1" spans="1:12">
      <c r="A19" s="216">
        <v>16</v>
      </c>
      <c r="B19" s="219"/>
      <c r="C19" s="218"/>
      <c r="D19" s="218" t="s">
        <v>593</v>
      </c>
      <c r="E19" s="192">
        <v>10</v>
      </c>
      <c r="F19" s="218" t="s">
        <v>594</v>
      </c>
      <c r="G19" s="218">
        <f>300*0.7</f>
        <v>210</v>
      </c>
      <c r="H19" s="218"/>
      <c r="I19" s="218"/>
      <c r="J19" s="232"/>
      <c r="K19" s="218" t="s">
        <v>595</v>
      </c>
      <c r="L19" s="230"/>
    </row>
    <row r="20" ht="40" customHeight="1" spans="1:12">
      <c r="A20" s="216">
        <v>17</v>
      </c>
      <c r="B20" s="219"/>
      <c r="C20" s="218" t="s">
        <v>596</v>
      </c>
      <c r="D20" s="218" t="s">
        <v>398</v>
      </c>
      <c r="E20" s="192">
        <v>1</v>
      </c>
      <c r="F20" s="218" t="s">
        <v>98</v>
      </c>
      <c r="G20" s="218">
        <f>500*0.7</f>
        <v>350</v>
      </c>
      <c r="H20" s="218"/>
      <c r="I20" s="218"/>
      <c r="J20" s="233">
        <v>1</v>
      </c>
      <c r="K20" s="218" t="s">
        <v>590</v>
      </c>
      <c r="L20" s="230"/>
    </row>
    <row r="21" ht="40" customHeight="1" spans="1:12">
      <c r="A21" s="216">
        <v>18</v>
      </c>
      <c r="B21" s="219"/>
      <c r="C21" s="218"/>
      <c r="D21" s="218" t="s">
        <v>583</v>
      </c>
      <c r="E21" s="192">
        <v>100</v>
      </c>
      <c r="F21" s="218" t="s">
        <v>73</v>
      </c>
      <c r="G21" s="218">
        <f>30*0.7</f>
        <v>21</v>
      </c>
      <c r="H21" s="218"/>
      <c r="I21" s="218"/>
      <c r="J21" s="228">
        <v>6637.8</v>
      </c>
      <c r="K21" s="218" t="s">
        <v>584</v>
      </c>
      <c r="L21" s="230"/>
    </row>
    <row r="22" ht="40" customHeight="1" spans="1:12">
      <c r="A22" s="216">
        <v>19</v>
      </c>
      <c r="B22" s="219"/>
      <c r="C22" s="218"/>
      <c r="D22" s="218" t="s">
        <v>591</v>
      </c>
      <c r="E22" s="192">
        <v>10</v>
      </c>
      <c r="F22" s="218" t="s">
        <v>73</v>
      </c>
      <c r="G22" s="218">
        <f>100*0.7</f>
        <v>70</v>
      </c>
      <c r="H22" s="218"/>
      <c r="I22" s="218"/>
      <c r="J22" s="229"/>
      <c r="K22" s="218" t="s">
        <v>592</v>
      </c>
      <c r="L22" s="189"/>
    </row>
    <row r="23" ht="40" customHeight="1" spans="1:12">
      <c r="A23" s="216">
        <v>20</v>
      </c>
      <c r="B23" s="219"/>
      <c r="C23" s="218"/>
      <c r="D23" s="218" t="s">
        <v>593</v>
      </c>
      <c r="E23" s="192">
        <v>10</v>
      </c>
      <c r="F23" s="218" t="s">
        <v>594</v>
      </c>
      <c r="G23" s="218">
        <f>300*0.7</f>
        <v>210</v>
      </c>
      <c r="H23" s="218"/>
      <c r="I23" s="218"/>
      <c r="J23" s="232"/>
      <c r="K23" s="218" t="s">
        <v>595</v>
      </c>
      <c r="L23" s="230"/>
    </row>
    <row r="24" ht="40" customHeight="1" spans="1:12">
      <c r="A24" s="216">
        <v>21</v>
      </c>
      <c r="B24" s="219"/>
      <c r="C24" s="218" t="s">
        <v>597</v>
      </c>
      <c r="D24" s="218" t="s">
        <v>398</v>
      </c>
      <c r="E24" s="192">
        <v>1</v>
      </c>
      <c r="F24" s="218" t="s">
        <v>98</v>
      </c>
      <c r="G24" s="218">
        <f>500*0.7</f>
        <v>350</v>
      </c>
      <c r="H24" s="218"/>
      <c r="I24" s="218"/>
      <c r="J24" s="233">
        <v>1</v>
      </c>
      <c r="K24" s="218" t="s">
        <v>590</v>
      </c>
      <c r="L24" s="230"/>
    </row>
    <row r="25" ht="40" customHeight="1" spans="1:12">
      <c r="A25" s="216">
        <v>22</v>
      </c>
      <c r="B25" s="219"/>
      <c r="C25" s="218"/>
      <c r="D25" s="218" t="s">
        <v>591</v>
      </c>
      <c r="E25" s="192">
        <v>300</v>
      </c>
      <c r="F25" s="218" t="s">
        <v>73</v>
      </c>
      <c r="G25" s="218">
        <f>100*0.7</f>
        <v>70</v>
      </c>
      <c r="H25" s="218"/>
      <c r="I25" s="218"/>
      <c r="J25" s="228">
        <v>6637.8</v>
      </c>
      <c r="K25" s="234" t="s">
        <v>598</v>
      </c>
      <c r="L25" s="189"/>
    </row>
    <row r="26" ht="40" customHeight="1" spans="1:12">
      <c r="A26" s="216">
        <v>23</v>
      </c>
      <c r="B26" s="219"/>
      <c r="C26" s="218"/>
      <c r="D26" s="218" t="s">
        <v>583</v>
      </c>
      <c r="E26" s="192">
        <v>100</v>
      </c>
      <c r="F26" s="218" t="s">
        <v>73</v>
      </c>
      <c r="G26" s="218">
        <f>30*0.7</f>
        <v>21</v>
      </c>
      <c r="H26" s="218"/>
      <c r="I26" s="218"/>
      <c r="J26" s="232"/>
      <c r="K26" s="218" t="s">
        <v>584</v>
      </c>
      <c r="L26" s="230"/>
    </row>
    <row r="27" s="86" customFormat="1" ht="40" customHeight="1" spans="1:14">
      <c r="A27" s="216">
        <v>24</v>
      </c>
      <c r="B27" s="219"/>
      <c r="C27" s="115" t="s">
        <v>599</v>
      </c>
      <c r="D27" s="115" t="s">
        <v>600</v>
      </c>
      <c r="E27" s="192">
        <v>10</v>
      </c>
      <c r="F27" s="192" t="s">
        <v>601</v>
      </c>
      <c r="G27" s="220">
        <f>200*0.7</f>
        <v>140</v>
      </c>
      <c r="H27" s="220"/>
      <c r="I27" s="220"/>
      <c r="J27" s="235"/>
      <c r="K27" s="115" t="s">
        <v>602</v>
      </c>
      <c r="L27" s="189"/>
      <c r="N27" s="87"/>
    </row>
    <row r="28" s="86" customFormat="1" ht="40" customHeight="1" spans="1:14">
      <c r="A28" s="216">
        <v>25</v>
      </c>
      <c r="B28" s="219"/>
      <c r="C28" s="138"/>
      <c r="D28" s="115" t="s">
        <v>603</v>
      </c>
      <c r="E28" s="192">
        <v>10</v>
      </c>
      <c r="F28" s="192" t="s">
        <v>601</v>
      </c>
      <c r="G28" s="220">
        <f>20*0.7</f>
        <v>14</v>
      </c>
      <c r="H28" s="220"/>
      <c r="I28" s="220"/>
      <c r="J28" s="235"/>
      <c r="K28" s="115" t="s">
        <v>604</v>
      </c>
      <c r="L28" s="189"/>
      <c r="N28" s="87"/>
    </row>
    <row r="29" s="86" customFormat="1" ht="40" customHeight="1" spans="1:14">
      <c r="A29" s="216">
        <v>26</v>
      </c>
      <c r="B29" s="219"/>
      <c r="C29" s="115" t="s">
        <v>605</v>
      </c>
      <c r="D29" s="115" t="s">
        <v>600</v>
      </c>
      <c r="E29" s="192">
        <v>10</v>
      </c>
      <c r="F29" s="192" t="s">
        <v>601</v>
      </c>
      <c r="G29" s="220">
        <f>20*0.7</f>
        <v>14</v>
      </c>
      <c r="H29" s="220"/>
      <c r="I29" s="220"/>
      <c r="J29" s="235"/>
      <c r="K29" s="115" t="s">
        <v>606</v>
      </c>
      <c r="L29" s="189"/>
      <c r="N29" s="87"/>
    </row>
    <row r="30" s="86" customFormat="1" ht="40" customHeight="1" spans="1:14">
      <c r="A30" s="216">
        <v>27</v>
      </c>
      <c r="B30" s="221"/>
      <c r="C30" s="138"/>
      <c r="D30" s="115" t="s">
        <v>205</v>
      </c>
      <c r="E30" s="192">
        <v>10</v>
      </c>
      <c r="F30" s="192" t="s">
        <v>601</v>
      </c>
      <c r="G30" s="220">
        <f>200*0.7</f>
        <v>140</v>
      </c>
      <c r="H30" s="220"/>
      <c r="I30" s="220"/>
      <c r="J30" s="235"/>
      <c r="K30" s="115" t="s">
        <v>607</v>
      </c>
      <c r="L30" s="189"/>
      <c r="N30" s="87"/>
    </row>
    <row r="31" s="86" customFormat="1" ht="40" customHeight="1" spans="1:12">
      <c r="A31" s="222" t="s">
        <v>37</v>
      </c>
      <c r="B31" s="223"/>
      <c r="C31" s="223"/>
      <c r="D31" s="223"/>
      <c r="E31" s="223"/>
      <c r="F31" s="223"/>
      <c r="G31" s="223"/>
      <c r="H31" s="224"/>
      <c r="I31" s="236"/>
      <c r="J31" s="237"/>
      <c r="K31" s="238"/>
      <c r="L31" s="239"/>
    </row>
    <row r="32" s="212" customFormat="1" ht="50" customHeight="1" spans="1:12">
      <c r="A32" s="29" t="s">
        <v>88</v>
      </c>
      <c r="B32" s="29"/>
      <c r="C32" s="29"/>
      <c r="D32" s="29"/>
      <c r="E32" s="29"/>
      <c r="F32" s="29"/>
      <c r="G32" s="29"/>
      <c r="H32" s="29"/>
      <c r="I32" s="29"/>
      <c r="J32" s="29"/>
      <c r="K32" s="29"/>
      <c r="L32" s="29"/>
    </row>
  </sheetData>
  <autoFilter xmlns:etc="http://www.wps.cn/officeDocument/2017/etCustomData" ref="B3:L32" etc:filterBottomFollowUsedRange="0">
    <extLst/>
  </autoFilter>
  <mergeCells count="20">
    <mergeCell ref="A1:L1"/>
    <mergeCell ref="A2:L2"/>
    <mergeCell ref="B3:D3"/>
    <mergeCell ref="A31:H31"/>
    <mergeCell ref="A32:L32"/>
    <mergeCell ref="B4:B30"/>
    <mergeCell ref="C4:C9"/>
    <mergeCell ref="C10:C12"/>
    <mergeCell ref="C13:C15"/>
    <mergeCell ref="C16:C19"/>
    <mergeCell ref="C20:C23"/>
    <mergeCell ref="C24:C26"/>
    <mergeCell ref="C27:C28"/>
    <mergeCell ref="C29:C30"/>
    <mergeCell ref="J4:J9"/>
    <mergeCell ref="J10:J12"/>
    <mergeCell ref="J13:J15"/>
    <mergeCell ref="J17:J19"/>
    <mergeCell ref="J21:J23"/>
    <mergeCell ref="J25:J26"/>
  </mergeCells>
  <printOptions horizontalCentered="1"/>
  <pageMargins left="0.118055555555556" right="0.118055555555556" top="0.751388888888889" bottom="0.751388888888889" header="0.298611111111111" footer="0.298611111111111"/>
  <pageSetup paperSize="9" scale="9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3" sqref="G3"/>
    </sheetView>
  </sheetViews>
  <sheetFormatPr defaultColWidth="9" defaultRowHeight="25" customHeight="1"/>
  <cols>
    <col min="1" max="1" width="6.625" customWidth="1"/>
    <col min="2" max="2" width="10.625" customWidth="1"/>
    <col min="3" max="4" width="20.625" customWidth="1"/>
    <col min="5" max="5" width="10.625" customWidth="1"/>
    <col min="6" max="6" width="8.625" customWidth="1"/>
    <col min="7" max="9" width="15.625" customWidth="1"/>
    <col min="10" max="10" width="30.625" customWidth="1"/>
    <col min="11" max="11" width="10.625" customWidth="1"/>
  </cols>
  <sheetData>
    <row r="1" s="146" customFormat="1" ht="40" customHeight="1" spans="1:11">
      <c r="A1" s="197" t="s">
        <v>608</v>
      </c>
      <c r="B1" s="197"/>
      <c r="C1" s="197"/>
      <c r="D1" s="197"/>
      <c r="E1" s="197"/>
      <c r="F1" s="197"/>
      <c r="G1" s="197"/>
      <c r="H1" s="197"/>
      <c r="I1" s="197"/>
      <c r="J1" s="197"/>
      <c r="K1" s="197"/>
    </row>
    <row r="2" s="146" customFormat="1" ht="30" customHeight="1" spans="1:11">
      <c r="A2" s="198" t="str">
        <f>汇总表!A2</f>
        <v>工程名称：粤港澳大湾区国际智能检测产业园一期项目检验监测</v>
      </c>
      <c r="B2" s="198"/>
      <c r="C2" s="198"/>
      <c r="D2" s="198"/>
      <c r="E2" s="198"/>
      <c r="F2" s="198"/>
      <c r="G2" s="198"/>
      <c r="H2" s="198"/>
      <c r="I2" s="198"/>
      <c r="J2" s="198"/>
      <c r="K2" s="198"/>
    </row>
    <row r="3" s="3" customFormat="1" ht="30" customHeight="1" spans="1:11">
      <c r="A3" s="148" t="s">
        <v>19</v>
      </c>
      <c r="B3" s="149" t="s">
        <v>572</v>
      </c>
      <c r="C3" s="149"/>
      <c r="D3" s="149"/>
      <c r="E3" s="149" t="s">
        <v>43</v>
      </c>
      <c r="F3" s="149" t="s">
        <v>42</v>
      </c>
      <c r="G3" s="8" t="s">
        <v>44</v>
      </c>
      <c r="H3" s="8" t="s">
        <v>45</v>
      </c>
      <c r="I3" s="8" t="s">
        <v>46</v>
      </c>
      <c r="J3" s="150" t="s">
        <v>574</v>
      </c>
      <c r="K3" s="167" t="s">
        <v>47</v>
      </c>
    </row>
    <row r="4" ht="40" customHeight="1" spans="1:11">
      <c r="A4" s="199">
        <v>1</v>
      </c>
      <c r="B4" s="200" t="s">
        <v>609</v>
      </c>
      <c r="C4" s="200" t="s">
        <v>610</v>
      </c>
      <c r="D4" s="200" t="s">
        <v>398</v>
      </c>
      <c r="E4" s="201">
        <v>4</v>
      </c>
      <c r="F4" s="200" t="s">
        <v>98</v>
      </c>
      <c r="G4" s="202">
        <f>500*0.7</f>
        <v>350</v>
      </c>
      <c r="H4" s="202"/>
      <c r="I4" s="202"/>
      <c r="J4" s="200" t="s">
        <v>590</v>
      </c>
      <c r="K4" s="106"/>
    </row>
    <row r="5" ht="40" customHeight="1" spans="1:11">
      <c r="A5" s="199">
        <v>2</v>
      </c>
      <c r="B5" s="200"/>
      <c r="C5" s="200"/>
      <c r="D5" s="200" t="s">
        <v>591</v>
      </c>
      <c r="E5" s="201">
        <v>625</v>
      </c>
      <c r="F5" s="200" t="s">
        <v>73</v>
      </c>
      <c r="G5" s="71">
        <f>80*0.7</f>
        <v>56</v>
      </c>
      <c r="H5" s="71"/>
      <c r="I5" s="71"/>
      <c r="J5" s="200" t="s">
        <v>611</v>
      </c>
      <c r="K5" s="206"/>
    </row>
    <row r="6" ht="40" customHeight="1" spans="1:11">
      <c r="A6" s="199">
        <v>3</v>
      </c>
      <c r="B6" s="200"/>
      <c r="C6" s="200"/>
      <c r="D6" s="200" t="s">
        <v>612</v>
      </c>
      <c r="E6" s="201">
        <v>800</v>
      </c>
      <c r="F6" s="200" t="s">
        <v>65</v>
      </c>
      <c r="G6" s="202">
        <f>68*0.7</f>
        <v>47.6</v>
      </c>
      <c r="H6" s="202"/>
      <c r="I6" s="202"/>
      <c r="J6" s="200" t="s">
        <v>613</v>
      </c>
      <c r="K6" s="106"/>
    </row>
    <row r="7" ht="40" customHeight="1" spans="1:11">
      <c r="A7" s="199">
        <v>4</v>
      </c>
      <c r="B7" s="200"/>
      <c r="C7" s="200"/>
      <c r="D7" s="200" t="s">
        <v>614</v>
      </c>
      <c r="E7" s="201">
        <v>800</v>
      </c>
      <c r="F7" s="200" t="s">
        <v>65</v>
      </c>
      <c r="G7" s="202">
        <f>15*0.7</f>
        <v>10.5</v>
      </c>
      <c r="H7" s="202"/>
      <c r="I7" s="202"/>
      <c r="J7" s="200" t="s">
        <v>615</v>
      </c>
      <c r="K7" s="106"/>
    </row>
    <row r="8" ht="40" customHeight="1" spans="1:11">
      <c r="A8" s="199">
        <v>5</v>
      </c>
      <c r="B8" s="200"/>
      <c r="C8" s="200"/>
      <c r="D8" s="200" t="s">
        <v>616</v>
      </c>
      <c r="E8" s="201">
        <v>200</v>
      </c>
      <c r="F8" s="200" t="s">
        <v>65</v>
      </c>
      <c r="G8" s="202">
        <f>200*0.7</f>
        <v>140</v>
      </c>
      <c r="H8" s="202"/>
      <c r="I8" s="202"/>
      <c r="J8" s="200" t="s">
        <v>617</v>
      </c>
      <c r="K8" s="106"/>
    </row>
    <row r="9" ht="40" customHeight="1" spans="1:11">
      <c r="A9" s="199">
        <v>6</v>
      </c>
      <c r="B9" s="200"/>
      <c r="C9" s="200"/>
      <c r="D9" s="200" t="s">
        <v>618</v>
      </c>
      <c r="E9" s="201">
        <v>10</v>
      </c>
      <c r="F9" s="200" t="s">
        <v>73</v>
      </c>
      <c r="G9" s="202">
        <v>4455</v>
      </c>
      <c r="H9" s="202"/>
      <c r="I9" s="202"/>
      <c r="J9" s="200" t="s">
        <v>619</v>
      </c>
      <c r="K9" s="207"/>
    </row>
    <row r="10" s="3" customFormat="1" ht="40" customHeight="1" spans="1:11">
      <c r="A10" s="203" t="s">
        <v>37</v>
      </c>
      <c r="B10" s="204"/>
      <c r="C10" s="204"/>
      <c r="D10" s="204"/>
      <c r="E10" s="204"/>
      <c r="F10" s="204"/>
      <c r="G10" s="204"/>
      <c r="H10" s="205"/>
      <c r="I10" s="208"/>
      <c r="J10" s="209"/>
      <c r="K10" s="210"/>
    </row>
    <row r="11" ht="50" customHeight="1" spans="1:12">
      <c r="A11" s="29" t="s">
        <v>88</v>
      </c>
      <c r="B11" s="29"/>
      <c r="C11" s="29"/>
      <c r="D11" s="29"/>
      <c r="E11" s="29"/>
      <c r="F11" s="29"/>
      <c r="G11" s="29"/>
      <c r="H11" s="29"/>
      <c r="I11" s="29"/>
      <c r="J11" s="29"/>
      <c r="K11" s="29"/>
      <c r="L11" s="196"/>
    </row>
  </sheetData>
  <mergeCells count="7">
    <mergeCell ref="A1:K1"/>
    <mergeCell ref="A2:K2"/>
    <mergeCell ref="B3:D3"/>
    <mergeCell ref="A10:H10"/>
    <mergeCell ref="A11:K11"/>
    <mergeCell ref="B4:B9"/>
    <mergeCell ref="C4:C9"/>
  </mergeCells>
  <printOptions horizontalCentered="1"/>
  <pageMargins left="0.118055555555556" right="0.118055555555556" top="0.751388888888889" bottom="0.751388888888889" header="0.298611111111111" footer="0.298611111111111"/>
  <pageSetup paperSize="9" scale="8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workbookViewId="0">
      <pane ySplit="3" topLeftCell="A78" activePane="bottomLeft" state="frozen"/>
      <selection/>
      <selection pane="bottomLeft" activeCell="G3" sqref="G3"/>
    </sheetView>
  </sheetViews>
  <sheetFormatPr defaultColWidth="9" defaultRowHeight="13.5"/>
  <cols>
    <col min="1" max="1" width="7.125" customWidth="1"/>
    <col min="2" max="2" width="22.75" customWidth="1"/>
    <col min="3" max="3" width="23.5" customWidth="1"/>
    <col min="4" max="4" width="27.75" customWidth="1"/>
    <col min="5" max="5" width="11.625" customWidth="1"/>
    <col min="6" max="6" width="11.375" customWidth="1"/>
    <col min="7" max="9" width="15.625" customWidth="1"/>
    <col min="10" max="10" width="10.625" customWidth="1"/>
  </cols>
  <sheetData>
    <row r="1" s="170" customFormat="1" ht="40" customHeight="1" spans="1:10">
      <c r="A1" s="109" t="s">
        <v>620</v>
      </c>
      <c r="B1" s="173"/>
      <c r="C1" s="109"/>
      <c r="D1" s="109"/>
      <c r="E1" s="109"/>
      <c r="F1" s="109"/>
      <c r="G1" s="174"/>
      <c r="H1" s="174"/>
      <c r="I1" s="174"/>
      <c r="J1" s="109"/>
    </row>
    <row r="2" s="170" customFormat="1" ht="30" customHeight="1" spans="1:10">
      <c r="A2" s="175" t="str">
        <f>汇总表!A2</f>
        <v>工程名称：粤港澳大湾区国际智能检测产业园一期项目检验监测</v>
      </c>
      <c r="B2" s="175"/>
      <c r="C2" s="175"/>
      <c r="D2" s="175"/>
      <c r="E2" s="175"/>
      <c r="F2" s="175"/>
      <c r="G2" s="175"/>
      <c r="H2" s="175"/>
      <c r="I2" s="175"/>
      <c r="J2" s="175"/>
    </row>
    <row r="3" s="171" customFormat="1" ht="30" customHeight="1" spans="1:10">
      <c r="A3" s="176" t="s">
        <v>19</v>
      </c>
      <c r="B3" s="8" t="s">
        <v>39</v>
      </c>
      <c r="C3" s="8" t="s">
        <v>40</v>
      </c>
      <c r="D3" s="8" t="s">
        <v>41</v>
      </c>
      <c r="E3" s="8" t="s">
        <v>43</v>
      </c>
      <c r="F3" s="177" t="s">
        <v>42</v>
      </c>
      <c r="G3" s="8" t="s">
        <v>44</v>
      </c>
      <c r="H3" s="8" t="s">
        <v>45</v>
      </c>
      <c r="I3" s="8" t="s">
        <v>46</v>
      </c>
      <c r="J3" s="186" t="s">
        <v>47</v>
      </c>
    </row>
    <row r="4" s="170" customFormat="1" ht="40" customHeight="1" spans="1:10">
      <c r="A4" s="178">
        <v>1</v>
      </c>
      <c r="B4" s="179" t="s">
        <v>621</v>
      </c>
      <c r="C4" s="180" t="s">
        <v>177</v>
      </c>
      <c r="D4" s="160" t="s">
        <v>622</v>
      </c>
      <c r="E4" s="160">
        <v>10</v>
      </c>
      <c r="F4" s="160" t="s">
        <v>120</v>
      </c>
      <c r="G4" s="181">
        <f>500*0.7</f>
        <v>350</v>
      </c>
      <c r="H4" s="181"/>
      <c r="I4" s="181"/>
      <c r="J4" s="106"/>
    </row>
    <row r="5" s="170" customFormat="1" ht="40" customHeight="1" spans="1:10">
      <c r="A5" s="178"/>
      <c r="B5" s="179"/>
      <c r="C5" s="180" t="s">
        <v>623</v>
      </c>
      <c r="D5" s="160"/>
      <c r="E5" s="160">
        <v>10</v>
      </c>
      <c r="F5" s="160" t="s">
        <v>120</v>
      </c>
      <c r="G5" s="181">
        <f>200*0.7</f>
        <v>140</v>
      </c>
      <c r="H5" s="181"/>
      <c r="I5" s="181"/>
      <c r="J5" s="106"/>
    </row>
    <row r="6" s="170" customFormat="1" ht="40" customHeight="1" spans="1:10">
      <c r="A6" s="178"/>
      <c r="B6" s="179"/>
      <c r="C6" s="180" t="s">
        <v>414</v>
      </c>
      <c r="D6" s="160"/>
      <c r="E6" s="160">
        <v>10</v>
      </c>
      <c r="F6" s="160" t="s">
        <v>120</v>
      </c>
      <c r="G6" s="181">
        <f>1600*0.7</f>
        <v>1120</v>
      </c>
      <c r="H6" s="181"/>
      <c r="I6" s="181"/>
      <c r="J6" s="106"/>
    </row>
    <row r="7" s="170" customFormat="1" ht="40" customHeight="1" spans="1:10">
      <c r="A7" s="178">
        <v>2</v>
      </c>
      <c r="B7" s="179" t="s">
        <v>624</v>
      </c>
      <c r="C7" s="179" t="s">
        <v>625</v>
      </c>
      <c r="D7" s="160"/>
      <c r="E7" s="160">
        <v>10</v>
      </c>
      <c r="F7" s="160" t="s">
        <v>98</v>
      </c>
      <c r="G7" s="181">
        <f>2200*0.7</f>
        <v>1540</v>
      </c>
      <c r="H7" s="181"/>
      <c r="I7" s="181"/>
      <c r="J7" s="106"/>
    </row>
    <row r="8" s="170" customFormat="1" ht="40" customHeight="1" spans="1:10">
      <c r="A8" s="178">
        <v>3</v>
      </c>
      <c r="B8" s="179" t="s">
        <v>626</v>
      </c>
      <c r="C8" s="179" t="s">
        <v>414</v>
      </c>
      <c r="D8" s="160"/>
      <c r="E8" s="160">
        <v>10</v>
      </c>
      <c r="F8" s="160" t="s">
        <v>98</v>
      </c>
      <c r="G8" s="181">
        <f>920*0.7</f>
        <v>644</v>
      </c>
      <c r="H8" s="181"/>
      <c r="I8" s="181"/>
      <c r="J8" s="106"/>
    </row>
    <row r="9" s="170" customFormat="1" ht="40" customHeight="1" spans="1:10">
      <c r="A9" s="178"/>
      <c r="B9" s="179"/>
      <c r="C9" s="179" t="s">
        <v>131</v>
      </c>
      <c r="D9" s="160"/>
      <c r="E9" s="160">
        <v>10</v>
      </c>
      <c r="F9" s="160" t="s">
        <v>120</v>
      </c>
      <c r="G9" s="181">
        <f>200*0.7</f>
        <v>140</v>
      </c>
      <c r="H9" s="181"/>
      <c r="I9" s="181"/>
      <c r="J9" s="106"/>
    </row>
    <row r="10" s="170" customFormat="1" ht="40" customHeight="1" spans="1:10">
      <c r="A10" s="178"/>
      <c r="B10" s="179"/>
      <c r="C10" s="179" t="s">
        <v>195</v>
      </c>
      <c r="D10" s="160"/>
      <c r="E10" s="160">
        <v>10</v>
      </c>
      <c r="F10" s="160" t="s">
        <v>120</v>
      </c>
      <c r="G10" s="181">
        <f>300*0.7</f>
        <v>210</v>
      </c>
      <c r="H10" s="181"/>
      <c r="I10" s="181"/>
      <c r="J10" s="106"/>
    </row>
    <row r="11" s="170" customFormat="1" ht="40" customHeight="1" spans="1:10">
      <c r="A11" s="178"/>
      <c r="B11" s="179"/>
      <c r="C11" s="179" t="s">
        <v>627</v>
      </c>
      <c r="D11" s="160"/>
      <c r="E11" s="160">
        <v>10</v>
      </c>
      <c r="F11" s="160" t="s">
        <v>120</v>
      </c>
      <c r="G11" s="114">
        <f>4900*0.7</f>
        <v>3430</v>
      </c>
      <c r="H11" s="114"/>
      <c r="I11" s="114"/>
      <c r="J11" s="187"/>
    </row>
    <row r="12" s="170" customFormat="1" ht="40" customHeight="1" spans="1:10">
      <c r="A12" s="178">
        <v>4</v>
      </c>
      <c r="B12" s="179" t="s">
        <v>628</v>
      </c>
      <c r="C12" s="179" t="s">
        <v>629</v>
      </c>
      <c r="D12" s="160"/>
      <c r="E12" s="160">
        <v>10</v>
      </c>
      <c r="F12" s="160" t="s">
        <v>120</v>
      </c>
      <c r="G12" s="181">
        <f>300*0.7</f>
        <v>210</v>
      </c>
      <c r="H12" s="181"/>
      <c r="I12" s="181"/>
      <c r="J12" s="106"/>
    </row>
    <row r="13" s="170" customFormat="1" ht="40" customHeight="1" spans="1:10">
      <c r="A13" s="178"/>
      <c r="B13" s="179"/>
      <c r="C13" s="179" t="s">
        <v>630</v>
      </c>
      <c r="D13" s="160"/>
      <c r="E13" s="160">
        <v>10</v>
      </c>
      <c r="F13" s="160" t="s">
        <v>120</v>
      </c>
      <c r="G13" s="181">
        <f>300*0.7</f>
        <v>210</v>
      </c>
      <c r="H13" s="181"/>
      <c r="I13" s="181"/>
      <c r="J13" s="106"/>
    </row>
    <row r="14" s="170" customFormat="1" ht="80" customHeight="1" spans="1:10">
      <c r="A14" s="178">
        <v>5</v>
      </c>
      <c r="B14" s="179" t="s">
        <v>453</v>
      </c>
      <c r="C14" s="160" t="s">
        <v>631</v>
      </c>
      <c r="D14" s="182" t="s">
        <v>632</v>
      </c>
      <c r="E14" s="160">
        <v>3</v>
      </c>
      <c r="F14" s="160" t="s">
        <v>601</v>
      </c>
      <c r="G14" s="181">
        <f>1200*0.7</f>
        <v>840</v>
      </c>
      <c r="H14" s="181"/>
      <c r="I14" s="181"/>
      <c r="J14" s="106"/>
    </row>
    <row r="15" s="170" customFormat="1" ht="80" customHeight="1" spans="1:10">
      <c r="A15" s="178"/>
      <c r="B15" s="179"/>
      <c r="C15" s="160" t="s">
        <v>633</v>
      </c>
      <c r="D15" s="182" t="s">
        <v>634</v>
      </c>
      <c r="E15" s="160">
        <v>3</v>
      </c>
      <c r="F15" s="160" t="s">
        <v>98</v>
      </c>
      <c r="G15" s="181">
        <f>9200*0.7</f>
        <v>6440</v>
      </c>
      <c r="H15" s="181"/>
      <c r="I15" s="181"/>
      <c r="J15" s="106"/>
    </row>
    <row r="16" s="170" customFormat="1" ht="40" customHeight="1" spans="1:10">
      <c r="A16" s="178">
        <v>10</v>
      </c>
      <c r="B16" s="179" t="s">
        <v>635</v>
      </c>
      <c r="C16" s="180" t="s">
        <v>636</v>
      </c>
      <c r="D16" s="160" t="s">
        <v>637</v>
      </c>
      <c r="E16" s="160">
        <v>5</v>
      </c>
      <c r="F16" s="160" t="s">
        <v>120</v>
      </c>
      <c r="G16" s="181">
        <f>100*0.7</f>
        <v>70</v>
      </c>
      <c r="H16" s="181"/>
      <c r="I16" s="181"/>
      <c r="J16" s="168"/>
    </row>
    <row r="17" s="170" customFormat="1" ht="40" customHeight="1" spans="1:10">
      <c r="A17" s="178"/>
      <c r="B17" s="179"/>
      <c r="C17" s="180" t="s">
        <v>638</v>
      </c>
      <c r="D17" s="160"/>
      <c r="E17" s="160">
        <v>5</v>
      </c>
      <c r="F17" s="160" t="s">
        <v>120</v>
      </c>
      <c r="G17" s="181">
        <f>600*0.7</f>
        <v>420</v>
      </c>
      <c r="H17" s="181"/>
      <c r="I17" s="181"/>
      <c r="J17" s="168"/>
    </row>
    <row r="18" s="170" customFormat="1" ht="50" customHeight="1" spans="1:10">
      <c r="A18" s="178"/>
      <c r="B18" s="179"/>
      <c r="C18" s="180" t="s">
        <v>484</v>
      </c>
      <c r="D18" s="160"/>
      <c r="E18" s="160">
        <v>5</v>
      </c>
      <c r="F18" s="160" t="s">
        <v>120</v>
      </c>
      <c r="G18" s="181">
        <f>600*0.7</f>
        <v>420</v>
      </c>
      <c r="H18" s="181"/>
      <c r="I18" s="181"/>
      <c r="J18" s="168"/>
    </row>
    <row r="19" s="170" customFormat="1" ht="40" customHeight="1" spans="1:10">
      <c r="A19" s="178"/>
      <c r="B19" s="179"/>
      <c r="C19" s="180" t="s">
        <v>639</v>
      </c>
      <c r="D19" s="160"/>
      <c r="E19" s="160">
        <v>5</v>
      </c>
      <c r="F19" s="160" t="s">
        <v>120</v>
      </c>
      <c r="G19" s="181">
        <f>200*0.7</f>
        <v>140</v>
      </c>
      <c r="H19" s="181"/>
      <c r="I19" s="181"/>
      <c r="J19" s="168"/>
    </row>
    <row r="20" s="170" customFormat="1" ht="40" customHeight="1" spans="1:10">
      <c r="A20" s="178"/>
      <c r="B20" s="179"/>
      <c r="C20" s="180" t="s">
        <v>486</v>
      </c>
      <c r="D20" s="160"/>
      <c r="E20" s="160">
        <v>5</v>
      </c>
      <c r="F20" s="160" t="s">
        <v>120</v>
      </c>
      <c r="G20" s="181">
        <f>300*0.7</f>
        <v>210</v>
      </c>
      <c r="H20" s="181"/>
      <c r="I20" s="181"/>
      <c r="J20" s="168"/>
    </row>
    <row r="21" s="170" customFormat="1" ht="80" customHeight="1" spans="1:10">
      <c r="A21" s="178">
        <v>6</v>
      </c>
      <c r="B21" s="179" t="s">
        <v>640</v>
      </c>
      <c r="C21" s="183" t="s">
        <v>641</v>
      </c>
      <c r="D21" s="160" t="s">
        <v>642</v>
      </c>
      <c r="E21" s="160">
        <v>5</v>
      </c>
      <c r="F21" s="160" t="s">
        <v>120</v>
      </c>
      <c r="G21" s="181">
        <f>3500*0.7</f>
        <v>2450</v>
      </c>
      <c r="H21" s="181"/>
      <c r="I21" s="181"/>
      <c r="J21" s="168"/>
    </row>
    <row r="22" s="170" customFormat="1" ht="100" customHeight="1" spans="1:10">
      <c r="A22" s="178">
        <v>9</v>
      </c>
      <c r="B22" s="179" t="s">
        <v>643</v>
      </c>
      <c r="C22" s="179" t="s">
        <v>644</v>
      </c>
      <c r="D22" s="160" t="s">
        <v>645</v>
      </c>
      <c r="E22" s="160">
        <v>5</v>
      </c>
      <c r="F22" s="160" t="s">
        <v>98</v>
      </c>
      <c r="G22" s="181">
        <f>960*0.7</f>
        <v>672</v>
      </c>
      <c r="H22" s="181"/>
      <c r="I22" s="181"/>
      <c r="J22" s="168"/>
    </row>
    <row r="23" s="170" customFormat="1" ht="40" customHeight="1" spans="1:10">
      <c r="A23" s="178">
        <v>8</v>
      </c>
      <c r="B23" s="179" t="s">
        <v>646</v>
      </c>
      <c r="C23" s="180" t="s">
        <v>647</v>
      </c>
      <c r="D23" s="160" t="s">
        <v>648</v>
      </c>
      <c r="E23" s="160">
        <v>5</v>
      </c>
      <c r="F23" s="160" t="s">
        <v>649</v>
      </c>
      <c r="G23" s="181">
        <f>2000*0.7</f>
        <v>1400</v>
      </c>
      <c r="H23" s="181"/>
      <c r="I23" s="181"/>
      <c r="J23" s="168"/>
    </row>
    <row r="24" s="170" customFormat="1" ht="40" customHeight="1" spans="1:10">
      <c r="A24" s="178"/>
      <c r="B24" s="179"/>
      <c r="C24" s="180" t="s">
        <v>650</v>
      </c>
      <c r="D24" s="160"/>
      <c r="E24" s="160">
        <v>5</v>
      </c>
      <c r="F24" s="160" t="s">
        <v>649</v>
      </c>
      <c r="G24" s="181">
        <f>2000*0.7</f>
        <v>1400</v>
      </c>
      <c r="H24" s="181"/>
      <c r="I24" s="181"/>
      <c r="J24" s="168"/>
    </row>
    <row r="25" s="170" customFormat="1" ht="40" customHeight="1" spans="1:10">
      <c r="A25" s="178"/>
      <c r="B25" s="179"/>
      <c r="C25" s="179" t="s">
        <v>651</v>
      </c>
      <c r="D25" s="160"/>
      <c r="E25" s="160">
        <v>5</v>
      </c>
      <c r="F25" s="160" t="s">
        <v>649</v>
      </c>
      <c r="G25" s="181">
        <f>2000*0.7</f>
        <v>1400</v>
      </c>
      <c r="H25" s="181"/>
      <c r="I25" s="181"/>
      <c r="J25" s="168"/>
    </row>
    <row r="26" s="170" customFormat="1" ht="50" customHeight="1" spans="1:10">
      <c r="A26" s="178">
        <v>11</v>
      </c>
      <c r="B26" s="184" t="s">
        <v>652</v>
      </c>
      <c r="C26" s="183" t="s">
        <v>653</v>
      </c>
      <c r="D26" s="160" t="s">
        <v>654</v>
      </c>
      <c r="E26" s="160">
        <v>2</v>
      </c>
      <c r="F26" s="160" t="s">
        <v>120</v>
      </c>
      <c r="G26" s="181">
        <f>27200*0.7</f>
        <v>19040</v>
      </c>
      <c r="H26" s="181"/>
      <c r="I26" s="181"/>
      <c r="J26" s="188"/>
    </row>
    <row r="27" s="170" customFormat="1" ht="50" customHeight="1" spans="1:10">
      <c r="A27" s="178"/>
      <c r="B27" s="184" t="s">
        <v>655</v>
      </c>
      <c r="C27" s="183" t="s">
        <v>653</v>
      </c>
      <c r="D27" s="160"/>
      <c r="E27" s="160">
        <v>2</v>
      </c>
      <c r="F27" s="160" t="s">
        <v>120</v>
      </c>
      <c r="G27" s="181">
        <f>36200*0.7</f>
        <v>25340</v>
      </c>
      <c r="H27" s="181"/>
      <c r="I27" s="181"/>
      <c r="J27" s="188"/>
    </row>
    <row r="28" s="170" customFormat="1" ht="50" customHeight="1" spans="1:10">
      <c r="A28" s="178"/>
      <c r="B28" s="184" t="s">
        <v>656</v>
      </c>
      <c r="C28" s="183" t="s">
        <v>653</v>
      </c>
      <c r="D28" s="160"/>
      <c r="E28" s="160">
        <v>2</v>
      </c>
      <c r="F28" s="160" t="s">
        <v>120</v>
      </c>
      <c r="G28" s="181">
        <f>51800*0.7</f>
        <v>36260</v>
      </c>
      <c r="H28" s="181"/>
      <c r="I28" s="181"/>
      <c r="J28" s="188"/>
    </row>
    <row r="29" s="170" customFormat="1" ht="50" customHeight="1" spans="1:10">
      <c r="A29" s="178"/>
      <c r="B29" s="184" t="s">
        <v>657</v>
      </c>
      <c r="C29" s="183" t="s">
        <v>653</v>
      </c>
      <c r="D29" s="160"/>
      <c r="E29" s="160">
        <v>1</v>
      </c>
      <c r="F29" s="160" t="s">
        <v>120</v>
      </c>
      <c r="G29" s="181">
        <f>75400*0.7</f>
        <v>52780</v>
      </c>
      <c r="H29" s="181"/>
      <c r="I29" s="181"/>
      <c r="J29" s="188"/>
    </row>
    <row r="30" s="170" customFormat="1" ht="80" customHeight="1" spans="1:10">
      <c r="A30" s="178">
        <v>12</v>
      </c>
      <c r="B30" s="179" t="s">
        <v>658</v>
      </c>
      <c r="C30" s="179" t="s">
        <v>659</v>
      </c>
      <c r="D30" s="160" t="s">
        <v>660</v>
      </c>
      <c r="E30" s="160">
        <v>3</v>
      </c>
      <c r="F30" s="160" t="s">
        <v>661</v>
      </c>
      <c r="G30" s="181">
        <f>10000*0.7</f>
        <v>7000</v>
      </c>
      <c r="H30" s="181"/>
      <c r="I30" s="181"/>
      <c r="J30" s="106"/>
    </row>
    <row r="31" s="170" customFormat="1" ht="40" customHeight="1" spans="1:10">
      <c r="A31" s="178">
        <v>13</v>
      </c>
      <c r="B31" s="71" t="s">
        <v>662</v>
      </c>
      <c r="C31" s="71" t="s">
        <v>370</v>
      </c>
      <c r="D31" s="160" t="s">
        <v>663</v>
      </c>
      <c r="E31" s="160">
        <v>3</v>
      </c>
      <c r="F31" s="160" t="s">
        <v>120</v>
      </c>
      <c r="G31" s="181">
        <f>1500*0.7</f>
        <v>1050</v>
      </c>
      <c r="H31" s="181"/>
      <c r="I31" s="181"/>
      <c r="J31" s="168"/>
    </row>
    <row r="32" s="170" customFormat="1" ht="40" customHeight="1" spans="1:10">
      <c r="A32" s="178"/>
      <c r="B32" s="71"/>
      <c r="C32" s="179" t="s">
        <v>664</v>
      </c>
      <c r="D32" s="160"/>
      <c r="E32" s="160">
        <v>3</v>
      </c>
      <c r="F32" s="160" t="s">
        <v>120</v>
      </c>
      <c r="G32" s="181">
        <f>1500*0.7</f>
        <v>1050</v>
      </c>
      <c r="H32" s="181"/>
      <c r="I32" s="181"/>
      <c r="J32" s="168"/>
    </row>
    <row r="33" s="170" customFormat="1" ht="40" customHeight="1" spans="1:10">
      <c r="A33" s="178"/>
      <c r="B33" s="71"/>
      <c r="C33" s="179" t="s">
        <v>368</v>
      </c>
      <c r="D33" s="160"/>
      <c r="E33" s="160">
        <v>3</v>
      </c>
      <c r="F33" s="160" t="s">
        <v>120</v>
      </c>
      <c r="G33" s="181">
        <f>500*0.7</f>
        <v>350</v>
      </c>
      <c r="H33" s="181"/>
      <c r="I33" s="181"/>
      <c r="J33" s="168"/>
    </row>
    <row r="34" s="170" customFormat="1" ht="40" customHeight="1" spans="1:10">
      <c r="A34" s="178"/>
      <c r="B34" s="71"/>
      <c r="C34" s="179" t="s">
        <v>367</v>
      </c>
      <c r="D34" s="160"/>
      <c r="E34" s="160">
        <v>3</v>
      </c>
      <c r="F34" s="160" t="s">
        <v>120</v>
      </c>
      <c r="G34" s="181">
        <f>200*0.7</f>
        <v>140</v>
      </c>
      <c r="H34" s="181"/>
      <c r="I34" s="181"/>
      <c r="J34" s="168"/>
    </row>
    <row r="35" s="170" customFormat="1" ht="40" customHeight="1" spans="1:10">
      <c r="A35" s="178"/>
      <c r="B35" s="71"/>
      <c r="C35" s="179" t="s">
        <v>365</v>
      </c>
      <c r="D35" s="160"/>
      <c r="E35" s="160">
        <v>3</v>
      </c>
      <c r="F35" s="160" t="s">
        <v>120</v>
      </c>
      <c r="G35" s="181">
        <f>200*0.7</f>
        <v>140</v>
      </c>
      <c r="H35" s="181"/>
      <c r="I35" s="181"/>
      <c r="J35" s="168"/>
    </row>
    <row r="36" s="170" customFormat="1" ht="40" customHeight="1" spans="1:10">
      <c r="A36" s="178"/>
      <c r="B36" s="71"/>
      <c r="C36" s="179" t="s">
        <v>131</v>
      </c>
      <c r="D36" s="160"/>
      <c r="E36" s="160">
        <v>3</v>
      </c>
      <c r="F36" s="160" t="s">
        <v>120</v>
      </c>
      <c r="G36" s="181">
        <f>200*0.7</f>
        <v>140</v>
      </c>
      <c r="H36" s="181"/>
      <c r="I36" s="181"/>
      <c r="J36" s="168"/>
    </row>
    <row r="37" s="170" customFormat="1" ht="40" customHeight="1" spans="1:10">
      <c r="A37" s="178"/>
      <c r="B37" s="71"/>
      <c r="C37" s="179" t="s">
        <v>213</v>
      </c>
      <c r="D37" s="160"/>
      <c r="E37" s="160">
        <v>3</v>
      </c>
      <c r="F37" s="160" t="s">
        <v>120</v>
      </c>
      <c r="G37" s="181">
        <f>200*0.7</f>
        <v>140</v>
      </c>
      <c r="H37" s="181"/>
      <c r="I37" s="181"/>
      <c r="J37" s="168"/>
    </row>
    <row r="38" s="170" customFormat="1" ht="40" customHeight="1" spans="1:10">
      <c r="A38" s="178">
        <v>14</v>
      </c>
      <c r="B38" s="179" t="s">
        <v>665</v>
      </c>
      <c r="C38" s="179" t="s">
        <v>414</v>
      </c>
      <c r="D38" s="160" t="s">
        <v>666</v>
      </c>
      <c r="E38" s="160">
        <v>10</v>
      </c>
      <c r="F38" s="160" t="s">
        <v>120</v>
      </c>
      <c r="G38" s="181">
        <f>1000*0.7</f>
        <v>700</v>
      </c>
      <c r="H38" s="181"/>
      <c r="I38" s="181"/>
      <c r="J38" s="106"/>
    </row>
    <row r="39" s="170" customFormat="1" ht="40" customHeight="1" spans="1:10">
      <c r="A39" s="178"/>
      <c r="B39" s="179"/>
      <c r="C39" s="179" t="s">
        <v>131</v>
      </c>
      <c r="D39" s="160"/>
      <c r="E39" s="160">
        <v>10</v>
      </c>
      <c r="F39" s="160" t="s">
        <v>120</v>
      </c>
      <c r="G39" s="181">
        <f>200*0.7</f>
        <v>140</v>
      </c>
      <c r="H39" s="181"/>
      <c r="I39" s="181"/>
      <c r="J39" s="168"/>
    </row>
    <row r="40" s="170" customFormat="1" ht="40" customHeight="1" spans="1:10">
      <c r="A40" s="178"/>
      <c r="B40" s="179"/>
      <c r="C40" s="179" t="s">
        <v>200</v>
      </c>
      <c r="D40" s="160"/>
      <c r="E40" s="160">
        <v>10</v>
      </c>
      <c r="F40" s="160" t="s">
        <v>120</v>
      </c>
      <c r="G40" s="181">
        <f>400*0.7</f>
        <v>280</v>
      </c>
      <c r="H40" s="181"/>
      <c r="I40" s="181"/>
      <c r="J40" s="106"/>
    </row>
    <row r="41" s="170" customFormat="1" ht="40" customHeight="1" spans="1:10">
      <c r="A41" s="178"/>
      <c r="B41" s="179"/>
      <c r="C41" s="179" t="s">
        <v>195</v>
      </c>
      <c r="D41" s="160"/>
      <c r="E41" s="160">
        <v>10</v>
      </c>
      <c r="F41" s="160" t="s">
        <v>120</v>
      </c>
      <c r="G41" s="181">
        <f>300*0.7</f>
        <v>210</v>
      </c>
      <c r="H41" s="181"/>
      <c r="I41" s="181"/>
      <c r="J41" s="168"/>
    </row>
    <row r="42" s="170" customFormat="1" ht="40" customHeight="1" spans="1:10">
      <c r="A42" s="178"/>
      <c r="B42" s="179"/>
      <c r="C42" s="179" t="s">
        <v>627</v>
      </c>
      <c r="D42" s="160"/>
      <c r="E42" s="160">
        <v>10</v>
      </c>
      <c r="F42" s="160" t="s">
        <v>120</v>
      </c>
      <c r="G42" s="114">
        <f>4900*0.7</f>
        <v>3430</v>
      </c>
      <c r="H42" s="114"/>
      <c r="I42" s="114"/>
      <c r="J42" s="187"/>
    </row>
    <row r="43" s="170" customFormat="1" ht="40" customHeight="1" spans="1:10">
      <c r="A43" s="178">
        <v>15</v>
      </c>
      <c r="B43" s="179" t="s">
        <v>667</v>
      </c>
      <c r="C43" s="160" t="s">
        <v>668</v>
      </c>
      <c r="D43" s="160" t="s">
        <v>669</v>
      </c>
      <c r="E43" s="160">
        <v>20</v>
      </c>
      <c r="F43" s="160" t="s">
        <v>601</v>
      </c>
      <c r="G43" s="181">
        <f>70*0.7</f>
        <v>49</v>
      </c>
      <c r="H43" s="181"/>
      <c r="I43" s="181"/>
      <c r="J43" s="189"/>
    </row>
    <row r="44" s="170" customFormat="1" ht="40" customHeight="1" spans="1:10">
      <c r="A44" s="178"/>
      <c r="B44" s="179"/>
      <c r="C44" s="160" t="s">
        <v>670</v>
      </c>
      <c r="D44" s="160"/>
      <c r="E44" s="160">
        <v>20</v>
      </c>
      <c r="F44" s="160" t="s">
        <v>601</v>
      </c>
      <c r="G44" s="181">
        <f>500*0.7</f>
        <v>350</v>
      </c>
      <c r="H44" s="181"/>
      <c r="I44" s="181"/>
      <c r="J44" s="168"/>
    </row>
    <row r="45" s="170" customFormat="1" ht="40" customHeight="1" spans="1:10">
      <c r="A45" s="178">
        <v>16</v>
      </c>
      <c r="B45" s="179" t="s">
        <v>671</v>
      </c>
      <c r="C45" s="72" t="s">
        <v>672</v>
      </c>
      <c r="D45" s="160" t="s">
        <v>673</v>
      </c>
      <c r="E45" s="160">
        <v>3</v>
      </c>
      <c r="F45" s="160" t="s">
        <v>674</v>
      </c>
      <c r="G45" s="181">
        <f t="shared" ref="G45:G48" si="0">2000*0.7</f>
        <v>1400</v>
      </c>
      <c r="H45" s="181"/>
      <c r="I45" s="181"/>
      <c r="J45" s="106"/>
    </row>
    <row r="46" s="170" customFormat="1" ht="40" customHeight="1" spans="1:10">
      <c r="A46" s="178"/>
      <c r="B46" s="179"/>
      <c r="C46" s="72" t="s">
        <v>675</v>
      </c>
      <c r="D46" s="160"/>
      <c r="E46" s="160">
        <v>3</v>
      </c>
      <c r="F46" s="160" t="s">
        <v>674</v>
      </c>
      <c r="G46" s="181">
        <f t="shared" si="0"/>
        <v>1400</v>
      </c>
      <c r="H46" s="181"/>
      <c r="I46" s="181"/>
      <c r="J46" s="106"/>
    </row>
    <row r="47" s="170" customFormat="1" ht="40" customHeight="1" spans="1:10">
      <c r="A47" s="178"/>
      <c r="B47" s="179"/>
      <c r="C47" s="180" t="s">
        <v>676</v>
      </c>
      <c r="D47" s="160"/>
      <c r="E47" s="160">
        <v>3</v>
      </c>
      <c r="F47" s="160" t="s">
        <v>674</v>
      </c>
      <c r="G47" s="181">
        <f t="shared" si="0"/>
        <v>1400</v>
      </c>
      <c r="H47" s="181"/>
      <c r="I47" s="181"/>
      <c r="J47" s="106"/>
    </row>
    <row r="48" s="170" customFormat="1" ht="40" customHeight="1" spans="1:10">
      <c r="A48" s="178"/>
      <c r="B48" s="179"/>
      <c r="C48" s="180" t="s">
        <v>677</v>
      </c>
      <c r="D48" s="160"/>
      <c r="E48" s="160">
        <v>3</v>
      </c>
      <c r="F48" s="160" t="s">
        <v>674</v>
      </c>
      <c r="G48" s="181">
        <f t="shared" si="0"/>
        <v>1400</v>
      </c>
      <c r="H48" s="181"/>
      <c r="I48" s="181"/>
      <c r="J48" s="106"/>
    </row>
    <row r="49" s="170" customFormat="1" ht="50" customHeight="1" spans="1:10">
      <c r="A49" s="178">
        <v>17</v>
      </c>
      <c r="B49" s="179" t="s">
        <v>672</v>
      </c>
      <c r="C49" s="160" t="s">
        <v>678</v>
      </c>
      <c r="D49" s="160"/>
      <c r="E49" s="160">
        <v>3</v>
      </c>
      <c r="F49" s="160" t="s">
        <v>679</v>
      </c>
      <c r="G49" s="181">
        <f>1900*0.7</f>
        <v>1330</v>
      </c>
      <c r="H49" s="181"/>
      <c r="I49" s="181"/>
      <c r="J49" s="106"/>
    </row>
    <row r="50" s="170" customFormat="1" ht="40" customHeight="1" spans="1:10">
      <c r="A50" s="178">
        <v>18</v>
      </c>
      <c r="B50" s="179" t="s">
        <v>680</v>
      </c>
      <c r="C50" s="160" t="s">
        <v>681</v>
      </c>
      <c r="D50" s="160" t="s">
        <v>682</v>
      </c>
      <c r="E50" s="160">
        <v>20</v>
      </c>
      <c r="F50" s="160" t="s">
        <v>120</v>
      </c>
      <c r="G50" s="181">
        <f>80*0.7</f>
        <v>56</v>
      </c>
      <c r="H50" s="181"/>
      <c r="I50" s="181"/>
      <c r="J50" s="168"/>
    </row>
    <row r="51" s="170" customFormat="1" ht="40" customHeight="1" spans="1:10">
      <c r="A51" s="178"/>
      <c r="B51" s="179"/>
      <c r="C51" s="160" t="s">
        <v>437</v>
      </c>
      <c r="D51" s="160"/>
      <c r="E51" s="160">
        <v>20</v>
      </c>
      <c r="F51" s="160" t="s">
        <v>120</v>
      </c>
      <c r="G51" s="181">
        <f>150*0.7</f>
        <v>105</v>
      </c>
      <c r="H51" s="181"/>
      <c r="I51" s="181"/>
      <c r="J51" s="168"/>
    </row>
    <row r="52" s="170" customFormat="1" ht="40" customHeight="1" spans="1:10">
      <c r="A52" s="178">
        <v>19</v>
      </c>
      <c r="B52" s="179" t="s">
        <v>683</v>
      </c>
      <c r="C52" s="160" t="s">
        <v>684</v>
      </c>
      <c r="D52" s="160" t="s">
        <v>685</v>
      </c>
      <c r="E52" s="160">
        <v>20</v>
      </c>
      <c r="F52" s="160" t="s">
        <v>120</v>
      </c>
      <c r="G52" s="181">
        <f>250*0.7</f>
        <v>175</v>
      </c>
      <c r="H52" s="181"/>
      <c r="I52" s="181"/>
      <c r="J52" s="168"/>
    </row>
    <row r="53" s="170" customFormat="1" ht="40" customHeight="1" spans="1:10">
      <c r="A53" s="178"/>
      <c r="B53" s="179"/>
      <c r="C53" s="160" t="s">
        <v>686</v>
      </c>
      <c r="D53" s="160"/>
      <c r="E53" s="160">
        <v>20</v>
      </c>
      <c r="F53" s="160" t="s">
        <v>120</v>
      </c>
      <c r="G53" s="181">
        <f>200*0.7</f>
        <v>140</v>
      </c>
      <c r="H53" s="181"/>
      <c r="I53" s="181"/>
      <c r="J53" s="168"/>
    </row>
    <row r="54" s="170" customFormat="1" ht="40" customHeight="1" spans="1:10">
      <c r="A54" s="178"/>
      <c r="B54" s="179"/>
      <c r="C54" s="160" t="s">
        <v>687</v>
      </c>
      <c r="D54" s="160"/>
      <c r="E54" s="160">
        <v>20</v>
      </c>
      <c r="F54" s="160" t="s">
        <v>120</v>
      </c>
      <c r="G54" s="181">
        <f>200*0.7</f>
        <v>140</v>
      </c>
      <c r="H54" s="181"/>
      <c r="I54" s="181"/>
      <c r="J54" s="168"/>
    </row>
    <row r="55" s="170" customFormat="1" ht="40" customHeight="1" spans="1:10">
      <c r="A55" s="178"/>
      <c r="B55" s="179"/>
      <c r="C55" s="160" t="s">
        <v>688</v>
      </c>
      <c r="D55" s="160"/>
      <c r="E55" s="160">
        <v>20</v>
      </c>
      <c r="F55" s="160" t="s">
        <v>120</v>
      </c>
      <c r="G55" s="181">
        <f>200*0.7</f>
        <v>140</v>
      </c>
      <c r="H55" s="181"/>
      <c r="I55" s="181"/>
      <c r="J55" s="168"/>
    </row>
    <row r="56" s="170" customFormat="1" ht="40" customHeight="1" spans="1:10">
      <c r="A56" s="178"/>
      <c r="B56" s="179"/>
      <c r="C56" s="160" t="s">
        <v>689</v>
      </c>
      <c r="D56" s="160"/>
      <c r="E56" s="160">
        <v>20</v>
      </c>
      <c r="F56" s="160" t="s">
        <v>120</v>
      </c>
      <c r="G56" s="181">
        <f>1000*0.7</f>
        <v>700</v>
      </c>
      <c r="H56" s="181"/>
      <c r="I56" s="181"/>
      <c r="J56" s="168"/>
    </row>
    <row r="57" s="170" customFormat="1" ht="40" customHeight="1" spans="1:10">
      <c r="A57" s="178">
        <v>20</v>
      </c>
      <c r="B57" s="179" t="s">
        <v>690</v>
      </c>
      <c r="C57" s="160" t="s">
        <v>691</v>
      </c>
      <c r="D57" s="160" t="s">
        <v>692</v>
      </c>
      <c r="E57" s="160">
        <v>3</v>
      </c>
      <c r="F57" s="160" t="s">
        <v>601</v>
      </c>
      <c r="G57" s="181">
        <f>250*0.7</f>
        <v>175</v>
      </c>
      <c r="H57" s="181"/>
      <c r="I57" s="181"/>
      <c r="J57" s="168"/>
    </row>
    <row r="58" s="170" customFormat="1" ht="40" customHeight="1" spans="1:10">
      <c r="A58" s="178"/>
      <c r="B58" s="179"/>
      <c r="C58" s="160" t="s">
        <v>693</v>
      </c>
      <c r="D58" s="160" t="s">
        <v>694</v>
      </c>
      <c r="E58" s="160">
        <v>3</v>
      </c>
      <c r="F58" s="160" t="s">
        <v>601</v>
      </c>
      <c r="G58" s="181">
        <f>15000*0.7</f>
        <v>10500</v>
      </c>
      <c r="H58" s="181"/>
      <c r="I58" s="181"/>
      <c r="J58" s="168"/>
    </row>
    <row r="59" s="170" customFormat="1" ht="50" customHeight="1" spans="1:10">
      <c r="A59" s="178">
        <v>21</v>
      </c>
      <c r="B59" s="160" t="s">
        <v>695</v>
      </c>
      <c r="C59" s="160" t="s">
        <v>696</v>
      </c>
      <c r="D59" s="160" t="s">
        <v>697</v>
      </c>
      <c r="E59" s="160">
        <v>6</v>
      </c>
      <c r="F59" s="160" t="s">
        <v>273</v>
      </c>
      <c r="G59" s="181">
        <f>970*0.7</f>
        <v>679</v>
      </c>
      <c r="H59" s="181"/>
      <c r="I59" s="181"/>
      <c r="J59" s="106"/>
    </row>
    <row r="60" s="170" customFormat="1" ht="50" customHeight="1" spans="1:10">
      <c r="A60" s="178"/>
      <c r="B60" s="160"/>
      <c r="C60" s="160" t="s">
        <v>698</v>
      </c>
      <c r="D60" s="185"/>
      <c r="E60" s="185">
        <v>6</v>
      </c>
      <c r="F60" s="160" t="s">
        <v>674</v>
      </c>
      <c r="G60" s="181">
        <f>3600*0.7</f>
        <v>2520</v>
      </c>
      <c r="H60" s="181"/>
      <c r="I60" s="181"/>
      <c r="J60" s="106"/>
    </row>
    <row r="61" s="170" customFormat="1" ht="50" customHeight="1" spans="1:10">
      <c r="A61" s="178"/>
      <c r="B61" s="160"/>
      <c r="C61" s="160" t="s">
        <v>699</v>
      </c>
      <c r="D61" s="185"/>
      <c r="E61" s="185">
        <v>6</v>
      </c>
      <c r="F61" s="160" t="s">
        <v>674</v>
      </c>
      <c r="G61" s="181">
        <f>4700*0.7</f>
        <v>3290</v>
      </c>
      <c r="H61" s="181"/>
      <c r="I61" s="181"/>
      <c r="J61" s="106"/>
    </row>
    <row r="62" s="170" customFormat="1" ht="60" customHeight="1" spans="1:10">
      <c r="A62" s="178"/>
      <c r="B62" s="160"/>
      <c r="C62" s="160" t="s">
        <v>700</v>
      </c>
      <c r="D62" s="160" t="s">
        <v>701</v>
      </c>
      <c r="E62" s="160">
        <v>5</v>
      </c>
      <c r="F62" s="160" t="s">
        <v>674</v>
      </c>
      <c r="G62" s="181">
        <f>6000*0.7</f>
        <v>4200</v>
      </c>
      <c r="H62" s="181"/>
      <c r="I62" s="181"/>
      <c r="J62" s="106"/>
    </row>
    <row r="63" s="170" customFormat="1" ht="50" customHeight="1" spans="1:10">
      <c r="A63" s="178">
        <v>22</v>
      </c>
      <c r="B63" s="160" t="s">
        <v>702</v>
      </c>
      <c r="C63" s="160" t="s">
        <v>703</v>
      </c>
      <c r="D63" s="160" t="s">
        <v>704</v>
      </c>
      <c r="E63" s="160">
        <v>8</v>
      </c>
      <c r="F63" s="160" t="s">
        <v>601</v>
      </c>
      <c r="G63" s="181">
        <f>400*0.7</f>
        <v>280</v>
      </c>
      <c r="H63" s="181"/>
      <c r="I63" s="181"/>
      <c r="J63" s="168"/>
    </row>
    <row r="64" s="170" customFormat="1" ht="50" customHeight="1" spans="1:10">
      <c r="A64" s="178"/>
      <c r="B64" s="160"/>
      <c r="C64" s="160" t="s">
        <v>705</v>
      </c>
      <c r="D64" s="160" t="s">
        <v>706</v>
      </c>
      <c r="E64" s="160">
        <v>8</v>
      </c>
      <c r="F64" s="160" t="s">
        <v>601</v>
      </c>
      <c r="G64" s="181">
        <f>1400*0.7</f>
        <v>980</v>
      </c>
      <c r="H64" s="181"/>
      <c r="I64" s="181"/>
      <c r="J64" s="106"/>
    </row>
    <row r="65" s="170" customFormat="1" ht="40" customHeight="1" spans="1:10">
      <c r="A65" s="178">
        <v>23</v>
      </c>
      <c r="B65" s="138" t="s">
        <v>707</v>
      </c>
      <c r="C65" s="190" t="s">
        <v>708</v>
      </c>
      <c r="D65" s="191" t="s">
        <v>709</v>
      </c>
      <c r="E65" s="192">
        <v>2</v>
      </c>
      <c r="F65" s="190" t="s">
        <v>674</v>
      </c>
      <c r="G65" s="181">
        <f>3500*0.7</f>
        <v>2450</v>
      </c>
      <c r="H65" s="181"/>
      <c r="I65" s="181"/>
      <c r="J65" s="168"/>
    </row>
    <row r="66" s="170" customFormat="1" ht="40" customHeight="1" spans="1:10">
      <c r="A66" s="178"/>
      <c r="B66" s="193"/>
      <c r="C66" s="190" t="s">
        <v>710</v>
      </c>
      <c r="D66" s="192"/>
      <c r="E66" s="192">
        <v>2</v>
      </c>
      <c r="F66" s="190" t="s">
        <v>711</v>
      </c>
      <c r="G66" s="181">
        <f>3400*0.7</f>
        <v>2380</v>
      </c>
      <c r="H66" s="181"/>
      <c r="I66" s="181"/>
      <c r="J66" s="168"/>
    </row>
    <row r="67" s="170" customFormat="1" ht="40" customHeight="1" spans="1:10">
      <c r="A67" s="178"/>
      <c r="B67" s="193"/>
      <c r="C67" s="190" t="s">
        <v>712</v>
      </c>
      <c r="D67" s="192"/>
      <c r="E67" s="192">
        <v>2</v>
      </c>
      <c r="F67" s="190" t="s">
        <v>273</v>
      </c>
      <c r="G67" s="181">
        <f>2000*0.7</f>
        <v>1400</v>
      </c>
      <c r="H67" s="181"/>
      <c r="I67" s="181"/>
      <c r="J67" s="168"/>
    </row>
    <row r="68" s="170" customFormat="1" ht="40" customHeight="1" spans="1:10">
      <c r="A68" s="178"/>
      <c r="B68" s="193"/>
      <c r="C68" s="190" t="s">
        <v>713</v>
      </c>
      <c r="D68" s="192"/>
      <c r="E68" s="192">
        <v>2</v>
      </c>
      <c r="F68" s="190" t="s">
        <v>273</v>
      </c>
      <c r="G68" s="181">
        <f>2000*0.7</f>
        <v>1400</v>
      </c>
      <c r="H68" s="181"/>
      <c r="I68" s="181"/>
      <c r="J68" s="168"/>
    </row>
    <row r="69" s="170" customFormat="1" ht="40" customHeight="1" spans="1:10">
      <c r="A69" s="178"/>
      <c r="B69" s="193"/>
      <c r="C69" s="190" t="s">
        <v>714</v>
      </c>
      <c r="D69" s="192"/>
      <c r="E69" s="192">
        <v>2</v>
      </c>
      <c r="F69" s="190" t="s">
        <v>273</v>
      </c>
      <c r="G69" s="181">
        <f>2000*0.7</f>
        <v>1400</v>
      </c>
      <c r="H69" s="181"/>
      <c r="I69" s="181"/>
      <c r="J69" s="168"/>
    </row>
    <row r="70" s="170" customFormat="1" ht="40" customHeight="1" spans="1:10">
      <c r="A70" s="178"/>
      <c r="B70" s="193"/>
      <c r="C70" s="190" t="s">
        <v>715</v>
      </c>
      <c r="D70" s="192"/>
      <c r="E70" s="192">
        <v>2</v>
      </c>
      <c r="F70" s="190" t="s">
        <v>273</v>
      </c>
      <c r="G70" s="181">
        <f>3400*0.7</f>
        <v>2380</v>
      </c>
      <c r="H70" s="181"/>
      <c r="I70" s="181"/>
      <c r="J70" s="168"/>
    </row>
    <row r="71" s="170" customFormat="1" ht="40" customHeight="1" spans="1:10">
      <c r="A71" s="178"/>
      <c r="B71" s="193"/>
      <c r="C71" s="190" t="s">
        <v>716</v>
      </c>
      <c r="D71" s="192"/>
      <c r="E71" s="192">
        <v>2</v>
      </c>
      <c r="F71" s="190" t="s">
        <v>273</v>
      </c>
      <c r="G71" s="181">
        <f>1500*0.7</f>
        <v>1050</v>
      </c>
      <c r="H71" s="181"/>
      <c r="I71" s="181"/>
      <c r="J71" s="168"/>
    </row>
    <row r="72" s="170" customFormat="1" ht="40" customHeight="1" spans="1:10">
      <c r="A72" s="178">
        <v>24</v>
      </c>
      <c r="B72" s="160" t="s">
        <v>717</v>
      </c>
      <c r="C72" s="160" t="s">
        <v>718</v>
      </c>
      <c r="D72" s="160" t="s">
        <v>719</v>
      </c>
      <c r="E72" s="160">
        <v>2</v>
      </c>
      <c r="F72" s="160" t="s">
        <v>601</v>
      </c>
      <c r="G72" s="181">
        <f t="shared" ref="G72:G77" si="1">14000*0.7</f>
        <v>9800</v>
      </c>
      <c r="H72" s="181"/>
      <c r="I72" s="181"/>
      <c r="J72" s="168"/>
    </row>
    <row r="73" s="170" customFormat="1" ht="40" customHeight="1" spans="1:10">
      <c r="A73" s="178"/>
      <c r="B73" s="160"/>
      <c r="C73" s="160" t="s">
        <v>720</v>
      </c>
      <c r="D73" s="160"/>
      <c r="E73" s="160">
        <v>2</v>
      </c>
      <c r="F73" s="160" t="s">
        <v>601</v>
      </c>
      <c r="G73" s="181">
        <f t="shared" si="1"/>
        <v>9800</v>
      </c>
      <c r="H73" s="181"/>
      <c r="I73" s="181"/>
      <c r="J73" s="168"/>
    </row>
    <row r="74" s="170" customFormat="1" ht="40" customHeight="1" spans="1:10">
      <c r="A74" s="178"/>
      <c r="B74" s="160"/>
      <c r="C74" s="160" t="s">
        <v>721</v>
      </c>
      <c r="D74" s="160"/>
      <c r="E74" s="160">
        <v>2</v>
      </c>
      <c r="F74" s="160" t="s">
        <v>601</v>
      </c>
      <c r="G74" s="181">
        <f t="shared" si="1"/>
        <v>9800</v>
      </c>
      <c r="H74" s="181"/>
      <c r="I74" s="181"/>
      <c r="J74" s="168"/>
    </row>
    <row r="75" s="170" customFormat="1" ht="40" customHeight="1" spans="1:10">
      <c r="A75" s="178"/>
      <c r="B75" s="160"/>
      <c r="C75" s="160" t="s">
        <v>722</v>
      </c>
      <c r="D75" s="160"/>
      <c r="E75" s="160">
        <v>2</v>
      </c>
      <c r="F75" s="160" t="s">
        <v>601</v>
      </c>
      <c r="G75" s="181">
        <f t="shared" si="1"/>
        <v>9800</v>
      </c>
      <c r="H75" s="181"/>
      <c r="I75" s="181"/>
      <c r="J75" s="168"/>
    </row>
    <row r="76" s="170" customFormat="1" ht="40" customHeight="1" spans="1:10">
      <c r="A76" s="178"/>
      <c r="B76" s="160"/>
      <c r="C76" s="160" t="s">
        <v>723</v>
      </c>
      <c r="D76" s="160"/>
      <c r="E76" s="160">
        <v>2</v>
      </c>
      <c r="F76" s="160" t="s">
        <v>601</v>
      </c>
      <c r="G76" s="181">
        <f t="shared" si="1"/>
        <v>9800</v>
      </c>
      <c r="H76" s="181"/>
      <c r="I76" s="181"/>
      <c r="J76" s="168"/>
    </row>
    <row r="77" s="170" customFormat="1" ht="40" customHeight="1" spans="1:10">
      <c r="A77" s="178"/>
      <c r="B77" s="160"/>
      <c r="C77" s="160" t="s">
        <v>724</v>
      </c>
      <c r="D77" s="160"/>
      <c r="E77" s="160">
        <v>2</v>
      </c>
      <c r="F77" s="160" t="s">
        <v>601</v>
      </c>
      <c r="G77" s="181">
        <f t="shared" si="1"/>
        <v>9800</v>
      </c>
      <c r="H77" s="181"/>
      <c r="I77" s="181"/>
      <c r="J77" s="168"/>
    </row>
    <row r="78" s="170" customFormat="1" ht="40" customHeight="1" spans="1:10">
      <c r="A78" s="178">
        <v>25</v>
      </c>
      <c r="B78" s="160" t="s">
        <v>725</v>
      </c>
      <c r="C78" s="160" t="s">
        <v>726</v>
      </c>
      <c r="D78" s="160" t="s">
        <v>692</v>
      </c>
      <c r="E78" s="160">
        <v>2</v>
      </c>
      <c r="F78" s="160" t="s">
        <v>601</v>
      </c>
      <c r="G78" s="181">
        <f>900*0.7</f>
        <v>630</v>
      </c>
      <c r="H78" s="181"/>
      <c r="I78" s="181"/>
      <c r="J78" s="168"/>
    </row>
    <row r="79" s="170" customFormat="1" ht="40" customHeight="1" spans="1:10">
      <c r="A79" s="178"/>
      <c r="B79" s="160"/>
      <c r="C79" s="160" t="s">
        <v>727</v>
      </c>
      <c r="D79" s="160"/>
      <c r="E79" s="160">
        <v>2</v>
      </c>
      <c r="F79" s="160" t="s">
        <v>601</v>
      </c>
      <c r="G79" s="181">
        <f>900*0.7</f>
        <v>630</v>
      </c>
      <c r="H79" s="181"/>
      <c r="I79" s="181"/>
      <c r="J79" s="106"/>
    </row>
    <row r="80" s="170" customFormat="1" ht="40" customHeight="1" spans="1:10">
      <c r="A80" s="178">
        <v>26</v>
      </c>
      <c r="B80" s="191" t="s">
        <v>728</v>
      </c>
      <c r="C80" s="71" t="s">
        <v>729</v>
      </c>
      <c r="D80" s="191" t="s">
        <v>730</v>
      </c>
      <c r="E80" s="191">
        <v>3</v>
      </c>
      <c r="F80" s="192" t="s">
        <v>120</v>
      </c>
      <c r="G80" s="13">
        <f>50*0.7</f>
        <v>35</v>
      </c>
      <c r="H80" s="13"/>
      <c r="I80" s="13"/>
      <c r="J80" s="194"/>
    </row>
    <row r="81" s="170" customFormat="1" ht="40" customHeight="1" spans="1:10">
      <c r="A81" s="178"/>
      <c r="B81" s="191"/>
      <c r="C81" s="71" t="s">
        <v>548</v>
      </c>
      <c r="D81" s="191"/>
      <c r="E81" s="191">
        <v>3</v>
      </c>
      <c r="F81" s="192" t="s">
        <v>120</v>
      </c>
      <c r="G81" s="181">
        <f>100*0.7</f>
        <v>70</v>
      </c>
      <c r="H81" s="181"/>
      <c r="I81" s="181"/>
      <c r="J81" s="194"/>
    </row>
    <row r="82" s="170" customFormat="1" ht="40" customHeight="1" spans="1:10">
      <c r="A82" s="178"/>
      <c r="B82" s="191"/>
      <c r="C82" s="71" t="s">
        <v>731</v>
      </c>
      <c r="D82" s="191"/>
      <c r="E82" s="191">
        <v>3</v>
      </c>
      <c r="F82" s="192" t="s">
        <v>120</v>
      </c>
      <c r="G82" s="181">
        <f>100*0.7</f>
        <v>70</v>
      </c>
      <c r="H82" s="181"/>
      <c r="I82" s="181"/>
      <c r="J82" s="194"/>
    </row>
    <row r="83" s="170" customFormat="1" ht="40" customHeight="1" spans="1:10">
      <c r="A83" s="178"/>
      <c r="B83" s="191"/>
      <c r="C83" s="71" t="s">
        <v>732</v>
      </c>
      <c r="D83" s="191"/>
      <c r="E83" s="191">
        <v>3</v>
      </c>
      <c r="F83" s="192" t="s">
        <v>120</v>
      </c>
      <c r="G83" s="13">
        <f>50*0.7</f>
        <v>35</v>
      </c>
      <c r="H83" s="13"/>
      <c r="I83" s="13"/>
      <c r="J83" s="194"/>
    </row>
    <row r="84" s="170" customFormat="1" ht="40" customHeight="1" spans="1:10">
      <c r="A84" s="178"/>
      <c r="B84" s="191"/>
      <c r="C84" s="71" t="s">
        <v>551</v>
      </c>
      <c r="D84" s="191"/>
      <c r="E84" s="191">
        <v>3</v>
      </c>
      <c r="F84" s="192" t="s">
        <v>120</v>
      </c>
      <c r="G84" s="181">
        <f>20*0.7</f>
        <v>14</v>
      </c>
      <c r="H84" s="181"/>
      <c r="I84" s="181"/>
      <c r="J84" s="194"/>
    </row>
    <row r="85" s="170" customFormat="1" ht="40" customHeight="1" spans="1:10">
      <c r="A85" s="178"/>
      <c r="B85" s="191"/>
      <c r="C85" s="71" t="s">
        <v>527</v>
      </c>
      <c r="D85" s="191"/>
      <c r="E85" s="191">
        <v>3</v>
      </c>
      <c r="F85" s="192" t="s">
        <v>120</v>
      </c>
      <c r="G85" s="181">
        <f>750*0.7</f>
        <v>525</v>
      </c>
      <c r="H85" s="181"/>
      <c r="I85" s="181"/>
      <c r="J85" s="168"/>
    </row>
    <row r="86" s="170" customFormat="1" ht="40" customHeight="1" spans="1:10">
      <c r="A86" s="178"/>
      <c r="B86" s="191"/>
      <c r="C86" s="71" t="s">
        <v>733</v>
      </c>
      <c r="D86" s="191"/>
      <c r="E86" s="191">
        <v>3</v>
      </c>
      <c r="F86" s="192" t="s">
        <v>120</v>
      </c>
      <c r="G86" s="181">
        <f>150*0.7</f>
        <v>105</v>
      </c>
      <c r="H86" s="181"/>
      <c r="I86" s="181"/>
      <c r="J86" s="194"/>
    </row>
    <row r="87" s="170" customFormat="1" ht="40" customHeight="1" spans="1:10">
      <c r="A87" s="178"/>
      <c r="B87" s="191"/>
      <c r="C87" s="71" t="s">
        <v>522</v>
      </c>
      <c r="D87" s="191"/>
      <c r="E87" s="191">
        <v>3</v>
      </c>
      <c r="F87" s="192" t="s">
        <v>120</v>
      </c>
      <c r="G87" s="181">
        <f>150*0.7</f>
        <v>105</v>
      </c>
      <c r="H87" s="181"/>
      <c r="I87" s="181"/>
      <c r="J87" s="194"/>
    </row>
    <row r="88" s="170" customFormat="1" ht="40" customHeight="1" spans="1:10">
      <c r="A88" s="178"/>
      <c r="B88" s="191"/>
      <c r="C88" s="71" t="s">
        <v>734</v>
      </c>
      <c r="D88" s="191"/>
      <c r="E88" s="191">
        <v>3</v>
      </c>
      <c r="F88" s="192" t="s">
        <v>120</v>
      </c>
      <c r="G88" s="181">
        <f>120*0.7</f>
        <v>84</v>
      </c>
      <c r="H88" s="181"/>
      <c r="I88" s="181"/>
      <c r="J88" s="194"/>
    </row>
    <row r="89" ht="40" customHeight="1" spans="1:10">
      <c r="A89" s="139" t="s">
        <v>37</v>
      </c>
      <c r="B89" s="140"/>
      <c r="C89" s="140"/>
      <c r="D89" s="140"/>
      <c r="E89" s="140"/>
      <c r="F89" s="140"/>
      <c r="G89" s="141"/>
      <c r="H89" s="165"/>
      <c r="I89" s="166"/>
      <c r="J89" s="195"/>
    </row>
    <row r="90" s="172" customFormat="1" ht="50" customHeight="1" spans="1:11">
      <c r="A90" s="29" t="s">
        <v>88</v>
      </c>
      <c r="B90" s="29"/>
      <c r="C90" s="29"/>
      <c r="D90" s="29"/>
      <c r="E90" s="29"/>
      <c r="F90" s="29"/>
      <c r="G90" s="29"/>
      <c r="H90" s="29"/>
      <c r="I90" s="29"/>
      <c r="J90" s="29"/>
      <c r="K90" s="196"/>
    </row>
  </sheetData>
  <autoFilter xmlns:etc="http://www.wps.cn/officeDocument/2017/etCustomData" ref="A3:J90" etc:filterBottomFollowUsedRange="0">
    <extLst/>
  </autoFilter>
  <mergeCells count="58">
    <mergeCell ref="A1:J1"/>
    <mergeCell ref="A2:J2"/>
    <mergeCell ref="A89:G89"/>
    <mergeCell ref="A90:J90"/>
    <mergeCell ref="A4:A6"/>
    <mergeCell ref="A8:A11"/>
    <mergeCell ref="A12:A13"/>
    <mergeCell ref="A14:A15"/>
    <mergeCell ref="A16:A20"/>
    <mergeCell ref="A23:A25"/>
    <mergeCell ref="A26:A29"/>
    <mergeCell ref="A31:A37"/>
    <mergeCell ref="A38:A42"/>
    <mergeCell ref="A43:A44"/>
    <mergeCell ref="A45:A48"/>
    <mergeCell ref="A50:A51"/>
    <mergeCell ref="A52:A56"/>
    <mergeCell ref="A57:A58"/>
    <mergeCell ref="A59:A62"/>
    <mergeCell ref="A63:A64"/>
    <mergeCell ref="A65:A71"/>
    <mergeCell ref="A72:A77"/>
    <mergeCell ref="A78:A79"/>
    <mergeCell ref="A80:A88"/>
    <mergeCell ref="B4:B6"/>
    <mergeCell ref="B8:B11"/>
    <mergeCell ref="B12:B13"/>
    <mergeCell ref="B14:B15"/>
    <mergeCell ref="B16:B20"/>
    <mergeCell ref="B23:B25"/>
    <mergeCell ref="B31:B37"/>
    <mergeCell ref="B38:B42"/>
    <mergeCell ref="B43:B44"/>
    <mergeCell ref="B45:B48"/>
    <mergeCell ref="B50:B51"/>
    <mergeCell ref="B52:B56"/>
    <mergeCell ref="B57:B58"/>
    <mergeCell ref="B59:B62"/>
    <mergeCell ref="B63:B64"/>
    <mergeCell ref="B65:B71"/>
    <mergeCell ref="B72:B77"/>
    <mergeCell ref="B78:B79"/>
    <mergeCell ref="B80:B88"/>
    <mergeCell ref="D4:D13"/>
    <mergeCell ref="D16:D20"/>
    <mergeCell ref="D23:D25"/>
    <mergeCell ref="D26:D29"/>
    <mergeCell ref="D31:D37"/>
    <mergeCell ref="D38:D42"/>
    <mergeCell ref="D43:D44"/>
    <mergeCell ref="D45:D49"/>
    <mergeCell ref="D50:D51"/>
    <mergeCell ref="D52:D56"/>
    <mergeCell ref="D59:D61"/>
    <mergeCell ref="D65:D71"/>
    <mergeCell ref="D72:D77"/>
    <mergeCell ref="D78:D79"/>
    <mergeCell ref="D80:D88"/>
  </mergeCells>
  <printOptions horizontalCentered="1"/>
  <pageMargins left="0.118055555555556" right="0.118055555555556" top="0.196527777777778" bottom="0.118055555555556" header="0.5" footer="0.5"/>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3" sqref="E3"/>
    </sheetView>
  </sheetViews>
  <sheetFormatPr defaultColWidth="9" defaultRowHeight="13.5"/>
  <cols>
    <col min="1" max="1" width="8.625" customWidth="1"/>
    <col min="2" max="2" width="25.625" customWidth="1"/>
    <col min="3" max="3" width="10.625" customWidth="1"/>
    <col min="4" max="4" width="8.625" customWidth="1"/>
    <col min="5" max="7" width="15.625" customWidth="1"/>
    <col min="8" max="8" width="30.625" customWidth="1"/>
    <col min="9" max="9" width="10.625" customWidth="1"/>
  </cols>
  <sheetData>
    <row r="1" s="146" customFormat="1" ht="40" customHeight="1" spans="1:9">
      <c r="A1" s="147" t="s">
        <v>735</v>
      </c>
      <c r="B1" s="147"/>
      <c r="C1" s="147"/>
      <c r="D1" s="147"/>
      <c r="E1" s="147"/>
      <c r="F1" s="147"/>
      <c r="G1" s="147"/>
      <c r="H1" s="147"/>
      <c r="I1" s="147"/>
    </row>
    <row r="2" s="105" customFormat="1" ht="30" customHeight="1" spans="1:1">
      <c r="A2" s="105" t="str">
        <f>汇总表!A2</f>
        <v>工程名称：粤港澳大湾区国际智能检测产业园一期项目检验监测</v>
      </c>
    </row>
    <row r="3" s="3" customFormat="1" ht="30" customHeight="1" spans="1:9">
      <c r="A3" s="148" t="s">
        <v>19</v>
      </c>
      <c r="B3" s="149" t="s">
        <v>572</v>
      </c>
      <c r="C3" s="149" t="s">
        <v>43</v>
      </c>
      <c r="D3" s="149" t="s">
        <v>42</v>
      </c>
      <c r="E3" s="8" t="s">
        <v>44</v>
      </c>
      <c r="F3" s="8" t="s">
        <v>45</v>
      </c>
      <c r="G3" s="8" t="s">
        <v>46</v>
      </c>
      <c r="H3" s="150" t="s">
        <v>736</v>
      </c>
      <c r="I3" s="167" t="s">
        <v>47</v>
      </c>
    </row>
    <row r="4" ht="40" customHeight="1" spans="1:9">
      <c r="A4" s="151">
        <v>1</v>
      </c>
      <c r="B4" s="152" t="s">
        <v>737</v>
      </c>
      <c r="C4" s="152">
        <v>180</v>
      </c>
      <c r="D4" s="152" t="s">
        <v>738</v>
      </c>
      <c r="E4" s="153">
        <f>300*0.7</f>
        <v>210</v>
      </c>
      <c r="F4" s="153"/>
      <c r="G4" s="153"/>
      <c r="H4" s="154" t="s">
        <v>739</v>
      </c>
      <c r="I4" s="106"/>
    </row>
    <row r="5" ht="40" customHeight="1" spans="1:9">
      <c r="A5" s="155"/>
      <c r="B5" s="152" t="s">
        <v>740</v>
      </c>
      <c r="C5" s="152">
        <v>180</v>
      </c>
      <c r="D5" s="152" t="s">
        <v>738</v>
      </c>
      <c r="E5" s="153">
        <f>400*0.7</f>
        <v>280</v>
      </c>
      <c r="F5" s="153"/>
      <c r="G5" s="153"/>
      <c r="H5" s="156"/>
      <c r="I5" s="106"/>
    </row>
    <row r="6" ht="40" customHeight="1" spans="1:9">
      <c r="A6" s="155"/>
      <c r="B6" s="152" t="s">
        <v>741</v>
      </c>
      <c r="C6" s="152">
        <v>180</v>
      </c>
      <c r="D6" s="152" t="s">
        <v>738</v>
      </c>
      <c r="E6" s="153">
        <f>400*0.7</f>
        <v>280</v>
      </c>
      <c r="F6" s="153"/>
      <c r="G6" s="153"/>
      <c r="H6" s="156"/>
      <c r="I6" s="106"/>
    </row>
    <row r="7" ht="40" customHeight="1" spans="1:9">
      <c r="A7" s="155"/>
      <c r="B7" s="152" t="s">
        <v>742</v>
      </c>
      <c r="C7" s="152">
        <v>180</v>
      </c>
      <c r="D7" s="152" t="s">
        <v>738</v>
      </c>
      <c r="E7" s="153">
        <f>600*0.7</f>
        <v>420</v>
      </c>
      <c r="F7" s="153"/>
      <c r="G7" s="153"/>
      <c r="H7" s="156"/>
      <c r="I7" s="106"/>
    </row>
    <row r="8" ht="40" customHeight="1" spans="1:9">
      <c r="A8" s="155"/>
      <c r="B8" s="152" t="s">
        <v>743</v>
      </c>
      <c r="C8" s="152">
        <v>180</v>
      </c>
      <c r="D8" s="152" t="s">
        <v>738</v>
      </c>
      <c r="E8" s="153">
        <f>300*0.7</f>
        <v>210</v>
      </c>
      <c r="F8" s="153"/>
      <c r="G8" s="153"/>
      <c r="H8" s="156"/>
      <c r="I8" s="106"/>
    </row>
    <row r="9" ht="40" customHeight="1" spans="1:9">
      <c r="A9" s="155"/>
      <c r="B9" s="152" t="s">
        <v>744</v>
      </c>
      <c r="C9" s="152">
        <v>180</v>
      </c>
      <c r="D9" s="152" t="s">
        <v>738</v>
      </c>
      <c r="E9" s="153">
        <f>400*0.7</f>
        <v>280</v>
      </c>
      <c r="F9" s="153"/>
      <c r="G9" s="153"/>
      <c r="H9" s="156"/>
      <c r="I9" s="106"/>
    </row>
    <row r="10" ht="40" customHeight="1" spans="1:9">
      <c r="A10" s="157"/>
      <c r="B10" s="152" t="s">
        <v>745</v>
      </c>
      <c r="C10" s="152">
        <v>180</v>
      </c>
      <c r="D10" s="152" t="s">
        <v>738</v>
      </c>
      <c r="E10" s="153">
        <f>400*0.7</f>
        <v>280</v>
      </c>
      <c r="F10" s="153"/>
      <c r="G10" s="153"/>
      <c r="H10" s="158"/>
      <c r="I10" s="106"/>
    </row>
    <row r="11" ht="60" customHeight="1" spans="1:9">
      <c r="A11" s="159">
        <v>2</v>
      </c>
      <c r="B11" s="160" t="s">
        <v>746</v>
      </c>
      <c r="C11" s="161">
        <f>C10*2</f>
        <v>360</v>
      </c>
      <c r="D11" s="160" t="s">
        <v>738</v>
      </c>
      <c r="E11" s="153">
        <v>144</v>
      </c>
      <c r="F11" s="153"/>
      <c r="G11" s="153"/>
      <c r="H11" s="162" t="s">
        <v>747</v>
      </c>
      <c r="I11" s="168"/>
    </row>
    <row r="12" s="3" customFormat="1" ht="40" customHeight="1" spans="1:9">
      <c r="A12" s="163" t="s">
        <v>37</v>
      </c>
      <c r="B12" s="164"/>
      <c r="C12" s="164"/>
      <c r="D12" s="164"/>
      <c r="E12" s="164"/>
      <c r="F12" s="165"/>
      <c r="G12" s="166"/>
      <c r="H12" s="166"/>
      <c r="I12" s="169"/>
    </row>
    <row r="13" ht="50" customHeight="1" spans="1:9">
      <c r="A13" s="98" t="s">
        <v>88</v>
      </c>
      <c r="B13" s="98"/>
      <c r="C13" s="98"/>
      <c r="D13" s="98"/>
      <c r="E13" s="98"/>
      <c r="F13" s="29"/>
      <c r="G13" s="29"/>
      <c r="H13" s="98"/>
      <c r="I13" s="98"/>
    </row>
  </sheetData>
  <mergeCells count="6">
    <mergeCell ref="A1:I1"/>
    <mergeCell ref="A2:I2"/>
    <mergeCell ref="A12:F12"/>
    <mergeCell ref="A13:I13"/>
    <mergeCell ref="A4:A10"/>
    <mergeCell ref="H4:H10"/>
  </mergeCells>
  <printOptions horizontalCentered="1"/>
  <pageMargins left="0.118055555555556" right="0.118055555555556" top="0.196527777777778" bottom="0.118055555555556"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3" topLeftCell="A15" activePane="bottomLeft" state="frozen"/>
      <selection/>
      <selection pane="bottomLeft" activeCell="G3" sqref="G3"/>
    </sheetView>
  </sheetViews>
  <sheetFormatPr defaultColWidth="9" defaultRowHeight="13.5"/>
  <cols>
    <col min="1" max="1" width="8.625" customWidth="1"/>
    <col min="2" max="2" width="15.625" customWidth="1"/>
    <col min="3" max="3" width="25.625" customWidth="1"/>
    <col min="4" max="4" width="30.625" customWidth="1"/>
    <col min="5" max="5" width="8.625" customWidth="1"/>
    <col min="6" max="6" width="10.625" customWidth="1"/>
    <col min="7" max="9" width="15.625" customWidth="1"/>
    <col min="10" max="10" width="10.625" customWidth="1"/>
  </cols>
  <sheetData>
    <row r="1" s="130" customFormat="1" ht="40" customHeight="1" spans="1:10">
      <c r="A1" s="132" t="s">
        <v>748</v>
      </c>
      <c r="B1" s="133"/>
      <c r="C1" s="133"/>
      <c r="D1" s="133"/>
      <c r="E1" s="133"/>
      <c r="F1" s="133"/>
      <c r="G1" s="133"/>
      <c r="H1" s="133"/>
      <c r="I1" s="133"/>
      <c r="J1" s="133"/>
    </row>
    <row r="2" s="130" customFormat="1" ht="30" customHeight="1" spans="1:10">
      <c r="A2" s="134" t="str">
        <f>汇总表!A2</f>
        <v>工程名称：粤港澳大湾区国际智能检测产业园一期项目检验监测</v>
      </c>
      <c r="B2" s="134"/>
      <c r="C2" s="134"/>
      <c r="D2" s="134"/>
      <c r="E2" s="134"/>
      <c r="F2" s="134"/>
      <c r="G2" s="134"/>
      <c r="H2" s="134"/>
      <c r="I2" s="134"/>
      <c r="J2" s="134"/>
    </row>
    <row r="3" s="131" customFormat="1" ht="30" customHeight="1" spans="1:10">
      <c r="A3" s="135" t="s">
        <v>19</v>
      </c>
      <c r="B3" s="8" t="s">
        <v>39</v>
      </c>
      <c r="C3" s="8" t="s">
        <v>40</v>
      </c>
      <c r="D3" s="8" t="s">
        <v>41</v>
      </c>
      <c r="E3" s="8" t="s">
        <v>42</v>
      </c>
      <c r="F3" s="8" t="s">
        <v>43</v>
      </c>
      <c r="G3" s="8" t="s">
        <v>44</v>
      </c>
      <c r="H3" s="8" t="s">
        <v>45</v>
      </c>
      <c r="I3" s="8" t="s">
        <v>46</v>
      </c>
      <c r="J3" s="142" t="s">
        <v>47</v>
      </c>
    </row>
    <row r="4" s="131" customFormat="1" ht="120" customHeight="1" spans="1:10">
      <c r="A4" s="136">
        <v>1</v>
      </c>
      <c r="B4" s="115" t="s">
        <v>749</v>
      </c>
      <c r="C4" s="115" t="s">
        <v>750</v>
      </c>
      <c r="D4" s="115" t="s">
        <v>751</v>
      </c>
      <c r="E4" s="115" t="s">
        <v>752</v>
      </c>
      <c r="F4" s="115">
        <v>500</v>
      </c>
      <c r="G4" s="137">
        <f>200*0.7</f>
        <v>140</v>
      </c>
      <c r="H4" s="137"/>
      <c r="I4" s="137"/>
      <c r="J4" s="106"/>
    </row>
    <row r="5" s="131" customFormat="1" ht="120" customHeight="1" spans="1:10">
      <c r="A5" s="136">
        <v>2</v>
      </c>
      <c r="B5" s="115" t="s">
        <v>749</v>
      </c>
      <c r="C5" s="115" t="s">
        <v>753</v>
      </c>
      <c r="D5" s="115" t="s">
        <v>754</v>
      </c>
      <c r="E5" s="115" t="s">
        <v>752</v>
      </c>
      <c r="F5" s="115">
        <v>500</v>
      </c>
      <c r="G5" s="137">
        <f>300*0.7</f>
        <v>210</v>
      </c>
      <c r="H5" s="137"/>
      <c r="I5" s="137"/>
      <c r="J5" s="106"/>
    </row>
    <row r="6" s="131" customFormat="1" ht="60" customHeight="1" spans="1:10">
      <c r="A6" s="136">
        <v>3</v>
      </c>
      <c r="B6" s="115" t="s">
        <v>749</v>
      </c>
      <c r="C6" s="115" t="s">
        <v>755</v>
      </c>
      <c r="D6" s="115" t="s">
        <v>756</v>
      </c>
      <c r="E6" s="115" t="s">
        <v>73</v>
      </c>
      <c r="F6" s="115">
        <v>100</v>
      </c>
      <c r="G6" s="137">
        <f>50*0.7</f>
        <v>35</v>
      </c>
      <c r="H6" s="137"/>
      <c r="I6" s="137"/>
      <c r="J6" s="106"/>
    </row>
    <row r="7" s="131" customFormat="1" ht="40" customHeight="1" spans="1:10">
      <c r="A7" s="136">
        <v>4</v>
      </c>
      <c r="B7" s="115" t="s">
        <v>749</v>
      </c>
      <c r="C7" s="115" t="s">
        <v>757</v>
      </c>
      <c r="D7" s="115" t="s">
        <v>758</v>
      </c>
      <c r="E7" s="115" t="s">
        <v>759</v>
      </c>
      <c r="F7" s="115">
        <v>300</v>
      </c>
      <c r="G7" s="137">
        <f>500*0.7</f>
        <v>350</v>
      </c>
      <c r="H7" s="137"/>
      <c r="I7" s="137"/>
      <c r="J7" s="106"/>
    </row>
    <row r="8" s="131" customFormat="1" ht="40" customHeight="1" spans="1:10">
      <c r="A8" s="136">
        <v>5</v>
      </c>
      <c r="B8" s="115" t="s">
        <v>749</v>
      </c>
      <c r="C8" s="115" t="s">
        <v>760</v>
      </c>
      <c r="D8" s="115" t="s">
        <v>758</v>
      </c>
      <c r="E8" s="115" t="s">
        <v>73</v>
      </c>
      <c r="F8" s="115">
        <v>50</v>
      </c>
      <c r="G8" s="137">
        <f>1000*0.7</f>
        <v>700</v>
      </c>
      <c r="H8" s="137"/>
      <c r="I8" s="137"/>
      <c r="J8" s="106"/>
    </row>
    <row r="9" s="131" customFormat="1" ht="40" customHeight="1" spans="1:10">
      <c r="A9" s="136">
        <v>6</v>
      </c>
      <c r="B9" s="115" t="s">
        <v>761</v>
      </c>
      <c r="C9" s="115" t="s">
        <v>762</v>
      </c>
      <c r="D9" s="115" t="s">
        <v>763</v>
      </c>
      <c r="E9" s="115" t="s">
        <v>54</v>
      </c>
      <c r="F9" s="115">
        <v>100</v>
      </c>
      <c r="G9" s="137">
        <f>1200*0.7</f>
        <v>840</v>
      </c>
      <c r="H9" s="137"/>
      <c r="I9" s="137"/>
      <c r="J9" s="106"/>
    </row>
    <row r="10" s="131" customFormat="1" ht="50" customHeight="1" spans="1:10">
      <c r="A10" s="136">
        <v>7</v>
      </c>
      <c r="B10" s="115" t="s">
        <v>764</v>
      </c>
      <c r="C10" s="115" t="s">
        <v>765</v>
      </c>
      <c r="D10" s="115" t="s">
        <v>766</v>
      </c>
      <c r="E10" s="115" t="s">
        <v>752</v>
      </c>
      <c r="F10" s="115">
        <v>3</v>
      </c>
      <c r="G10" s="137">
        <f>25000*0.7</f>
        <v>17500</v>
      </c>
      <c r="H10" s="137"/>
      <c r="I10" s="137"/>
      <c r="J10" s="143"/>
    </row>
    <row r="11" s="131" customFormat="1" ht="50" customHeight="1" spans="1:10">
      <c r="A11" s="136">
        <v>8</v>
      </c>
      <c r="B11" s="115" t="s">
        <v>767</v>
      </c>
      <c r="C11" s="115" t="s">
        <v>466</v>
      </c>
      <c r="D11" s="115" t="s">
        <v>768</v>
      </c>
      <c r="E11" s="115" t="s">
        <v>752</v>
      </c>
      <c r="F11" s="115">
        <v>3</v>
      </c>
      <c r="G11" s="137">
        <f>25000*0.7</f>
        <v>17500</v>
      </c>
      <c r="H11" s="137"/>
      <c r="I11" s="137"/>
      <c r="J11" s="143"/>
    </row>
    <row r="12" s="131" customFormat="1" ht="50" customHeight="1" spans="1:10">
      <c r="A12" s="136">
        <v>9</v>
      </c>
      <c r="B12" s="115" t="s">
        <v>769</v>
      </c>
      <c r="C12" s="115" t="s">
        <v>770</v>
      </c>
      <c r="D12" s="115" t="s">
        <v>771</v>
      </c>
      <c r="E12" s="115" t="s">
        <v>772</v>
      </c>
      <c r="F12" s="115">
        <v>8</v>
      </c>
      <c r="G12" s="137">
        <f>60*0.7</f>
        <v>42</v>
      </c>
      <c r="H12" s="137"/>
      <c r="I12" s="137"/>
      <c r="J12" s="143"/>
    </row>
    <row r="13" s="131" customFormat="1" ht="66" customHeight="1" spans="1:10">
      <c r="A13" s="136">
        <v>10</v>
      </c>
      <c r="B13" s="115" t="s">
        <v>773</v>
      </c>
      <c r="C13" s="115" t="s">
        <v>774</v>
      </c>
      <c r="D13" s="115" t="s">
        <v>775</v>
      </c>
      <c r="E13" s="115" t="s">
        <v>98</v>
      </c>
      <c r="F13" s="115">
        <v>20</v>
      </c>
      <c r="G13" s="137">
        <f>2500*0.7</f>
        <v>1750</v>
      </c>
      <c r="H13" s="137"/>
      <c r="I13" s="137"/>
      <c r="J13" s="106"/>
    </row>
    <row r="14" s="131" customFormat="1" ht="61" customHeight="1" spans="1:10">
      <c r="A14" s="136">
        <v>11</v>
      </c>
      <c r="B14" s="115" t="s">
        <v>776</v>
      </c>
      <c r="C14" s="115" t="s">
        <v>777</v>
      </c>
      <c r="D14" s="115" t="s">
        <v>778</v>
      </c>
      <c r="E14" s="115" t="s">
        <v>98</v>
      </c>
      <c r="F14" s="115">
        <v>100</v>
      </c>
      <c r="G14" s="137">
        <f>600*0.7</f>
        <v>420</v>
      </c>
      <c r="H14" s="137"/>
      <c r="I14" s="137"/>
      <c r="J14" s="106"/>
    </row>
    <row r="15" s="131" customFormat="1" ht="40" customHeight="1" spans="1:10">
      <c r="A15" s="136">
        <v>12</v>
      </c>
      <c r="B15" s="115" t="s">
        <v>779</v>
      </c>
      <c r="C15" s="115" t="s">
        <v>780</v>
      </c>
      <c r="D15" s="115" t="s">
        <v>781</v>
      </c>
      <c r="E15" s="115" t="s">
        <v>65</v>
      </c>
      <c r="F15" s="115">
        <v>100</v>
      </c>
      <c r="G15" s="137">
        <f>150*0.7</f>
        <v>105</v>
      </c>
      <c r="H15" s="137"/>
      <c r="I15" s="137"/>
      <c r="J15" s="106"/>
    </row>
    <row r="16" s="131" customFormat="1" ht="40" customHeight="1" spans="1:10">
      <c r="A16" s="136"/>
      <c r="B16" s="138"/>
      <c r="C16" s="115" t="s">
        <v>782</v>
      </c>
      <c r="D16" s="115" t="s">
        <v>783</v>
      </c>
      <c r="E16" s="115" t="s">
        <v>752</v>
      </c>
      <c r="F16" s="115">
        <v>10</v>
      </c>
      <c r="G16" s="137">
        <f>250*0.7</f>
        <v>175</v>
      </c>
      <c r="H16" s="137"/>
      <c r="I16" s="137"/>
      <c r="J16" s="106"/>
    </row>
    <row r="17" s="131" customFormat="1" ht="40" customHeight="1" spans="1:10">
      <c r="A17" s="136"/>
      <c r="B17" s="138"/>
      <c r="C17" s="115" t="s">
        <v>784</v>
      </c>
      <c r="D17" s="115" t="s">
        <v>783</v>
      </c>
      <c r="E17" s="115" t="s">
        <v>752</v>
      </c>
      <c r="F17" s="115">
        <v>10</v>
      </c>
      <c r="G17" s="137">
        <f>250*0.7</f>
        <v>175</v>
      </c>
      <c r="H17" s="137"/>
      <c r="I17" s="137"/>
      <c r="J17" s="106"/>
    </row>
    <row r="18" s="131" customFormat="1" ht="45" customHeight="1" spans="1:10">
      <c r="A18" s="136">
        <v>13</v>
      </c>
      <c r="B18" s="115" t="s">
        <v>785</v>
      </c>
      <c r="C18" s="115" t="s">
        <v>757</v>
      </c>
      <c r="D18" s="115" t="s">
        <v>786</v>
      </c>
      <c r="E18" s="115" t="s">
        <v>759</v>
      </c>
      <c r="F18" s="115">
        <v>30</v>
      </c>
      <c r="G18" s="137">
        <f>500*0.7</f>
        <v>350</v>
      </c>
      <c r="H18" s="137"/>
      <c r="I18" s="137"/>
      <c r="J18" s="106"/>
    </row>
    <row r="19" s="131" customFormat="1" ht="45" customHeight="1" spans="1:10">
      <c r="A19" s="136">
        <v>14</v>
      </c>
      <c r="B19" s="115" t="s">
        <v>785</v>
      </c>
      <c r="C19" s="115" t="s">
        <v>787</v>
      </c>
      <c r="D19" s="115" t="s">
        <v>788</v>
      </c>
      <c r="E19" s="115" t="s">
        <v>772</v>
      </c>
      <c r="F19" s="115">
        <f>F18*2</f>
        <v>60</v>
      </c>
      <c r="G19" s="137">
        <f>60*0.7</f>
        <v>42</v>
      </c>
      <c r="H19" s="137"/>
      <c r="I19" s="137"/>
      <c r="J19" s="106"/>
    </row>
    <row r="20" s="131" customFormat="1" ht="45" customHeight="1" spans="1:10">
      <c r="A20" s="136">
        <v>15</v>
      </c>
      <c r="B20" s="115" t="s">
        <v>785</v>
      </c>
      <c r="C20" s="115" t="s">
        <v>750</v>
      </c>
      <c r="D20" s="115" t="s">
        <v>789</v>
      </c>
      <c r="E20" s="115" t="s">
        <v>752</v>
      </c>
      <c r="F20" s="115">
        <f>F19*1.2</f>
        <v>72</v>
      </c>
      <c r="G20" s="137">
        <f>200*0.7</f>
        <v>140</v>
      </c>
      <c r="H20" s="137"/>
      <c r="I20" s="137"/>
      <c r="J20" s="106"/>
    </row>
    <row r="21" s="131" customFormat="1" ht="45" customHeight="1" spans="1:10">
      <c r="A21" s="136">
        <v>16</v>
      </c>
      <c r="B21" s="115" t="s">
        <v>785</v>
      </c>
      <c r="C21" s="115" t="s">
        <v>753</v>
      </c>
      <c r="D21" s="115" t="s">
        <v>789</v>
      </c>
      <c r="E21" s="115" t="s">
        <v>752</v>
      </c>
      <c r="F21" s="115">
        <f>F20</f>
        <v>72</v>
      </c>
      <c r="G21" s="137">
        <f>300*0.7</f>
        <v>210</v>
      </c>
      <c r="H21" s="137"/>
      <c r="I21" s="137"/>
      <c r="J21" s="106"/>
    </row>
    <row r="22" s="131" customFormat="1" ht="45" customHeight="1" spans="1:10">
      <c r="A22" s="136">
        <v>17</v>
      </c>
      <c r="B22" s="115" t="s">
        <v>785</v>
      </c>
      <c r="C22" s="115" t="s">
        <v>790</v>
      </c>
      <c r="D22" s="115" t="s">
        <v>791</v>
      </c>
      <c r="E22" s="115" t="s">
        <v>752</v>
      </c>
      <c r="F22" s="115">
        <f>F21*2</f>
        <v>144</v>
      </c>
      <c r="G22" s="137">
        <f>50*0.7</f>
        <v>35</v>
      </c>
      <c r="H22" s="137"/>
      <c r="I22" s="137"/>
      <c r="J22" s="106"/>
    </row>
    <row r="23" ht="40" customHeight="1" spans="1:10">
      <c r="A23" s="139" t="s">
        <v>37</v>
      </c>
      <c r="B23" s="140"/>
      <c r="C23" s="140"/>
      <c r="D23" s="140"/>
      <c r="E23" s="140"/>
      <c r="F23" s="140"/>
      <c r="G23" s="140"/>
      <c r="H23" s="141"/>
      <c r="I23" s="144"/>
      <c r="J23" s="145"/>
    </row>
    <row r="24" ht="50" customHeight="1" spans="1:10">
      <c r="A24" s="98" t="s">
        <v>88</v>
      </c>
      <c r="B24" s="98"/>
      <c r="C24" s="98"/>
      <c r="D24" s="98"/>
      <c r="E24" s="98"/>
      <c r="F24" s="98"/>
      <c r="G24" s="98"/>
      <c r="H24" s="29"/>
      <c r="I24" s="29"/>
      <c r="J24" s="98"/>
    </row>
  </sheetData>
  <mergeCells count="6">
    <mergeCell ref="A1:J1"/>
    <mergeCell ref="A2:J2"/>
    <mergeCell ref="A23:H23"/>
    <mergeCell ref="A24:J24"/>
    <mergeCell ref="A15:A17"/>
    <mergeCell ref="B15:B17"/>
  </mergeCells>
  <printOptions horizontalCentered="1"/>
  <pageMargins left="0.118055555555556" right="0.118055555555556" top="0.118055555555556" bottom="0.118055555555556"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扉-1 招标工程量清单扉页</vt:lpstr>
      <vt:lpstr>汇总表</vt:lpstr>
      <vt:lpstr>地基基础及基坑支护</vt:lpstr>
      <vt:lpstr>见证取样</vt:lpstr>
      <vt:lpstr>市政道路工程</vt:lpstr>
      <vt:lpstr>排水工程</vt:lpstr>
      <vt:lpstr>建筑节能与绿色建筑工程检测</vt:lpstr>
      <vt:lpstr>室内环境工程</vt:lpstr>
      <vt:lpstr>结构实体及人防工程检测</vt:lpstr>
      <vt:lpstr>智能工程</vt:lpstr>
      <vt:lpstr>声环境工程</vt:lpstr>
      <vt:lpstr>防雷检测</vt:lpstr>
      <vt:lpstr>消防检测</vt:lpstr>
      <vt:lpstr>基坑监测</vt:lpstr>
      <vt:lpstr>高支模监测</vt:lpstr>
      <vt:lpstr>主体沉降观测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                阿达</cp:lastModifiedBy>
  <dcterms:created xsi:type="dcterms:W3CDTF">2006-09-16T00:00:00Z</dcterms:created>
  <dcterms:modified xsi:type="dcterms:W3CDTF">2025-07-08T10:46:26Z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40B36DA9BF03451887B10B729A1A0CFE_13</vt:lpwstr>
  </property>
</Properties>
</file>