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金沙洲片区道路改造工程二期材料及实体检测服务\"/>
    </mc:Choice>
  </mc:AlternateContent>
  <xr:revisionPtr revIDLastSave="0" documentId="13_ncr:1_{F4B6125F-FC88-4AEC-B8EF-E4C605266E19}" xr6:coauthVersionLast="47" xr6:coauthVersionMax="47" xr10:uidLastSave="{00000000-0000-0000-0000-000000000000}"/>
  <bookViews>
    <workbookView xWindow="1905" yWindow="1545" windowWidth="19620" windowHeight="14055" activeTab="3" xr2:uid="{00000000-000D-0000-FFFF-FFFF00000000}"/>
  </bookViews>
  <sheets>
    <sheet name="总报价" sheetId="2" r:id="rId1"/>
    <sheet name="材料检测" sheetId="3" r:id="rId2"/>
    <sheet name="实体检测" sheetId="4" r:id="rId3"/>
    <sheet name="Sheet1" sheetId="5" r:id="rId4"/>
  </sheets>
  <definedNames>
    <definedName name="_xlnm._FilterDatabase" localSheetId="1" hidden="1">材料检测!$A$3:$K$78</definedName>
    <definedName name="_xlnm._FilterDatabase" localSheetId="2" hidden="1">实体检测!$A$2:$J$38</definedName>
    <definedName name="_xlnm.Print_Area" localSheetId="1">材料检测!$A$1:$K$78</definedName>
    <definedName name="_xlnm.Print_Area" localSheetId="2">实体检测!$A$1:$J$38</definedName>
    <definedName name="_xlnm.Print_Area" localSheetId="0">总报价!$A$1:$C$8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5" l="1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X11" i="5"/>
  <c r="X10" i="5"/>
  <c r="X9" i="5"/>
  <c r="Q9" i="5"/>
  <c r="L9" i="5"/>
  <c r="D9" i="5"/>
  <c r="C9" i="5"/>
  <c r="B9" i="5"/>
  <c r="X8" i="5"/>
  <c r="O8" i="5"/>
  <c r="L8" i="5"/>
  <c r="K8" i="5"/>
  <c r="D8" i="5"/>
  <c r="C8" i="5"/>
  <c r="B8" i="5"/>
  <c r="X7" i="5"/>
  <c r="Q7" i="5"/>
  <c r="P7" i="5"/>
  <c r="O7" i="5"/>
  <c r="N7" i="5"/>
  <c r="M7" i="5"/>
  <c r="L7" i="5"/>
  <c r="K7" i="5"/>
  <c r="J7" i="5"/>
  <c r="H7" i="5"/>
  <c r="G7" i="5"/>
  <c r="D7" i="5"/>
  <c r="C7" i="5"/>
  <c r="B7" i="5"/>
  <c r="X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X5" i="5"/>
  <c r="X4" i="5"/>
  <c r="C4" i="5"/>
  <c r="X3" i="5"/>
  <c r="X2" i="5"/>
  <c r="B2" i="5"/>
  <c r="I38" i="4"/>
  <c r="G32" i="4"/>
  <c r="G27" i="4"/>
  <c r="G23" i="4"/>
  <c r="G22" i="4"/>
  <c r="G14" i="4"/>
  <c r="G13" i="4"/>
  <c r="G12" i="4"/>
  <c r="G10" i="4"/>
  <c r="G9" i="4"/>
  <c r="G8" i="4"/>
  <c r="G7" i="4"/>
  <c r="G6" i="4"/>
  <c r="G5" i="4"/>
  <c r="G4" i="4"/>
  <c r="G3" i="4"/>
  <c r="J78" i="3"/>
  <c r="H59" i="3"/>
  <c r="C7" i="2"/>
  <c r="C6" i="2"/>
  <c r="C5" i="2"/>
  <c r="C4" i="2"/>
  <c r="C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吴红美</author>
  </authors>
  <commentList>
    <comment ref="E53" authorId="0" shapeId="0" xr:uid="{00000000-0006-0000-0100-000001000000}">
      <text>
        <r>
          <rPr>
            <b/>
            <sz val="9"/>
            <rFont val="宋体"/>
            <charset val="134"/>
          </rPr>
          <t xml:space="preserve">吴红美：
</t>
        </r>
        <r>
          <rPr>
            <sz val="9"/>
            <rFont val="宋体"/>
            <charset val="134"/>
          </rPr>
          <t>水平承载力未找到此项</t>
        </r>
      </text>
    </comment>
  </commentList>
</comments>
</file>

<file path=xl/sharedStrings.xml><?xml version="1.0" encoding="utf-8"?>
<sst xmlns="http://schemas.openxmlformats.org/spreadsheetml/2006/main" count="490" uniqueCount="288">
  <si>
    <t>材料及实体检测费用报价表</t>
  </si>
  <si>
    <t>序号</t>
  </si>
  <si>
    <t>检测项目</t>
  </si>
  <si>
    <t>检测费用（元）</t>
  </si>
  <si>
    <t>现场实体检测</t>
  </si>
  <si>
    <t>材料检测</t>
  </si>
  <si>
    <t>小计（元）</t>
  </si>
  <si>
    <t>暂列金（3*10%）（非竞争费用）</t>
  </si>
  <si>
    <t>合计（3+4项）</t>
  </si>
  <si>
    <t>检测清单（材料检测）</t>
  </si>
  <si>
    <t>分项工程部位</t>
  </si>
  <si>
    <t>工序名称</t>
  </si>
  <si>
    <t>单位</t>
  </si>
  <si>
    <t>检测频率</t>
  </si>
  <si>
    <t>检测数量</t>
  </si>
  <si>
    <t>备注</t>
  </si>
  <si>
    <t>道路工程</t>
  </si>
  <si>
    <t>回填材料</t>
  </si>
  <si>
    <t>击实</t>
  </si>
  <si>
    <t>组</t>
  </si>
  <si>
    <t>沥青砼</t>
  </si>
  <si>
    <t>沥青</t>
  </si>
  <si>
    <t>针入度、软化点、延度</t>
  </si>
  <si>
    <t>每一配比检一组</t>
  </si>
  <si>
    <t>改性沥青</t>
  </si>
  <si>
    <t>针入度、软化点、5℃低温延度</t>
  </si>
  <si>
    <t>粗集料</t>
  </si>
  <si>
    <t>颗粒级配、表观密度、洛杉矶磨耗损失、压碎值、坚固性、针片状含量、水洗法＜0.075 mm颗粒含量、黏附性、吸水率、软石含量</t>
  </si>
  <si>
    <t>细集料</t>
  </si>
  <si>
    <t>表观密度、含泥量（天然砂）、颗粒级配、亚钾蓝（机制砂）</t>
  </si>
  <si>
    <t>矿粉</t>
  </si>
  <si>
    <t>表观密度、亲水系数、含水量、细度</t>
  </si>
  <si>
    <t>配合比设计</t>
  </si>
  <si>
    <t>配合比设计（AC）</t>
  </si>
  <si>
    <t>每一配比一组</t>
  </si>
  <si>
    <t>配合比设计（SMA）</t>
  </si>
  <si>
    <t>黏层油粘层(PC-3)</t>
  </si>
  <si>
    <t>破乳速度、筛上剩余量、蒸发残留物、常温储存稳定性、粘度</t>
  </si>
  <si>
    <t>100T检测1组</t>
  </si>
  <si>
    <t>AC-13C</t>
  </si>
  <si>
    <t>马歇尔密度、油石比及矿料级配、理论相对最大密度、沥青含量、车辙试验</t>
  </si>
  <si>
    <t>每品种每摊铺日抽检1组</t>
  </si>
  <si>
    <t>AC-20C</t>
  </si>
  <si>
    <t>马歇尔密度、油石比及矿料级配、理论相对最大密度、沥青含量</t>
  </si>
  <si>
    <t>AC-25C</t>
  </si>
  <si>
    <t>水泥稳定基层</t>
  </si>
  <si>
    <t>水稳层配合比设计</t>
  </si>
  <si>
    <t>碎石配合比设计</t>
  </si>
  <si>
    <t>每种型号检验1组</t>
  </si>
  <si>
    <t>水泥</t>
  </si>
  <si>
    <t>凝结时间、胶砂强度、安定性、氯离子</t>
  </si>
  <si>
    <t>每散装水泥500t，袋装水泥200t检1组</t>
  </si>
  <si>
    <t>粗集料（水稳层）</t>
  </si>
  <si>
    <t>颗粒级配、表观密度、堆积密度、压碎值、坚固性、有害物质含量、针片状含量、吸水率、岩石抗压强度、空隙率</t>
  </si>
  <si>
    <t>按不同材料进厂批次，每种规格每批次不超过400m3或600t，小批量不超过200m3或300t抽1组</t>
  </si>
  <si>
    <t>细集料（水稳层）</t>
  </si>
  <si>
    <t>颗粒级配、表观密度、有机物含量、坚固性、含泥量、泥块含量、空隙率、堆积密度、亚甲蓝试验（人工砂）</t>
  </si>
  <si>
    <t>混凝土（适用于道路、排水、电力管沟、交通、照明、桥涵工程等）</t>
  </si>
  <si>
    <t>混凝土配合比设计</t>
  </si>
  <si>
    <t>每种混凝土强度检测1组</t>
  </si>
  <si>
    <t>每一配合比检一组</t>
  </si>
  <si>
    <t>粗集料（混凝土原材）</t>
  </si>
  <si>
    <t>颗粒级配、表观密度、堆积密度、压碎值、坚固性、有害物质含量、针片状含量、碱集料反应、吸水率、岩石抗压强度、空隙率</t>
  </si>
  <si>
    <t>细集料（混凝土原材）</t>
  </si>
  <si>
    <t>颗粒级配、表观密度、有害物质含量、坚固性、含泥量、泥块含量、碱集料反应、空隙率、堆积密度、亚甲蓝试验（人工砂）</t>
  </si>
  <si>
    <t>外加剂（混凝土原材）</t>
  </si>
  <si>
    <t>减水率、泌水率比、抗压强度比</t>
  </si>
  <si>
    <t>粉煤灰（混凝土原材）</t>
  </si>
  <si>
    <t>细度、需水量比、烧失量、含水率、安定性</t>
  </si>
  <si>
    <t>混凝土中氯离子含量</t>
  </si>
  <si>
    <t>氯离子含量</t>
  </si>
  <si>
    <t>每一强度等级检一组</t>
  </si>
  <si>
    <t>混凝土拌合物中氯离子含量</t>
  </si>
  <si>
    <t>单位工程每种标号抽检1组</t>
  </si>
  <si>
    <t>水泥混凝土试块</t>
  </si>
  <si>
    <t>抗折强度</t>
  </si>
  <si>
    <t>每一验收批不超过100m3</t>
  </si>
  <si>
    <t>抗压强度</t>
  </si>
  <si>
    <t>砂浆（适用于道路、排水、电力管沟、交通、照明、桥涵工程等）</t>
  </si>
  <si>
    <t>砂浆配合比设计</t>
  </si>
  <si>
    <t>每种砂浆强度检测1组</t>
  </si>
  <si>
    <t>凝结时间、胶砂强度、安定性、化学指标（不溶物、烧失量、三氧化硫、氧化镁、氯离子)</t>
  </si>
  <si>
    <t>颗粒级配、表观密度、堆积密度、有机物含量、含泥量、泥块含量、氯离子含量</t>
  </si>
  <si>
    <t>按不同材料进厂批次，每种规格每批次抽1组</t>
  </si>
  <si>
    <t>颗粒级配、表观密度、有机物含量、含泥量、泥块含量、氯离子含量、碱集料反应、堆积密度</t>
  </si>
  <si>
    <t>砂浆试块</t>
  </si>
  <si>
    <t>土工格栅</t>
  </si>
  <si>
    <t xml:space="preserve">极限抗拉强度（纵、横向）、标称强度下的伸长率（纵、横向）、定伸长率时的拉伸力（纵、横向）
</t>
  </si>
  <si>
    <t>按进场批次取样，每批次每种规格取样一组</t>
  </si>
  <si>
    <t>土工膜</t>
  </si>
  <si>
    <t>拉伸断裂强度、拉伸屈服强度、断裂伸长率、屈服伸长率、直角撕裂负荷、厚度</t>
  </si>
  <si>
    <t>PVC泄水管</t>
  </si>
  <si>
    <t>外观、尺寸、纵向回缩、落锤冲击、拉伸性能、维卡软化温度</t>
  </si>
  <si>
    <t>高强透水砖</t>
  </si>
  <si>
    <t>抗折强度、抗压、透水系数</t>
  </si>
  <si>
    <t>2万块送一组</t>
  </si>
  <si>
    <t>抗压强度、吸水率、磨耗率</t>
  </si>
  <si>
    <t>桥涵工程</t>
  </si>
  <si>
    <t>颗粒级配、表观密度、堆积密度、压碎值、坚固性、针片状含量、碱集料反应、有害物质含量、岩石抗压强度、空隙率</t>
  </si>
  <si>
    <t>减水率、泌水率比、含气量</t>
  </si>
  <si>
    <t>细度、需水量比、烧失量、含水率、三氧化硫含量、游离氧化钙含量、氧化钙含量、氯离子含量、安定性</t>
  </si>
  <si>
    <t>钢筋原材</t>
  </si>
  <si>
    <t>力学性能+重量偏差、抗震性能</t>
  </si>
  <si>
    <t>每批由同一牌号、同一炉罐号、同一规格的钢筋组成。每批重量不大于60吨。</t>
  </si>
  <si>
    <t>钢筋焊接</t>
  </si>
  <si>
    <t>抗拉强度、弯曲</t>
  </si>
  <si>
    <t>同一施工条件下采用同一批材料的同等级、同形式、同规格接头，以500个为一个验收批</t>
  </si>
  <si>
    <t>钢板</t>
  </si>
  <si>
    <t>拉伸、弯曲</t>
  </si>
  <si>
    <t>钢绞线</t>
  </si>
  <si>
    <t>抗拉强度、弹性模量、直径偏差</t>
  </si>
  <si>
    <t>盆式橡胶支座</t>
  </si>
  <si>
    <t>力学性能（极限抗压强度、抗压弹性模量、抗剪弹性模量）</t>
  </si>
  <si>
    <t>每一型号检一组</t>
  </si>
  <si>
    <t>锚具及夹片</t>
  </si>
  <si>
    <t>锚固性能</t>
  </si>
  <si>
    <t>在硬度检验合格的同批产品中抽取样品，每种型号抽一组</t>
  </si>
  <si>
    <t>硬度</t>
  </si>
  <si>
    <t>每批中抽取5%且不少于5套</t>
  </si>
  <si>
    <t>孔道压浆</t>
  </si>
  <si>
    <t>凝结时间、流动度、抗压强度、抗折强度、自由膨胀率</t>
  </si>
  <si>
    <t>外观、尺寸、纵向回缩率、维卡软化温度、拉伸性能、落锤冲击试验</t>
  </si>
  <si>
    <t>金属波纹管</t>
  </si>
  <si>
    <t>外观、尺寸、环刚度、柔韧性</t>
  </si>
  <si>
    <t>交通工程</t>
  </si>
  <si>
    <t>HDPE电缆导管</t>
  </si>
  <si>
    <t>外观、尺寸、落锤冲击、扁平试验、环刚度、拉伸屈服强度、纵向回缩率</t>
  </si>
  <si>
    <t>随机取同一规格同一型号</t>
  </si>
  <si>
    <t>电缆</t>
  </si>
  <si>
    <t>绝缘厚度、护套厚度、绝缘老化前机械性能、护套老化前机械性能、导体电阻、体积电阻率、绝缘电阻常数、成品电压</t>
  </si>
  <si>
    <t>按进场批次取样，每批次每种规格取样一组20m进行检验</t>
  </si>
  <si>
    <t>铝合金标志板</t>
  </si>
  <si>
    <t>力学性能（抗拉强度，屈服点，延伸率）</t>
  </si>
  <si>
    <t>标志杆</t>
  </si>
  <si>
    <t>镀锌层厚度</t>
  </si>
  <si>
    <t>玻璃珠</t>
  </si>
  <si>
    <t>成圆率、密度、粒径分布</t>
  </si>
  <si>
    <t>标线涂料</t>
  </si>
  <si>
    <t>抗压强度、不粘胎时间、色度性能、耐水性、耐碱性</t>
  </si>
  <si>
    <t>照明工程</t>
  </si>
  <si>
    <t>照明灯具</t>
  </si>
  <si>
    <t>光色参数（显色指数、相关色温、色差异、色品坐标、初始光通量、灯具效能、灯具光输出比、灯具光效）</t>
  </si>
  <si>
    <t>套</t>
  </si>
  <si>
    <t>不同规格型号各抽查一套</t>
  </si>
  <si>
    <t>电力电缆</t>
  </si>
  <si>
    <t>同一批抽4×1m</t>
  </si>
  <si>
    <t>排水工程</t>
  </si>
  <si>
    <t>钢筋混凝土管</t>
  </si>
  <si>
    <t>外压荷载，外观质量</t>
  </si>
  <si>
    <t>随机同一规格同一型号</t>
  </si>
  <si>
    <t>井盖和雨水篦</t>
  </si>
  <si>
    <t>承载能力、残余变形</t>
  </si>
  <si>
    <t>每种规格取一组,按批次</t>
  </si>
  <si>
    <t>预制检查井</t>
  </si>
  <si>
    <t>井壁抗渗性能（P6）</t>
  </si>
  <si>
    <t>同材料、同规格、同工艺生产的成品50套为一批，每批2套</t>
  </si>
  <si>
    <t>外观、尺寸、纵向回缩率、维卡软、温度、拉伸性能、落锤冲击试验</t>
  </si>
  <si>
    <t>按照进场的同一生产厂家、同一批次，每种规格取样一组。</t>
  </si>
  <si>
    <t>球墨铸铁管</t>
  </si>
  <si>
    <t>外观
尺寸
布氏硬度</t>
  </si>
  <si>
    <t>按规格批次抽</t>
  </si>
  <si>
    <t>砖</t>
  </si>
  <si>
    <t>抗压强度、抗折强度</t>
  </si>
  <si>
    <t>每10万块为一批，不足10万块也按一批计。</t>
  </si>
  <si>
    <t>每种回填材料检验一组</t>
  </si>
  <si>
    <t>绿化工程</t>
  </si>
  <si>
    <t>种植土</t>
  </si>
  <si>
    <t>pH、EC值、土壤质地 、有机质、全氮、全磷、全钾、水分</t>
  </si>
  <si>
    <t>客土：每500m³为一个检验批，不少于2批次，每批次抽1个样。原土：每5000㎡为一个检验批，不少于2批次，每批次抽1个样。</t>
  </si>
  <si>
    <t>有机肥</t>
  </si>
  <si>
    <t>氮、磷、钾、水分、有机质的质量分数、pH值</t>
  </si>
  <si>
    <t>按进场批次取样,每批取样两组</t>
  </si>
  <si>
    <t>电力管沟</t>
  </si>
  <si>
    <t>电力排管及配件</t>
  </si>
  <si>
    <t>外观、尺寸、弯曲试验、冲击性能、绝缘强度、绝缘电阻、耐热性能、自熄时间</t>
  </si>
  <si>
    <t>材料检测总计（元）</t>
  </si>
  <si>
    <t>检测清单（实体检测）</t>
  </si>
  <si>
    <t>清标检测数量</t>
  </si>
  <si>
    <t>检测单价（元）</t>
  </si>
  <si>
    <t>沥青面层</t>
  </si>
  <si>
    <t>芯样厚度</t>
  </si>
  <si>
    <t>点</t>
  </si>
  <si>
    <t>芯样压实度</t>
  </si>
  <si>
    <t>弯沉试验</t>
  </si>
  <si>
    <t>每车道每20m1点,且不少于80点</t>
  </si>
  <si>
    <t>芯样马歇尔稳定度试验</t>
  </si>
  <si>
    <t>沥青含量</t>
  </si>
  <si>
    <t>矿料级配</t>
  </si>
  <si>
    <t>沥青中、下面层</t>
  </si>
  <si>
    <t>路面</t>
  </si>
  <si>
    <t>摩擦系数、抗滑性能</t>
  </si>
  <si>
    <t>每200m抽检1点</t>
  </si>
  <si>
    <t>平整度</t>
  </si>
  <si>
    <t>每20m3点</t>
  </si>
  <si>
    <t>宽度</t>
  </si>
  <si>
    <t>每40m1点</t>
  </si>
  <si>
    <t>砼路面</t>
  </si>
  <si>
    <t>厚度</t>
  </si>
  <si>
    <t>反光标志</t>
  </si>
  <si>
    <t>反光膜等级及逆反射系数</t>
  </si>
  <si>
    <t>个</t>
  </si>
  <si>
    <t>每类型测1块</t>
  </si>
  <si>
    <t>金属构件防腐性能</t>
  </si>
  <si>
    <t>每种标志抽检3个</t>
  </si>
  <si>
    <t>厚度，长度宽度或直径</t>
  </si>
  <si>
    <t>纵向实线或间断线</t>
  </si>
  <si>
    <t>逆反射系数</t>
  </si>
  <si>
    <t>实线每10km抽检3个长度100m的区域,每个区域随机检测10处测点；</t>
  </si>
  <si>
    <t>路灯及信号灯基层</t>
  </si>
  <si>
    <t>轻型触探</t>
  </si>
  <si>
    <t>每个基础检测1点</t>
  </si>
  <si>
    <t>照明设施试运行良好的评估报告（照度、均匀度、接地绝缘电阻）</t>
  </si>
  <si>
    <t>项</t>
  </si>
  <si>
    <t>一份</t>
  </si>
  <si>
    <t>漏电保护开关动作特性试验</t>
  </si>
  <si>
    <t>台</t>
  </si>
  <si>
    <t>每项目一组</t>
  </si>
  <si>
    <t>给排水工程</t>
  </si>
  <si>
    <t>管道</t>
  </si>
  <si>
    <t>cctv</t>
  </si>
  <si>
    <t>m</t>
  </si>
  <si>
    <t>管径300以上全检</t>
  </si>
  <si>
    <t>闭水（污水）</t>
  </si>
  <si>
    <t>全检</t>
  </si>
  <si>
    <t>检查井</t>
  </si>
  <si>
    <t>形体质量检测</t>
  </si>
  <si>
    <t>总数的10%，不少于5个井室</t>
  </si>
  <si>
    <t>钢筋保护层厚度检测</t>
  </si>
  <si>
    <t>单位工程；非悬挑构件2%比例，不少于5个构件</t>
  </si>
  <si>
    <t>预制井强度</t>
  </si>
  <si>
    <t>回弹法</t>
  </si>
  <si>
    <t>选取30%，不少于10个构件，不同强度等级</t>
  </si>
  <si>
    <t>沟槽回填</t>
  </si>
  <si>
    <t>压实度</t>
  </si>
  <si>
    <t>管道基础承载力</t>
  </si>
  <si>
    <t>平板载荷试验</t>
  </si>
  <si>
    <t>轻型动力触探</t>
  </si>
  <si>
    <t>每20m检测1点</t>
  </si>
  <si>
    <t>重型动力触探</t>
  </si>
  <si>
    <t>乔木</t>
  </si>
  <si>
    <t>病虫害检测</t>
  </si>
  <si>
    <t>株</t>
  </si>
  <si>
    <t>地被</t>
  </si>
  <si>
    <t>㎡</t>
  </si>
  <si>
    <t>道路名称</t>
  </si>
  <si>
    <t>沙凤一路</t>
  </si>
  <si>
    <t>环洲一路</t>
  </si>
  <si>
    <t>环洲二路</t>
  </si>
  <si>
    <t>彩滨南路</t>
  </si>
  <si>
    <t>创佳路</t>
  </si>
  <si>
    <t>创辉路</t>
  </si>
  <si>
    <t>藤业一路</t>
  </si>
  <si>
    <t>创誉路</t>
  </si>
  <si>
    <t>藤业二路</t>
  </si>
  <si>
    <t>环洲三路</t>
  </si>
  <si>
    <t>金沙洲路</t>
  </si>
  <si>
    <t>环洲四路</t>
  </si>
  <si>
    <t>善贤路</t>
  </si>
  <si>
    <t>浔峰山西路</t>
  </si>
  <si>
    <t>涛乐街</t>
  </si>
  <si>
    <t>横沙路</t>
  </si>
  <si>
    <t>康园路</t>
  </si>
  <si>
    <t>礼传一街</t>
  </si>
  <si>
    <t>礼传二街</t>
  </si>
  <si>
    <t>礼传三街</t>
  </si>
  <si>
    <t>礼传西街</t>
  </si>
  <si>
    <t>金云路</t>
  </si>
  <si>
    <t>修复(拆除后新建)现状人行道
铺装(8cm白麻色火烧面花岗岩
砖(30x60cm) +3cmM10水
泥砂浆调平层+18cmC20混凝
土)</t>
  </si>
  <si>
    <t>修复(拆除后新建)现状非机动
车道铺装(3cm 改性彩色沥青砼
AC-10F+4cm 沥青砼
AC-16C+1cm沥青表面处治下
封层+21cmC20混凝土)</t>
  </si>
  <si>
    <t>新建(拆除后新建)现状人行道
铺装(8cm白麻色火烧面花岗岩
砖(30x60cm) +3cmM10水
泥砂浆调平层+18cmC20混凝
土)</t>
  </si>
  <si>
    <t>新建非机动车道铺装（4cmC25
黑色透水混凝土+6cmC25 原色
透水混凝土+15cm C20 透水水
泥混凝土基层）</t>
  </si>
  <si>
    <t>4cm 细粒式改性沥青混凝
土 AC-13C</t>
  </si>
  <si>
    <t>6cm 改性中粒式沥青混凝
土 AC-20C</t>
  </si>
  <si>
    <t>粗粒式沥青混凝
土 AC-25C</t>
  </si>
  <si>
    <t>C35 水泥混凝土</t>
  </si>
  <si>
    <t>300管</t>
  </si>
  <si>
    <t>清淤</t>
  </si>
  <si>
    <t>单价（元）</t>
  </si>
  <si>
    <r>
      <t>每种土质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组</t>
    </r>
  </si>
  <si>
    <r>
      <t>透层油（</t>
    </r>
    <r>
      <rPr>
        <sz val="10"/>
        <rFont val="Times New Roman"/>
        <family val="1"/>
      </rPr>
      <t>PC-2</t>
    </r>
    <r>
      <rPr>
        <sz val="10"/>
        <rFont val="宋体"/>
        <charset val="134"/>
      </rPr>
      <t>）</t>
    </r>
  </si>
  <si>
    <r>
      <t>每一验收批不超过100m</t>
    </r>
    <r>
      <rPr>
        <vertAlign val="superscript"/>
        <sz val="10"/>
        <rFont val="宋体"/>
        <charset val="134"/>
      </rPr>
      <t>3</t>
    </r>
  </si>
  <si>
    <t>花岗岩侧平石、树池压条</t>
  </si>
  <si>
    <r>
      <t>PVC-U</t>
    </r>
    <r>
      <rPr>
        <sz val="10"/>
        <rFont val="宋体"/>
        <charset val="134"/>
      </rPr>
      <t>排水管材</t>
    </r>
  </si>
  <si>
    <r>
      <t>按照进场的同一生产厂家、同一批次，每种规格取样一组。每组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根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米</t>
    </r>
  </si>
  <si>
    <r>
      <t>每1000m</t>
    </r>
    <r>
      <rPr>
        <vertAlign val="super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1点，且不少于3点</t>
    </r>
  </si>
  <si>
    <r>
      <t>每1000m</t>
    </r>
    <r>
      <rPr>
        <vertAlign val="super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1组，且不少于3组</t>
    </r>
  </si>
  <si>
    <r>
      <t>每</t>
    </r>
    <r>
      <rPr>
        <sz val="9"/>
        <rFont val="Times New Roman"/>
        <family val="1"/>
      </rPr>
      <t>1000m</t>
    </r>
    <r>
      <rPr>
        <vertAlign val="superscript"/>
        <sz val="9"/>
        <rFont val="Times New Roman"/>
        <family val="1"/>
      </rPr>
      <t>2</t>
    </r>
    <r>
      <rPr>
        <sz val="9"/>
        <rFont val="宋体"/>
        <family val="3"/>
        <charset val="134"/>
      </rPr>
      <t>检测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点，且不少于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点</t>
    </r>
  </si>
  <si>
    <r>
      <t>1000m</t>
    </r>
    <r>
      <rPr>
        <vertAlign val="super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 xml:space="preserve">检测1点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</si>
</sst>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_);[Red]\(0\)"/>
    <numFmt numFmtId="180" formatCode="0_ "/>
  </numFmts>
  <fonts count="31" x14ac:knownFonts="1">
    <font>
      <sz val="11"/>
      <color theme="1"/>
      <name val="微软雅黑"/>
      <charset val="134"/>
    </font>
    <font>
      <sz val="12"/>
      <color theme="1" tint="4.9989318521683403E-2"/>
      <name val="宋体"/>
      <charset val="134"/>
    </font>
    <font>
      <sz val="9"/>
      <color theme="1" tint="4.9989318521683403E-2"/>
      <name val="宋体"/>
      <charset val="134"/>
    </font>
    <font>
      <sz val="9"/>
      <color theme="1" tint="4.9989318521683403E-2"/>
      <name val="Times New Roman"/>
      <family val="1"/>
    </font>
    <font>
      <sz val="9"/>
      <name val="宋体"/>
      <charset val="134"/>
    </font>
    <font>
      <sz val="10"/>
      <color theme="1" tint="4.9989318521683403E-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0"/>
      <name val="Times New Roman"/>
      <family val="1"/>
    </font>
    <font>
      <sz val="10"/>
      <color rgb="FF0C0C0C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Times New Roman"/>
    </font>
    <font>
      <vertAlign val="superscript"/>
      <sz val="10"/>
      <name val="宋体"/>
      <charset val="134"/>
    </font>
    <font>
      <sz val="10"/>
      <name val="宋体"/>
      <charset val="134"/>
      <scheme val="minor"/>
    </font>
    <font>
      <sz val="9"/>
      <name val="微软雅黑"/>
      <charset val="134"/>
    </font>
    <font>
      <b/>
      <sz val="16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vertAlign val="superscript"/>
      <sz val="9"/>
      <name val="宋体"/>
      <family val="3"/>
      <charset val="134"/>
    </font>
    <font>
      <sz val="10"/>
      <name val="宋体"/>
      <family val="3"/>
      <charset val="134"/>
    </font>
    <font>
      <vertAlign val="superscript"/>
      <sz val="9"/>
      <name val="Times New Roman"/>
      <family val="1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11"/>
      <name val="微软雅黑"/>
      <family val="2"/>
      <charset val="134"/>
    </font>
    <font>
      <b/>
      <sz val="22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178" fontId="11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1" fillId="0" borderId="1" xfId="0" applyFont="1" applyBorder="1">
      <alignment vertical="center"/>
    </xf>
    <xf numFmtId="178" fontId="11" fillId="0" borderId="1" xfId="0" applyNumberFormat="1" applyFont="1" applyBorder="1">
      <alignment vertical="center"/>
    </xf>
    <xf numFmtId="0" fontId="11" fillId="0" borderId="0" xfId="0" applyFont="1" applyAlignment="1">
      <alignment vertical="center" wrapText="1"/>
    </xf>
    <xf numFmtId="0" fontId="14" fillId="0" borderId="0" xfId="4" applyFont="1" applyFill="1" applyAlignment="1">
      <alignment horizontal="center" vertical="center"/>
    </xf>
    <xf numFmtId="178" fontId="14" fillId="0" borderId="0" xfId="4" applyNumberFormat="1" applyFont="1" applyFill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178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3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 wrapText="1"/>
    </xf>
    <xf numFmtId="0" fontId="6" fillId="0" borderId="9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/>
    </xf>
    <xf numFmtId="178" fontId="19" fillId="0" borderId="1" xfId="4" applyNumberFormat="1" applyFont="1" applyFill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 wrapText="1"/>
    </xf>
    <xf numFmtId="178" fontId="21" fillId="0" borderId="1" xfId="4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/>
    </xf>
    <xf numFmtId="0" fontId="21" fillId="0" borderId="2" xfId="4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center" vertical="center"/>
    </xf>
    <xf numFmtId="0" fontId="21" fillId="0" borderId="3" xfId="4" applyFont="1" applyFill="1" applyBorder="1" applyAlignment="1">
      <alignment vertical="center" wrapText="1"/>
    </xf>
    <xf numFmtId="0" fontId="21" fillId="0" borderId="4" xfId="4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1" fillId="0" borderId="3" xfId="4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4" applyFont="1" applyFill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1" fillId="0" borderId="5" xfId="4" applyFont="1" applyFill="1" applyBorder="1" applyAlignment="1">
      <alignment horizontal="center" vertical="center" wrapText="1"/>
    </xf>
    <xf numFmtId="178" fontId="21" fillId="0" borderId="6" xfId="4" applyNumberFormat="1" applyFont="1" applyFill="1" applyBorder="1" applyAlignment="1">
      <alignment vertical="center" wrapText="1"/>
    </xf>
    <xf numFmtId="178" fontId="21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3" xr:uid="{00000000-0005-0000-0000-000033000000}"/>
    <cellStyle name="常规 6" xfId="1" xr:uid="{00000000-0005-0000-0000-000031000000}"/>
    <cellStyle name="常规_Sheet1" xfId="4" xr:uid="{00000000-0005-0000-0000-000034000000}"/>
    <cellStyle name="常规_现场检测_1" xfId="2" xr:uid="{00000000-0005-0000-0000-00003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view="pageBreakPreview" zoomScale="115" zoomScaleNormal="100" workbookViewId="0">
      <selection activeCell="B7" sqref="A1:C7"/>
    </sheetView>
  </sheetViews>
  <sheetFormatPr defaultColWidth="8" defaultRowHeight="14.25" x14ac:dyDescent="0.3"/>
  <cols>
    <col min="1" max="1" width="14.33203125" style="14" customWidth="1"/>
    <col min="2" max="2" width="34.44140625" style="14" customWidth="1"/>
    <col min="3" max="3" width="30.21875" style="15" customWidth="1"/>
    <col min="4" max="4" width="9.6640625" style="14"/>
    <col min="5" max="16384" width="8" style="14"/>
  </cols>
  <sheetData>
    <row r="1" spans="1:9" ht="78" customHeight="1" x14ac:dyDescent="0.3">
      <c r="A1" s="112" t="s">
        <v>0</v>
      </c>
      <c r="B1" s="112"/>
      <c r="C1" s="113"/>
    </row>
    <row r="2" spans="1:9" ht="27" customHeight="1" x14ac:dyDescent="0.3">
      <c r="A2" s="105" t="s">
        <v>1</v>
      </c>
      <c r="B2" s="105" t="s">
        <v>2</v>
      </c>
      <c r="C2" s="114" t="s">
        <v>3</v>
      </c>
    </row>
    <row r="3" spans="1:9" ht="30.75" customHeight="1" x14ac:dyDescent="0.3">
      <c r="A3" s="105">
        <v>1</v>
      </c>
      <c r="B3" s="105" t="s">
        <v>4</v>
      </c>
      <c r="C3" s="114">
        <f>实体检测!I38</f>
        <v>0</v>
      </c>
    </row>
    <row r="4" spans="1:9" ht="29.25" customHeight="1" x14ac:dyDescent="0.3">
      <c r="A4" s="105">
        <v>2</v>
      </c>
      <c r="B4" s="105" t="s">
        <v>5</v>
      </c>
      <c r="C4" s="114">
        <f>材料检测!J78</f>
        <v>0</v>
      </c>
    </row>
    <row r="5" spans="1:9" ht="30" customHeight="1" x14ac:dyDescent="0.3">
      <c r="A5" s="105">
        <v>3</v>
      </c>
      <c r="B5" s="105" t="s">
        <v>6</v>
      </c>
      <c r="C5" s="114">
        <f>C3+C4</f>
        <v>0</v>
      </c>
      <c r="E5" s="16"/>
      <c r="F5" s="17"/>
      <c r="G5" s="17"/>
      <c r="H5" s="17"/>
      <c r="I5" s="20"/>
    </row>
    <row r="6" spans="1:9" ht="30" customHeight="1" x14ac:dyDescent="0.3">
      <c r="A6" s="105">
        <v>4</v>
      </c>
      <c r="B6" s="115" t="s">
        <v>7</v>
      </c>
      <c r="C6" s="114">
        <f>C5*0.1</f>
        <v>0</v>
      </c>
    </row>
    <row r="7" spans="1:9" ht="30" customHeight="1" x14ac:dyDescent="0.3">
      <c r="A7" s="105">
        <v>5</v>
      </c>
      <c r="B7" s="116" t="s">
        <v>8</v>
      </c>
      <c r="C7" s="114">
        <f>C5+C6</f>
        <v>0</v>
      </c>
    </row>
    <row r="8" spans="1:9" x14ac:dyDescent="0.3">
      <c r="A8" s="18"/>
      <c r="B8" s="18"/>
      <c r="C8" s="19"/>
    </row>
  </sheetData>
  <sheetProtection formatCells="0" insertHyperlinks="0" autoFilter="0"/>
  <mergeCells count="1">
    <mergeCell ref="A1:C1"/>
  </mergeCells>
  <phoneticPr fontId="26" type="noConversion"/>
  <pageMargins left="0.75" right="0.75" top="0.98" bottom="0.98" header="0.51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M78"/>
  <sheetViews>
    <sheetView view="pageBreakPreview" zoomScaleNormal="100" workbookViewId="0">
      <selection activeCell="G6" sqref="A2:K78"/>
    </sheetView>
  </sheetViews>
  <sheetFormatPr defaultColWidth="8" defaultRowHeight="12" x14ac:dyDescent="0.3"/>
  <cols>
    <col min="1" max="1" width="4.44140625" style="9" customWidth="1"/>
    <col min="2" max="3" width="10.77734375" style="10" customWidth="1"/>
    <col min="4" max="4" width="14.21875" style="10" customWidth="1"/>
    <col min="5" max="5" width="18.5546875" style="9" customWidth="1"/>
    <col min="6" max="6" width="5.77734375" style="9" customWidth="1"/>
    <col min="7" max="7" width="25" style="10" customWidth="1"/>
    <col min="8" max="8" width="6.6640625" style="10" customWidth="1"/>
    <col min="9" max="9" width="9" style="11" customWidth="1"/>
    <col min="10" max="10" width="9" style="12" customWidth="1"/>
    <col min="11" max="11" width="18.77734375" style="10" customWidth="1"/>
    <col min="12" max="12" width="8" style="9"/>
    <col min="13" max="13" width="13.21875" style="9" customWidth="1"/>
    <col min="14" max="16384" width="8" style="9"/>
  </cols>
  <sheetData>
    <row r="2" spans="1:11" ht="36.75" customHeight="1" x14ac:dyDescent="0.3">
      <c r="A2" s="21" t="s">
        <v>9</v>
      </c>
      <c r="B2" s="21"/>
      <c r="C2" s="21"/>
      <c r="D2" s="21"/>
      <c r="E2" s="21"/>
      <c r="F2" s="21"/>
      <c r="G2" s="21"/>
      <c r="H2" s="21"/>
      <c r="I2" s="22"/>
      <c r="J2" s="22"/>
      <c r="K2" s="21"/>
    </row>
    <row r="3" spans="1:11" ht="22.5" customHeight="1" x14ac:dyDescent="0.3">
      <c r="A3" s="23" t="s">
        <v>1</v>
      </c>
      <c r="B3" s="23" t="s">
        <v>10</v>
      </c>
      <c r="C3" s="23"/>
      <c r="D3" s="23" t="s">
        <v>11</v>
      </c>
      <c r="E3" s="23" t="s">
        <v>2</v>
      </c>
      <c r="F3" s="23" t="s">
        <v>12</v>
      </c>
      <c r="G3" s="23" t="s">
        <v>13</v>
      </c>
      <c r="H3" s="24" t="s">
        <v>14</v>
      </c>
      <c r="I3" s="25" t="s">
        <v>277</v>
      </c>
      <c r="J3" s="25" t="s">
        <v>6</v>
      </c>
      <c r="K3" s="26" t="s">
        <v>15</v>
      </c>
    </row>
    <row r="4" spans="1:11" ht="12.75" x14ac:dyDescent="0.3">
      <c r="A4" s="23">
        <v>1</v>
      </c>
      <c r="B4" s="27" t="s">
        <v>16</v>
      </c>
      <c r="C4" s="27" t="s">
        <v>17</v>
      </c>
      <c r="D4" s="27"/>
      <c r="E4" s="24" t="s">
        <v>18</v>
      </c>
      <c r="F4" s="24" t="s">
        <v>19</v>
      </c>
      <c r="G4" s="24" t="s">
        <v>278</v>
      </c>
      <c r="H4" s="24">
        <v>2</v>
      </c>
      <c r="I4" s="25"/>
      <c r="J4" s="28"/>
      <c r="K4" s="29"/>
    </row>
    <row r="5" spans="1:11" ht="42" customHeight="1" x14ac:dyDescent="0.3">
      <c r="A5" s="23">
        <v>2</v>
      </c>
      <c r="B5" s="27"/>
      <c r="C5" s="27" t="s">
        <v>20</v>
      </c>
      <c r="D5" s="30" t="s">
        <v>21</v>
      </c>
      <c r="E5" s="31" t="s">
        <v>22</v>
      </c>
      <c r="F5" s="31" t="s">
        <v>19</v>
      </c>
      <c r="G5" s="31" t="s">
        <v>23</v>
      </c>
      <c r="H5" s="31">
        <v>4</v>
      </c>
      <c r="I5" s="25"/>
      <c r="J5" s="28"/>
      <c r="K5" s="29"/>
    </row>
    <row r="6" spans="1:11" ht="41.25" customHeight="1" x14ac:dyDescent="0.3">
      <c r="A6" s="23">
        <v>3</v>
      </c>
      <c r="B6" s="27"/>
      <c r="C6" s="27"/>
      <c r="D6" s="30" t="s">
        <v>24</v>
      </c>
      <c r="E6" s="31" t="s">
        <v>25</v>
      </c>
      <c r="F6" s="31" t="s">
        <v>19</v>
      </c>
      <c r="G6" s="31" t="s">
        <v>23</v>
      </c>
      <c r="H6" s="31">
        <v>2</v>
      </c>
      <c r="I6" s="30"/>
      <c r="J6" s="28"/>
      <c r="K6" s="32"/>
    </row>
    <row r="7" spans="1:11" ht="72" customHeight="1" x14ac:dyDescent="0.3">
      <c r="A7" s="23">
        <v>4</v>
      </c>
      <c r="B7" s="27"/>
      <c r="C7" s="27"/>
      <c r="D7" s="30" t="s">
        <v>26</v>
      </c>
      <c r="E7" s="31" t="s">
        <v>27</v>
      </c>
      <c r="F7" s="31" t="s">
        <v>19</v>
      </c>
      <c r="G7" s="31" t="s">
        <v>23</v>
      </c>
      <c r="H7" s="33">
        <v>15</v>
      </c>
      <c r="I7" s="34"/>
      <c r="J7" s="28"/>
      <c r="K7" s="35"/>
    </row>
    <row r="8" spans="1:11" ht="46.5" customHeight="1" x14ac:dyDescent="0.3">
      <c r="A8" s="23">
        <v>5</v>
      </c>
      <c r="B8" s="27"/>
      <c r="C8" s="27"/>
      <c r="D8" s="30" t="s">
        <v>28</v>
      </c>
      <c r="E8" s="31" t="s">
        <v>29</v>
      </c>
      <c r="F8" s="31" t="s">
        <v>19</v>
      </c>
      <c r="G8" s="31" t="s">
        <v>23</v>
      </c>
      <c r="H8" s="33">
        <v>5</v>
      </c>
      <c r="I8" s="34"/>
      <c r="J8" s="28"/>
      <c r="K8" s="29"/>
    </row>
    <row r="9" spans="1:11" ht="24" x14ac:dyDescent="0.3">
      <c r="A9" s="23">
        <v>6</v>
      </c>
      <c r="B9" s="27"/>
      <c r="C9" s="27"/>
      <c r="D9" s="30" t="s">
        <v>30</v>
      </c>
      <c r="E9" s="31" t="s">
        <v>31</v>
      </c>
      <c r="F9" s="31" t="s">
        <v>19</v>
      </c>
      <c r="G9" s="31" t="s">
        <v>23</v>
      </c>
      <c r="H9" s="33">
        <v>5</v>
      </c>
      <c r="I9" s="25"/>
      <c r="J9" s="28"/>
      <c r="K9" s="26"/>
    </row>
    <row r="10" spans="1:11" ht="12.75" x14ac:dyDescent="0.3">
      <c r="A10" s="23">
        <v>7</v>
      </c>
      <c r="B10" s="27"/>
      <c r="C10" s="27"/>
      <c r="D10" s="36" t="s">
        <v>32</v>
      </c>
      <c r="E10" s="31" t="s">
        <v>33</v>
      </c>
      <c r="F10" s="31" t="s">
        <v>19</v>
      </c>
      <c r="G10" s="31" t="s">
        <v>34</v>
      </c>
      <c r="H10" s="33">
        <v>5</v>
      </c>
      <c r="I10" s="25"/>
      <c r="J10" s="28"/>
      <c r="K10" s="32"/>
    </row>
    <row r="11" spans="1:11" ht="12.75" x14ac:dyDescent="0.3">
      <c r="A11" s="23">
        <v>8</v>
      </c>
      <c r="B11" s="27"/>
      <c r="C11" s="27"/>
      <c r="D11" s="37"/>
      <c r="E11" s="31" t="s">
        <v>35</v>
      </c>
      <c r="F11" s="31" t="s">
        <v>19</v>
      </c>
      <c r="G11" s="31" t="s">
        <v>34</v>
      </c>
      <c r="H11" s="33">
        <v>0</v>
      </c>
      <c r="I11" s="25"/>
      <c r="J11" s="28"/>
      <c r="K11" s="32"/>
    </row>
    <row r="12" spans="1:11" ht="36" x14ac:dyDescent="0.3">
      <c r="A12" s="23">
        <v>9</v>
      </c>
      <c r="B12" s="27"/>
      <c r="C12" s="27"/>
      <c r="D12" s="31" t="s">
        <v>36</v>
      </c>
      <c r="E12" s="31" t="s">
        <v>37</v>
      </c>
      <c r="F12" s="31" t="s">
        <v>19</v>
      </c>
      <c r="G12" s="31" t="s">
        <v>38</v>
      </c>
      <c r="H12" s="33">
        <v>1</v>
      </c>
      <c r="I12" s="25"/>
      <c r="J12" s="28"/>
      <c r="K12" s="29"/>
    </row>
    <row r="13" spans="1:11" ht="36" x14ac:dyDescent="0.3">
      <c r="A13" s="23">
        <v>10</v>
      </c>
      <c r="B13" s="27"/>
      <c r="C13" s="27"/>
      <c r="D13" s="24" t="s">
        <v>279</v>
      </c>
      <c r="E13" s="31" t="s">
        <v>37</v>
      </c>
      <c r="F13" s="31" t="s">
        <v>19</v>
      </c>
      <c r="G13" s="31" t="s">
        <v>38</v>
      </c>
      <c r="H13" s="33">
        <v>1</v>
      </c>
      <c r="I13" s="25"/>
      <c r="J13" s="28"/>
      <c r="K13" s="29"/>
    </row>
    <row r="14" spans="1:11" ht="51" customHeight="1" x14ac:dyDescent="0.3">
      <c r="A14" s="23">
        <v>11</v>
      </c>
      <c r="B14" s="27"/>
      <c r="C14" s="27"/>
      <c r="D14" s="24" t="s">
        <v>39</v>
      </c>
      <c r="E14" s="31" t="s">
        <v>40</v>
      </c>
      <c r="F14" s="31" t="s">
        <v>19</v>
      </c>
      <c r="G14" s="31" t="s">
        <v>41</v>
      </c>
      <c r="H14" s="33">
        <v>50</v>
      </c>
      <c r="I14" s="38"/>
      <c r="J14" s="28"/>
      <c r="K14" s="29"/>
    </row>
    <row r="15" spans="1:11" ht="36" x14ac:dyDescent="0.3">
      <c r="A15" s="23">
        <v>12</v>
      </c>
      <c r="B15" s="27"/>
      <c r="C15" s="27"/>
      <c r="D15" s="24" t="s">
        <v>42</v>
      </c>
      <c r="E15" s="31" t="s">
        <v>43</v>
      </c>
      <c r="F15" s="31" t="s">
        <v>19</v>
      </c>
      <c r="G15" s="31" t="s">
        <v>41</v>
      </c>
      <c r="H15" s="33">
        <v>15</v>
      </c>
      <c r="I15" s="38"/>
      <c r="J15" s="28"/>
      <c r="K15" s="29"/>
    </row>
    <row r="16" spans="1:11" ht="36" x14ac:dyDescent="0.3">
      <c r="A16" s="23">
        <v>13</v>
      </c>
      <c r="B16" s="27"/>
      <c r="C16" s="27"/>
      <c r="D16" s="24" t="s">
        <v>44</v>
      </c>
      <c r="E16" s="31" t="s">
        <v>43</v>
      </c>
      <c r="F16" s="31" t="s">
        <v>19</v>
      </c>
      <c r="G16" s="31" t="s">
        <v>41</v>
      </c>
      <c r="H16" s="33">
        <v>15</v>
      </c>
      <c r="I16" s="38"/>
      <c r="J16" s="28"/>
      <c r="K16" s="29"/>
    </row>
    <row r="17" spans="1:13" ht="24" customHeight="1" x14ac:dyDescent="0.3">
      <c r="A17" s="23">
        <v>14</v>
      </c>
      <c r="B17" s="27"/>
      <c r="C17" s="27" t="s">
        <v>45</v>
      </c>
      <c r="D17" s="24" t="s">
        <v>46</v>
      </c>
      <c r="E17" s="31" t="s">
        <v>47</v>
      </c>
      <c r="F17" s="31" t="s">
        <v>19</v>
      </c>
      <c r="G17" s="31" t="s">
        <v>48</v>
      </c>
      <c r="H17" s="33">
        <v>0</v>
      </c>
      <c r="I17" s="38"/>
      <c r="J17" s="28"/>
      <c r="K17" s="29"/>
    </row>
    <row r="18" spans="1:13" ht="24" x14ac:dyDescent="0.3">
      <c r="A18" s="23">
        <v>15</v>
      </c>
      <c r="B18" s="27"/>
      <c r="C18" s="27"/>
      <c r="D18" s="31" t="s">
        <v>49</v>
      </c>
      <c r="E18" s="31" t="s">
        <v>50</v>
      </c>
      <c r="F18" s="31" t="s">
        <v>19</v>
      </c>
      <c r="G18" s="31" t="s">
        <v>51</v>
      </c>
      <c r="H18" s="33">
        <v>0</v>
      </c>
      <c r="I18" s="38"/>
      <c r="J18" s="28"/>
      <c r="K18" s="29"/>
    </row>
    <row r="19" spans="1:13" ht="65.25" customHeight="1" x14ac:dyDescent="0.3">
      <c r="A19" s="23">
        <v>16</v>
      </c>
      <c r="B19" s="27"/>
      <c r="C19" s="27"/>
      <c r="D19" s="30" t="s">
        <v>52</v>
      </c>
      <c r="E19" s="31" t="s">
        <v>53</v>
      </c>
      <c r="F19" s="31" t="s">
        <v>19</v>
      </c>
      <c r="G19" s="31" t="s">
        <v>54</v>
      </c>
      <c r="H19" s="33">
        <v>0</v>
      </c>
      <c r="I19" s="38"/>
      <c r="J19" s="28"/>
      <c r="K19" s="35"/>
    </row>
    <row r="20" spans="1:13" ht="63" customHeight="1" x14ac:dyDescent="0.3">
      <c r="A20" s="23">
        <v>17</v>
      </c>
      <c r="B20" s="27"/>
      <c r="C20" s="27"/>
      <c r="D20" s="30" t="s">
        <v>55</v>
      </c>
      <c r="E20" s="31" t="s">
        <v>56</v>
      </c>
      <c r="F20" s="31" t="s">
        <v>19</v>
      </c>
      <c r="G20" s="31" t="s">
        <v>54</v>
      </c>
      <c r="H20" s="33">
        <v>0</v>
      </c>
      <c r="I20" s="38"/>
      <c r="J20" s="28"/>
      <c r="K20" s="29"/>
    </row>
    <row r="21" spans="1:13" ht="21.75" customHeight="1" x14ac:dyDescent="0.3">
      <c r="A21" s="23">
        <v>18</v>
      </c>
      <c r="B21" s="27"/>
      <c r="C21" s="27" t="s">
        <v>57</v>
      </c>
      <c r="D21" s="31" t="s">
        <v>58</v>
      </c>
      <c r="E21" s="31" t="s">
        <v>32</v>
      </c>
      <c r="F21" s="31" t="s">
        <v>19</v>
      </c>
      <c r="G21" s="31" t="s">
        <v>59</v>
      </c>
      <c r="H21" s="31">
        <v>5</v>
      </c>
      <c r="I21" s="25"/>
      <c r="J21" s="28"/>
      <c r="K21" s="26"/>
    </row>
    <row r="22" spans="1:13" ht="24" x14ac:dyDescent="0.3">
      <c r="A22" s="23">
        <v>19</v>
      </c>
      <c r="B22" s="27"/>
      <c r="C22" s="27"/>
      <c r="D22" s="31" t="s">
        <v>49</v>
      </c>
      <c r="E22" s="31" t="s">
        <v>50</v>
      </c>
      <c r="F22" s="31" t="s">
        <v>19</v>
      </c>
      <c r="G22" s="31" t="s">
        <v>60</v>
      </c>
      <c r="H22" s="31">
        <v>6</v>
      </c>
      <c r="I22" s="38"/>
      <c r="J22" s="28"/>
      <c r="K22" s="29"/>
    </row>
    <row r="23" spans="1:13" ht="60" x14ac:dyDescent="0.3">
      <c r="A23" s="23">
        <v>20</v>
      </c>
      <c r="B23" s="27"/>
      <c r="C23" s="27"/>
      <c r="D23" s="31" t="s">
        <v>61</v>
      </c>
      <c r="E23" s="31" t="s">
        <v>62</v>
      </c>
      <c r="F23" s="31" t="s">
        <v>19</v>
      </c>
      <c r="G23" s="31" t="s">
        <v>60</v>
      </c>
      <c r="H23" s="31">
        <v>6</v>
      </c>
      <c r="I23" s="38"/>
      <c r="J23" s="28"/>
      <c r="K23" s="35"/>
      <c r="M23" s="13"/>
    </row>
    <row r="24" spans="1:13" ht="88.35" customHeight="1" x14ac:dyDescent="0.3">
      <c r="A24" s="23">
        <v>21</v>
      </c>
      <c r="B24" s="27"/>
      <c r="C24" s="27"/>
      <c r="D24" s="31" t="s">
        <v>63</v>
      </c>
      <c r="E24" s="31" t="s">
        <v>64</v>
      </c>
      <c r="F24" s="31" t="s">
        <v>19</v>
      </c>
      <c r="G24" s="31" t="s">
        <v>60</v>
      </c>
      <c r="H24" s="31">
        <v>6</v>
      </c>
      <c r="I24" s="38"/>
      <c r="J24" s="28"/>
      <c r="K24" s="29"/>
      <c r="M24" s="13"/>
    </row>
    <row r="25" spans="1:13" ht="24" x14ac:dyDescent="0.3">
      <c r="A25" s="23">
        <v>22</v>
      </c>
      <c r="B25" s="27"/>
      <c r="C25" s="27"/>
      <c r="D25" s="31" t="s">
        <v>65</v>
      </c>
      <c r="E25" s="31" t="s">
        <v>66</v>
      </c>
      <c r="F25" s="31" t="s">
        <v>19</v>
      </c>
      <c r="G25" s="31" t="s">
        <v>60</v>
      </c>
      <c r="H25" s="32">
        <v>3</v>
      </c>
      <c r="I25" s="38"/>
      <c r="J25" s="28"/>
      <c r="K25" s="35"/>
    </row>
    <row r="26" spans="1:13" ht="62.25" customHeight="1" x14ac:dyDescent="0.3">
      <c r="A26" s="23">
        <v>23</v>
      </c>
      <c r="B26" s="27"/>
      <c r="C26" s="27"/>
      <c r="D26" s="31" t="s">
        <v>67</v>
      </c>
      <c r="E26" s="31" t="s">
        <v>68</v>
      </c>
      <c r="F26" s="31" t="s">
        <v>19</v>
      </c>
      <c r="G26" s="31" t="s">
        <v>60</v>
      </c>
      <c r="H26" s="32">
        <v>4</v>
      </c>
      <c r="I26" s="38"/>
      <c r="J26" s="28"/>
      <c r="K26" s="35"/>
    </row>
    <row r="27" spans="1:13" ht="22.5" customHeight="1" x14ac:dyDescent="0.3">
      <c r="A27" s="23">
        <v>24</v>
      </c>
      <c r="B27" s="27"/>
      <c r="C27" s="27"/>
      <c r="D27" s="31" t="s">
        <v>69</v>
      </c>
      <c r="E27" s="31" t="s">
        <v>70</v>
      </c>
      <c r="F27" s="31" t="s">
        <v>19</v>
      </c>
      <c r="G27" s="32" t="s">
        <v>71</v>
      </c>
      <c r="H27" s="32">
        <v>5</v>
      </c>
      <c r="I27" s="25"/>
      <c r="J27" s="28"/>
      <c r="K27" s="39"/>
    </row>
    <row r="28" spans="1:13" ht="22.5" customHeight="1" x14ac:dyDescent="0.3">
      <c r="A28" s="23">
        <v>25</v>
      </c>
      <c r="B28" s="27"/>
      <c r="C28" s="27"/>
      <c r="D28" s="31" t="s">
        <v>72</v>
      </c>
      <c r="E28" s="31" t="s">
        <v>70</v>
      </c>
      <c r="F28" s="31" t="s">
        <v>19</v>
      </c>
      <c r="G28" s="32" t="s">
        <v>73</v>
      </c>
      <c r="H28" s="32">
        <v>5</v>
      </c>
      <c r="I28" s="25"/>
      <c r="J28" s="28"/>
      <c r="K28" s="39"/>
    </row>
    <row r="29" spans="1:13" ht="12.75" x14ac:dyDescent="0.3">
      <c r="A29" s="23">
        <v>26</v>
      </c>
      <c r="B29" s="27"/>
      <c r="C29" s="27"/>
      <c r="D29" s="31" t="s">
        <v>74</v>
      </c>
      <c r="E29" s="31" t="s">
        <v>75</v>
      </c>
      <c r="F29" s="31" t="s">
        <v>19</v>
      </c>
      <c r="G29" s="31" t="s">
        <v>76</v>
      </c>
      <c r="H29" s="31">
        <v>20</v>
      </c>
      <c r="I29" s="25"/>
      <c r="J29" s="28"/>
      <c r="K29" s="29"/>
    </row>
    <row r="30" spans="1:13" ht="14.25" x14ac:dyDescent="0.3">
      <c r="A30" s="23">
        <v>27</v>
      </c>
      <c r="B30" s="27"/>
      <c r="C30" s="27"/>
      <c r="D30" s="31" t="s">
        <v>74</v>
      </c>
      <c r="E30" s="31" t="s">
        <v>77</v>
      </c>
      <c r="F30" s="31" t="s">
        <v>19</v>
      </c>
      <c r="G30" s="31" t="s">
        <v>280</v>
      </c>
      <c r="H30" s="31">
        <v>150</v>
      </c>
      <c r="I30" s="25"/>
      <c r="J30" s="28"/>
      <c r="K30" s="29"/>
    </row>
    <row r="31" spans="1:13" ht="12.75" x14ac:dyDescent="0.3">
      <c r="A31" s="23">
        <v>28</v>
      </c>
      <c r="B31" s="27"/>
      <c r="C31" s="27" t="s">
        <v>78</v>
      </c>
      <c r="D31" s="31" t="s">
        <v>79</v>
      </c>
      <c r="E31" s="31" t="s">
        <v>32</v>
      </c>
      <c r="F31" s="31" t="s">
        <v>19</v>
      </c>
      <c r="G31" s="31" t="s">
        <v>80</v>
      </c>
      <c r="H31" s="31">
        <v>4</v>
      </c>
      <c r="I31" s="25"/>
      <c r="J31" s="28"/>
      <c r="K31" s="29"/>
    </row>
    <row r="32" spans="1:13" ht="36.950000000000003" customHeight="1" x14ac:dyDescent="0.3">
      <c r="A32" s="23">
        <v>29</v>
      </c>
      <c r="B32" s="27"/>
      <c r="C32" s="27"/>
      <c r="D32" s="31" t="s">
        <v>49</v>
      </c>
      <c r="E32" s="31" t="s">
        <v>81</v>
      </c>
      <c r="F32" s="31" t="s">
        <v>19</v>
      </c>
      <c r="G32" s="31" t="s">
        <v>51</v>
      </c>
      <c r="H32" s="31">
        <v>4</v>
      </c>
      <c r="I32" s="38"/>
      <c r="J32" s="28"/>
      <c r="K32" s="29"/>
    </row>
    <row r="33" spans="1:13" ht="72" x14ac:dyDescent="0.3">
      <c r="A33" s="23">
        <v>30</v>
      </c>
      <c r="B33" s="27"/>
      <c r="C33" s="27"/>
      <c r="D33" s="31" t="s">
        <v>28</v>
      </c>
      <c r="E33" s="31" t="s">
        <v>82</v>
      </c>
      <c r="F33" s="31" t="s">
        <v>19</v>
      </c>
      <c r="G33" s="31" t="s">
        <v>83</v>
      </c>
      <c r="H33" s="31">
        <v>4</v>
      </c>
      <c r="I33" s="38"/>
      <c r="J33" s="28"/>
      <c r="K33" s="32"/>
      <c r="M33" s="13" t="s">
        <v>84</v>
      </c>
    </row>
    <row r="34" spans="1:13" ht="14.25" x14ac:dyDescent="0.3">
      <c r="A34" s="23">
        <v>31</v>
      </c>
      <c r="B34" s="27"/>
      <c r="C34" s="27"/>
      <c r="D34" s="31" t="s">
        <v>85</v>
      </c>
      <c r="E34" s="31" t="s">
        <v>77</v>
      </c>
      <c r="F34" s="31" t="s">
        <v>19</v>
      </c>
      <c r="G34" s="31" t="s">
        <v>280</v>
      </c>
      <c r="H34" s="31">
        <v>40</v>
      </c>
      <c r="I34" s="25"/>
      <c r="J34" s="28"/>
      <c r="K34" s="26"/>
    </row>
    <row r="35" spans="1:13" ht="60" x14ac:dyDescent="0.3">
      <c r="A35" s="23">
        <v>32</v>
      </c>
      <c r="B35" s="27"/>
      <c r="C35" s="40" t="s">
        <v>86</v>
      </c>
      <c r="D35" s="41"/>
      <c r="E35" s="31" t="s">
        <v>87</v>
      </c>
      <c r="F35" s="31" t="s">
        <v>19</v>
      </c>
      <c r="G35" s="31" t="s">
        <v>88</v>
      </c>
      <c r="H35" s="31">
        <v>5</v>
      </c>
      <c r="I35" s="38"/>
      <c r="J35" s="28"/>
      <c r="K35" s="42"/>
    </row>
    <row r="36" spans="1:13" ht="36" x14ac:dyDescent="0.3">
      <c r="A36" s="23">
        <v>33</v>
      </c>
      <c r="B36" s="27"/>
      <c r="C36" s="40" t="s">
        <v>89</v>
      </c>
      <c r="D36" s="41"/>
      <c r="E36" s="31" t="s">
        <v>90</v>
      </c>
      <c r="F36" s="31" t="s">
        <v>19</v>
      </c>
      <c r="G36" s="31" t="s">
        <v>88</v>
      </c>
      <c r="H36" s="31">
        <v>3</v>
      </c>
      <c r="I36" s="25"/>
      <c r="J36" s="28"/>
      <c r="K36" s="32"/>
    </row>
    <row r="37" spans="1:13" ht="36" x14ac:dyDescent="0.3">
      <c r="A37" s="23">
        <v>34</v>
      </c>
      <c r="B37" s="27"/>
      <c r="C37" s="40" t="s">
        <v>91</v>
      </c>
      <c r="D37" s="41"/>
      <c r="E37" s="31" t="s">
        <v>92</v>
      </c>
      <c r="F37" s="31" t="s">
        <v>19</v>
      </c>
      <c r="G37" s="31" t="s">
        <v>88</v>
      </c>
      <c r="H37" s="31">
        <v>3</v>
      </c>
      <c r="I37" s="25"/>
      <c r="J37" s="28"/>
      <c r="K37" s="32"/>
    </row>
    <row r="38" spans="1:13" ht="12.75" x14ac:dyDescent="0.3">
      <c r="A38" s="23">
        <v>35</v>
      </c>
      <c r="B38" s="27"/>
      <c r="C38" s="40" t="s">
        <v>93</v>
      </c>
      <c r="D38" s="41"/>
      <c r="E38" s="31" t="s">
        <v>94</v>
      </c>
      <c r="F38" s="31" t="s">
        <v>19</v>
      </c>
      <c r="G38" s="31" t="s">
        <v>95</v>
      </c>
      <c r="H38" s="31">
        <v>1</v>
      </c>
      <c r="I38" s="25"/>
      <c r="J38" s="28"/>
      <c r="K38" s="32"/>
    </row>
    <row r="39" spans="1:13" ht="24" x14ac:dyDescent="0.3">
      <c r="A39" s="23">
        <v>36</v>
      </c>
      <c r="B39" s="27"/>
      <c r="C39" s="40" t="s">
        <v>281</v>
      </c>
      <c r="D39" s="41"/>
      <c r="E39" s="31" t="s">
        <v>96</v>
      </c>
      <c r="F39" s="31" t="s">
        <v>19</v>
      </c>
      <c r="G39" s="43" t="s">
        <v>88</v>
      </c>
      <c r="H39" s="31">
        <v>4</v>
      </c>
      <c r="I39" s="25"/>
      <c r="J39" s="28"/>
      <c r="K39" s="42"/>
    </row>
    <row r="40" spans="1:13" ht="30" customHeight="1" x14ac:dyDescent="0.3">
      <c r="A40" s="23">
        <v>37</v>
      </c>
      <c r="B40" s="44" t="s">
        <v>97</v>
      </c>
      <c r="C40" s="40" t="s">
        <v>58</v>
      </c>
      <c r="D40" s="41"/>
      <c r="E40" s="31" t="s">
        <v>32</v>
      </c>
      <c r="F40" s="31" t="s">
        <v>19</v>
      </c>
      <c r="G40" s="31" t="s">
        <v>59</v>
      </c>
      <c r="H40" s="31">
        <v>4</v>
      </c>
      <c r="I40" s="25"/>
      <c r="J40" s="28"/>
      <c r="K40" s="26"/>
    </row>
    <row r="41" spans="1:13" ht="48" x14ac:dyDescent="0.3">
      <c r="A41" s="23">
        <v>38</v>
      </c>
      <c r="B41" s="45"/>
      <c r="C41" s="40" t="s">
        <v>49</v>
      </c>
      <c r="D41" s="41"/>
      <c r="E41" s="31" t="s">
        <v>81</v>
      </c>
      <c r="F41" s="31" t="s">
        <v>19</v>
      </c>
      <c r="G41" s="31" t="s">
        <v>23</v>
      </c>
      <c r="H41" s="31">
        <v>4</v>
      </c>
      <c r="I41" s="25"/>
      <c r="J41" s="28"/>
      <c r="K41" s="29"/>
    </row>
    <row r="42" spans="1:13" ht="60" x14ac:dyDescent="0.3">
      <c r="A42" s="23">
        <v>39</v>
      </c>
      <c r="B42" s="45"/>
      <c r="C42" s="40" t="s">
        <v>61</v>
      </c>
      <c r="D42" s="41"/>
      <c r="E42" s="31" t="s">
        <v>98</v>
      </c>
      <c r="F42" s="31" t="s">
        <v>19</v>
      </c>
      <c r="G42" s="31" t="s">
        <v>23</v>
      </c>
      <c r="H42" s="31">
        <v>5</v>
      </c>
      <c r="I42" s="25"/>
      <c r="J42" s="28"/>
      <c r="K42" s="35"/>
    </row>
    <row r="43" spans="1:13" ht="60" x14ac:dyDescent="0.3">
      <c r="A43" s="23">
        <v>40</v>
      </c>
      <c r="B43" s="45"/>
      <c r="C43" s="40" t="s">
        <v>63</v>
      </c>
      <c r="D43" s="41"/>
      <c r="E43" s="31" t="s">
        <v>64</v>
      </c>
      <c r="F43" s="31" t="s">
        <v>19</v>
      </c>
      <c r="G43" s="31" t="s">
        <v>23</v>
      </c>
      <c r="H43" s="31">
        <v>5</v>
      </c>
      <c r="I43" s="25"/>
      <c r="J43" s="28"/>
      <c r="K43" s="29"/>
    </row>
    <row r="44" spans="1:13" ht="36" customHeight="1" x14ac:dyDescent="0.3">
      <c r="A44" s="23">
        <v>41</v>
      </c>
      <c r="B44" s="45"/>
      <c r="C44" s="40" t="s">
        <v>65</v>
      </c>
      <c r="D44" s="41"/>
      <c r="E44" s="31" t="s">
        <v>99</v>
      </c>
      <c r="F44" s="31" t="s">
        <v>19</v>
      </c>
      <c r="G44" s="31" t="s">
        <v>23</v>
      </c>
      <c r="H44" s="32">
        <v>2</v>
      </c>
      <c r="I44" s="25"/>
      <c r="J44" s="28"/>
      <c r="K44" s="35"/>
    </row>
    <row r="45" spans="1:13" ht="57" customHeight="1" x14ac:dyDescent="0.3">
      <c r="A45" s="23">
        <v>42</v>
      </c>
      <c r="B45" s="45"/>
      <c r="C45" s="40" t="s">
        <v>67</v>
      </c>
      <c r="D45" s="41"/>
      <c r="E45" s="31" t="s">
        <v>100</v>
      </c>
      <c r="F45" s="31" t="s">
        <v>19</v>
      </c>
      <c r="G45" s="31" t="s">
        <v>23</v>
      </c>
      <c r="H45" s="32">
        <v>3</v>
      </c>
      <c r="I45" s="25"/>
      <c r="J45" s="28"/>
      <c r="K45" s="35"/>
    </row>
    <row r="46" spans="1:13" ht="23.25" customHeight="1" x14ac:dyDescent="0.3">
      <c r="A46" s="23">
        <v>43</v>
      </c>
      <c r="B46" s="45"/>
      <c r="C46" s="40" t="s">
        <v>74</v>
      </c>
      <c r="D46" s="41"/>
      <c r="E46" s="31" t="s">
        <v>77</v>
      </c>
      <c r="F46" s="31" t="s">
        <v>19</v>
      </c>
      <c r="G46" s="31" t="s">
        <v>280</v>
      </c>
      <c r="H46" s="31">
        <v>100</v>
      </c>
      <c r="I46" s="25"/>
      <c r="J46" s="28"/>
      <c r="K46" s="29"/>
    </row>
    <row r="47" spans="1:13" ht="23.25" customHeight="1" x14ac:dyDescent="0.3">
      <c r="A47" s="23">
        <v>44</v>
      </c>
      <c r="B47" s="45"/>
      <c r="C47" s="40" t="s">
        <v>69</v>
      </c>
      <c r="D47" s="46"/>
      <c r="E47" s="41"/>
      <c r="F47" s="31" t="s">
        <v>19</v>
      </c>
      <c r="G47" s="32" t="s">
        <v>71</v>
      </c>
      <c r="H47" s="32">
        <v>4</v>
      </c>
      <c r="I47" s="25"/>
      <c r="J47" s="28"/>
      <c r="K47" s="35"/>
    </row>
    <row r="48" spans="1:13" ht="23.25" customHeight="1" x14ac:dyDescent="0.3">
      <c r="A48" s="23">
        <v>45</v>
      </c>
      <c r="B48" s="45"/>
      <c r="C48" s="40" t="s">
        <v>72</v>
      </c>
      <c r="D48" s="46"/>
      <c r="E48" s="41"/>
      <c r="F48" s="31" t="s">
        <v>19</v>
      </c>
      <c r="G48" s="32" t="s">
        <v>73</v>
      </c>
      <c r="H48" s="32">
        <v>4</v>
      </c>
      <c r="I48" s="25"/>
      <c r="J48" s="28"/>
      <c r="K48" s="35"/>
    </row>
    <row r="49" spans="1:11" ht="36" customHeight="1" x14ac:dyDescent="0.3">
      <c r="A49" s="23">
        <v>46</v>
      </c>
      <c r="B49" s="45"/>
      <c r="C49" s="40" t="s">
        <v>101</v>
      </c>
      <c r="D49" s="41"/>
      <c r="E49" s="31" t="s">
        <v>102</v>
      </c>
      <c r="F49" s="31" t="s">
        <v>19</v>
      </c>
      <c r="G49" s="31" t="s">
        <v>103</v>
      </c>
      <c r="H49" s="31">
        <v>20</v>
      </c>
      <c r="I49" s="25"/>
      <c r="J49" s="28"/>
      <c r="K49" s="26"/>
    </row>
    <row r="50" spans="1:11" ht="36" x14ac:dyDescent="0.3">
      <c r="A50" s="23">
        <v>47</v>
      </c>
      <c r="B50" s="45"/>
      <c r="C50" s="40" t="s">
        <v>104</v>
      </c>
      <c r="D50" s="41"/>
      <c r="E50" s="31" t="s">
        <v>105</v>
      </c>
      <c r="F50" s="31" t="s">
        <v>19</v>
      </c>
      <c r="G50" s="31" t="s">
        <v>106</v>
      </c>
      <c r="H50" s="31">
        <v>18</v>
      </c>
      <c r="I50" s="25"/>
      <c r="J50" s="28"/>
      <c r="K50" s="26"/>
    </row>
    <row r="51" spans="1:11" ht="36" x14ac:dyDescent="0.3">
      <c r="A51" s="23">
        <v>48</v>
      </c>
      <c r="B51" s="45"/>
      <c r="C51" s="40" t="s">
        <v>107</v>
      </c>
      <c r="D51" s="41"/>
      <c r="E51" s="31" t="s">
        <v>108</v>
      </c>
      <c r="F51" s="31" t="s">
        <v>19</v>
      </c>
      <c r="G51" s="31" t="s">
        <v>103</v>
      </c>
      <c r="H51" s="31">
        <v>12</v>
      </c>
      <c r="I51" s="25"/>
      <c r="J51" s="28"/>
      <c r="K51" s="26"/>
    </row>
    <row r="52" spans="1:11" ht="36" x14ac:dyDescent="0.3">
      <c r="A52" s="23">
        <v>49</v>
      </c>
      <c r="B52" s="45"/>
      <c r="C52" s="40" t="s">
        <v>109</v>
      </c>
      <c r="D52" s="41"/>
      <c r="E52" s="31" t="s">
        <v>110</v>
      </c>
      <c r="F52" s="31" t="s">
        <v>19</v>
      </c>
      <c r="G52" s="31" t="s">
        <v>103</v>
      </c>
      <c r="H52" s="31">
        <v>2</v>
      </c>
      <c r="I52" s="25"/>
      <c r="J52" s="28"/>
      <c r="K52" s="29"/>
    </row>
    <row r="53" spans="1:11" s="8" customFormat="1" ht="33" customHeight="1" x14ac:dyDescent="0.3">
      <c r="A53" s="23">
        <v>50</v>
      </c>
      <c r="B53" s="45"/>
      <c r="C53" s="47" t="s">
        <v>111</v>
      </c>
      <c r="D53" s="48"/>
      <c r="E53" s="38" t="s">
        <v>112</v>
      </c>
      <c r="F53" s="31" t="s">
        <v>19</v>
      </c>
      <c r="G53" s="38" t="s">
        <v>113</v>
      </c>
      <c r="H53" s="38">
        <v>0</v>
      </c>
      <c r="I53" s="38"/>
      <c r="J53" s="28"/>
      <c r="K53" s="29"/>
    </row>
    <row r="54" spans="1:11" ht="24" x14ac:dyDescent="0.3">
      <c r="A54" s="23">
        <v>51</v>
      </c>
      <c r="B54" s="45"/>
      <c r="C54" s="49" t="s">
        <v>114</v>
      </c>
      <c r="D54" s="50"/>
      <c r="E54" s="31" t="s">
        <v>115</v>
      </c>
      <c r="F54" s="31" t="s">
        <v>19</v>
      </c>
      <c r="G54" s="32" t="s">
        <v>116</v>
      </c>
      <c r="H54" s="31">
        <v>0</v>
      </c>
      <c r="I54" s="25"/>
      <c r="J54" s="28"/>
      <c r="K54" s="29"/>
    </row>
    <row r="55" spans="1:11" ht="23.25" customHeight="1" x14ac:dyDescent="0.3">
      <c r="A55" s="23">
        <v>52</v>
      </c>
      <c r="B55" s="45"/>
      <c r="C55" s="51"/>
      <c r="D55" s="52"/>
      <c r="E55" s="31" t="s">
        <v>117</v>
      </c>
      <c r="F55" s="31" t="s">
        <v>19</v>
      </c>
      <c r="G55" s="32" t="s">
        <v>118</v>
      </c>
      <c r="H55" s="31">
        <v>0</v>
      </c>
      <c r="I55" s="25"/>
      <c r="J55" s="28"/>
      <c r="K55" s="29"/>
    </row>
    <row r="56" spans="1:11" ht="24" x14ac:dyDescent="0.3">
      <c r="A56" s="23">
        <v>53</v>
      </c>
      <c r="B56" s="45"/>
      <c r="C56" s="40" t="s">
        <v>119</v>
      </c>
      <c r="D56" s="41"/>
      <c r="E56" s="31" t="s">
        <v>120</v>
      </c>
      <c r="F56" s="31" t="s">
        <v>19</v>
      </c>
      <c r="G56" s="31" t="s">
        <v>280</v>
      </c>
      <c r="H56" s="31">
        <v>0</v>
      </c>
      <c r="I56" s="25"/>
      <c r="J56" s="28"/>
      <c r="K56" s="32"/>
    </row>
    <row r="57" spans="1:11" ht="71.099999999999994" customHeight="1" x14ac:dyDescent="0.3">
      <c r="A57" s="23">
        <v>54</v>
      </c>
      <c r="B57" s="45"/>
      <c r="C57" s="53" t="s">
        <v>282</v>
      </c>
      <c r="D57" s="54"/>
      <c r="E57" s="55" t="s">
        <v>121</v>
      </c>
      <c r="F57" s="31" t="s">
        <v>19</v>
      </c>
      <c r="G57" s="56" t="s">
        <v>283</v>
      </c>
      <c r="H57" s="56">
        <v>1</v>
      </c>
      <c r="I57" s="38"/>
      <c r="J57" s="28"/>
      <c r="K57" s="29"/>
    </row>
    <row r="58" spans="1:11" ht="45.95" customHeight="1" x14ac:dyDescent="0.3">
      <c r="A58" s="23">
        <v>55</v>
      </c>
      <c r="B58" s="45"/>
      <c r="C58" s="47" t="s">
        <v>122</v>
      </c>
      <c r="D58" s="48"/>
      <c r="E58" s="38" t="s">
        <v>123</v>
      </c>
      <c r="F58" s="38"/>
      <c r="G58" s="38" t="s">
        <v>88</v>
      </c>
      <c r="H58" s="56">
        <v>3</v>
      </c>
      <c r="I58" s="38"/>
      <c r="J58" s="28"/>
      <c r="K58" s="29"/>
    </row>
    <row r="59" spans="1:11" ht="36" x14ac:dyDescent="0.3">
      <c r="A59" s="23">
        <v>56</v>
      </c>
      <c r="B59" s="57" t="s">
        <v>124</v>
      </c>
      <c r="C59" s="58" t="s">
        <v>125</v>
      </c>
      <c r="D59" s="59"/>
      <c r="E59" s="24" t="s">
        <v>126</v>
      </c>
      <c r="F59" s="24" t="s">
        <v>19</v>
      </c>
      <c r="G59" s="24" t="s">
        <v>127</v>
      </c>
      <c r="H59" s="26">
        <f>10+5</f>
        <v>15</v>
      </c>
      <c r="I59" s="60"/>
      <c r="J59" s="28"/>
      <c r="K59" s="61"/>
    </row>
    <row r="60" spans="1:11" ht="60" x14ac:dyDescent="0.3">
      <c r="A60" s="23">
        <v>57</v>
      </c>
      <c r="B60" s="57"/>
      <c r="C60" s="62" t="s">
        <v>128</v>
      </c>
      <c r="D60" s="63"/>
      <c r="E60" s="55" t="s">
        <v>129</v>
      </c>
      <c r="F60" s="24" t="s">
        <v>19</v>
      </c>
      <c r="G60" s="24" t="s">
        <v>130</v>
      </c>
      <c r="H60" s="24">
        <v>5</v>
      </c>
      <c r="I60" s="60"/>
      <c r="J60" s="28"/>
      <c r="K60" s="61"/>
    </row>
    <row r="61" spans="1:11" ht="24" x14ac:dyDescent="0.3">
      <c r="A61" s="23">
        <v>58</v>
      </c>
      <c r="B61" s="57"/>
      <c r="C61" s="58" t="s">
        <v>131</v>
      </c>
      <c r="D61" s="59"/>
      <c r="E61" s="32" t="s">
        <v>132</v>
      </c>
      <c r="F61" s="24" t="s">
        <v>19</v>
      </c>
      <c r="G61" s="24" t="s">
        <v>127</v>
      </c>
      <c r="H61" s="32">
        <v>2</v>
      </c>
      <c r="I61" s="25"/>
      <c r="J61" s="28"/>
      <c r="K61" s="32"/>
    </row>
    <row r="62" spans="1:11" ht="12.75" x14ac:dyDescent="0.3">
      <c r="A62" s="23">
        <v>59</v>
      </c>
      <c r="B62" s="57"/>
      <c r="C62" s="58" t="s">
        <v>133</v>
      </c>
      <c r="D62" s="59"/>
      <c r="E62" s="32" t="s">
        <v>134</v>
      </c>
      <c r="F62" s="24" t="s">
        <v>19</v>
      </c>
      <c r="G62" s="24" t="s">
        <v>127</v>
      </c>
      <c r="H62" s="32">
        <v>2</v>
      </c>
      <c r="I62" s="60"/>
      <c r="J62" s="28"/>
      <c r="K62" s="29"/>
    </row>
    <row r="63" spans="1:11" ht="21" customHeight="1" x14ac:dyDescent="0.3">
      <c r="A63" s="23">
        <v>60</v>
      </c>
      <c r="B63" s="57"/>
      <c r="C63" s="58" t="s">
        <v>135</v>
      </c>
      <c r="D63" s="59"/>
      <c r="E63" s="64" t="s">
        <v>136</v>
      </c>
      <c r="F63" s="24" t="s">
        <v>19</v>
      </c>
      <c r="G63" s="24" t="s">
        <v>127</v>
      </c>
      <c r="H63" s="32">
        <v>2</v>
      </c>
      <c r="I63" s="25"/>
      <c r="J63" s="28"/>
      <c r="K63" s="42"/>
    </row>
    <row r="64" spans="1:11" ht="44.25" customHeight="1" x14ac:dyDescent="0.3">
      <c r="A64" s="23">
        <v>61</v>
      </c>
      <c r="B64" s="57"/>
      <c r="C64" s="58" t="s">
        <v>137</v>
      </c>
      <c r="D64" s="59"/>
      <c r="E64" s="32" t="s">
        <v>138</v>
      </c>
      <c r="F64" s="24" t="s">
        <v>19</v>
      </c>
      <c r="G64" s="24" t="s">
        <v>127</v>
      </c>
      <c r="H64" s="32">
        <v>2</v>
      </c>
      <c r="I64" s="25"/>
      <c r="J64" s="28"/>
      <c r="K64" s="29"/>
    </row>
    <row r="65" spans="1:11" ht="48" x14ac:dyDescent="0.3">
      <c r="A65" s="23">
        <v>62</v>
      </c>
      <c r="B65" s="27" t="s">
        <v>139</v>
      </c>
      <c r="C65" s="65" t="s">
        <v>140</v>
      </c>
      <c r="D65" s="66"/>
      <c r="E65" s="24" t="s">
        <v>141</v>
      </c>
      <c r="F65" s="24" t="s">
        <v>142</v>
      </c>
      <c r="G65" s="24" t="s">
        <v>143</v>
      </c>
      <c r="H65" s="24">
        <v>7</v>
      </c>
      <c r="I65" s="25"/>
      <c r="J65" s="28"/>
      <c r="K65" s="61"/>
    </row>
    <row r="66" spans="1:11" ht="64.5" customHeight="1" x14ac:dyDescent="0.3">
      <c r="A66" s="23">
        <v>63</v>
      </c>
      <c r="B66" s="27"/>
      <c r="C66" s="62" t="s">
        <v>144</v>
      </c>
      <c r="D66" s="63"/>
      <c r="E66" s="55" t="s">
        <v>129</v>
      </c>
      <c r="F66" s="24" t="s">
        <v>19</v>
      </c>
      <c r="G66" s="24" t="s">
        <v>145</v>
      </c>
      <c r="H66" s="24">
        <v>10</v>
      </c>
      <c r="I66" s="60"/>
      <c r="J66" s="28"/>
      <c r="K66" s="61"/>
    </row>
    <row r="67" spans="1:11" ht="18" customHeight="1" x14ac:dyDescent="0.3">
      <c r="A67" s="23">
        <v>64</v>
      </c>
      <c r="B67" s="27" t="s">
        <v>146</v>
      </c>
      <c r="C67" s="62" t="s">
        <v>147</v>
      </c>
      <c r="D67" s="63"/>
      <c r="E67" s="55" t="s">
        <v>148</v>
      </c>
      <c r="F67" s="24" t="s">
        <v>19</v>
      </c>
      <c r="G67" s="32" t="s">
        <v>149</v>
      </c>
      <c r="H67" s="24">
        <v>2</v>
      </c>
      <c r="I67" s="25"/>
      <c r="J67" s="28"/>
      <c r="K67" s="26"/>
    </row>
    <row r="68" spans="1:11" ht="18" customHeight="1" x14ac:dyDescent="0.3">
      <c r="A68" s="23">
        <v>65</v>
      </c>
      <c r="B68" s="27"/>
      <c r="C68" s="62" t="s">
        <v>150</v>
      </c>
      <c r="D68" s="63"/>
      <c r="E68" s="67" t="s">
        <v>151</v>
      </c>
      <c r="F68" s="24" t="s">
        <v>19</v>
      </c>
      <c r="G68" s="24" t="s">
        <v>152</v>
      </c>
      <c r="H68" s="26">
        <v>6</v>
      </c>
      <c r="I68" s="25"/>
      <c r="J68" s="28"/>
      <c r="K68" s="26"/>
    </row>
    <row r="69" spans="1:11" ht="24" x14ac:dyDescent="0.3">
      <c r="A69" s="23">
        <v>66</v>
      </c>
      <c r="B69" s="27"/>
      <c r="C69" s="62" t="s">
        <v>153</v>
      </c>
      <c r="D69" s="63"/>
      <c r="E69" s="67" t="s">
        <v>154</v>
      </c>
      <c r="F69" s="24" t="s">
        <v>142</v>
      </c>
      <c r="G69" s="24" t="s">
        <v>155</v>
      </c>
      <c r="H69" s="26">
        <v>10</v>
      </c>
      <c r="I69" s="25"/>
      <c r="J69" s="28"/>
      <c r="K69" s="32"/>
    </row>
    <row r="70" spans="1:11" ht="36" x14ac:dyDescent="0.3">
      <c r="A70" s="23">
        <v>67</v>
      </c>
      <c r="B70" s="27"/>
      <c r="C70" s="53" t="s">
        <v>282</v>
      </c>
      <c r="D70" s="54"/>
      <c r="E70" s="55" t="s">
        <v>156</v>
      </c>
      <c r="F70" s="31" t="s">
        <v>19</v>
      </c>
      <c r="G70" s="56" t="s">
        <v>157</v>
      </c>
      <c r="H70" s="56">
        <v>10</v>
      </c>
      <c r="I70" s="25"/>
      <c r="J70" s="28"/>
      <c r="K70" s="68"/>
    </row>
    <row r="71" spans="1:11" ht="36" x14ac:dyDescent="0.3">
      <c r="A71" s="23">
        <v>68</v>
      </c>
      <c r="B71" s="27"/>
      <c r="C71" s="62" t="s">
        <v>158</v>
      </c>
      <c r="D71" s="63"/>
      <c r="E71" s="67" t="s">
        <v>159</v>
      </c>
      <c r="F71" s="24" t="s">
        <v>19</v>
      </c>
      <c r="G71" s="24" t="s">
        <v>160</v>
      </c>
      <c r="H71" s="26">
        <v>10</v>
      </c>
      <c r="I71" s="60"/>
      <c r="J71" s="28"/>
      <c r="K71" s="69"/>
    </row>
    <row r="72" spans="1:11" ht="24" x14ac:dyDescent="0.3">
      <c r="A72" s="23">
        <v>69</v>
      </c>
      <c r="B72" s="27"/>
      <c r="C72" s="58" t="s">
        <v>161</v>
      </c>
      <c r="D72" s="59"/>
      <c r="E72" s="32" t="s">
        <v>162</v>
      </c>
      <c r="F72" s="32" t="s">
        <v>19</v>
      </c>
      <c r="G72" s="31" t="s">
        <v>163</v>
      </c>
      <c r="H72" s="26">
        <v>2</v>
      </c>
      <c r="I72" s="25"/>
      <c r="J72" s="28"/>
      <c r="K72" s="29"/>
    </row>
    <row r="73" spans="1:11" ht="12.75" x14ac:dyDescent="0.3">
      <c r="A73" s="23">
        <v>70</v>
      </c>
      <c r="B73" s="27"/>
      <c r="C73" s="62" t="s">
        <v>17</v>
      </c>
      <c r="D73" s="63"/>
      <c r="E73" s="24" t="s">
        <v>18</v>
      </c>
      <c r="F73" s="24" t="s">
        <v>19</v>
      </c>
      <c r="G73" s="24" t="s">
        <v>164</v>
      </c>
      <c r="H73" s="24">
        <v>3</v>
      </c>
      <c r="I73" s="25"/>
      <c r="J73" s="28"/>
      <c r="K73" s="29"/>
    </row>
    <row r="74" spans="1:11" ht="48" x14ac:dyDescent="0.3">
      <c r="A74" s="23">
        <v>71</v>
      </c>
      <c r="B74" s="27" t="s">
        <v>165</v>
      </c>
      <c r="C74" s="62" t="s">
        <v>166</v>
      </c>
      <c r="D74" s="63"/>
      <c r="E74" s="24" t="s">
        <v>167</v>
      </c>
      <c r="F74" s="24" t="s">
        <v>19</v>
      </c>
      <c r="G74" s="24" t="s">
        <v>168</v>
      </c>
      <c r="H74" s="24">
        <v>5</v>
      </c>
      <c r="I74" s="25"/>
      <c r="J74" s="28"/>
      <c r="K74" s="24"/>
    </row>
    <row r="75" spans="1:11" ht="24" x14ac:dyDescent="0.3">
      <c r="A75" s="23">
        <v>72</v>
      </c>
      <c r="B75" s="27"/>
      <c r="C75" s="62" t="s">
        <v>169</v>
      </c>
      <c r="D75" s="63"/>
      <c r="E75" s="24" t="s">
        <v>170</v>
      </c>
      <c r="F75" s="24" t="s">
        <v>19</v>
      </c>
      <c r="G75" s="24" t="s">
        <v>171</v>
      </c>
      <c r="H75" s="24">
        <v>3</v>
      </c>
      <c r="I75" s="25"/>
      <c r="J75" s="28"/>
      <c r="K75" s="24"/>
    </row>
    <row r="76" spans="1:11" ht="93.95" customHeight="1" x14ac:dyDescent="0.3">
      <c r="A76" s="23">
        <v>73</v>
      </c>
      <c r="B76" s="70" t="s">
        <v>172</v>
      </c>
      <c r="C76" s="58" t="s">
        <v>173</v>
      </c>
      <c r="D76" s="59"/>
      <c r="E76" s="32" t="s">
        <v>174</v>
      </c>
      <c r="F76" s="32" t="s">
        <v>19</v>
      </c>
      <c r="G76" s="31" t="s">
        <v>88</v>
      </c>
      <c r="H76" s="32">
        <v>10</v>
      </c>
      <c r="I76" s="32"/>
      <c r="J76" s="28"/>
      <c r="K76" s="29"/>
    </row>
    <row r="77" spans="1:11" ht="39" customHeight="1" x14ac:dyDescent="0.3">
      <c r="A77" s="23">
        <v>74</v>
      </c>
      <c r="B77" s="71"/>
      <c r="C77" s="40" t="s">
        <v>91</v>
      </c>
      <c r="D77" s="41"/>
      <c r="E77" s="31" t="s">
        <v>92</v>
      </c>
      <c r="F77" s="31" t="s">
        <v>19</v>
      </c>
      <c r="G77" s="31" t="s">
        <v>88</v>
      </c>
      <c r="H77" s="31">
        <v>3</v>
      </c>
      <c r="I77" s="38"/>
      <c r="J77" s="28"/>
      <c r="K77" s="29"/>
    </row>
    <row r="78" spans="1:11" ht="27" customHeight="1" x14ac:dyDescent="0.3">
      <c r="A78" s="72" t="s">
        <v>175</v>
      </c>
      <c r="B78" s="73"/>
      <c r="C78" s="73"/>
      <c r="D78" s="73"/>
      <c r="E78" s="73"/>
      <c r="F78" s="73"/>
      <c r="G78" s="73"/>
      <c r="H78" s="73"/>
      <c r="I78" s="74"/>
      <c r="J78" s="75">
        <f>SUM(J4:J77)</f>
        <v>0</v>
      </c>
      <c r="K78" s="26"/>
    </row>
  </sheetData>
  <sheetProtection formatCells="0" insertHyperlinks="0" autoFilter="0"/>
  <autoFilter ref="A3:K78" xr:uid="{00000000-0009-0000-0000-000001000000}"/>
  <mergeCells count="57">
    <mergeCell ref="C75:D75"/>
    <mergeCell ref="C76:D76"/>
    <mergeCell ref="C77:D77"/>
    <mergeCell ref="A78:I78"/>
    <mergeCell ref="B4:B39"/>
    <mergeCell ref="B40:B58"/>
    <mergeCell ref="B59:B64"/>
    <mergeCell ref="B65:B66"/>
    <mergeCell ref="B67:B73"/>
    <mergeCell ref="B74:B75"/>
    <mergeCell ref="B76:B77"/>
    <mergeCell ref="C5:C16"/>
    <mergeCell ref="C17:C20"/>
    <mergeCell ref="C21:C30"/>
    <mergeCell ref="C31:C34"/>
    <mergeCell ref="D10:D11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3:D53"/>
    <mergeCell ref="C56:D56"/>
    <mergeCell ref="C57:D57"/>
    <mergeCell ref="C58:D58"/>
    <mergeCell ref="C59:D59"/>
    <mergeCell ref="C54:D55"/>
    <mergeCell ref="C48:E48"/>
    <mergeCell ref="C49:D49"/>
    <mergeCell ref="C50:D50"/>
    <mergeCell ref="C51:D51"/>
    <mergeCell ref="C52:D52"/>
    <mergeCell ref="C43:D43"/>
    <mergeCell ref="C44:D44"/>
    <mergeCell ref="C45:D45"/>
    <mergeCell ref="C46:D46"/>
    <mergeCell ref="C47:E47"/>
    <mergeCell ref="C38:D38"/>
    <mergeCell ref="C39:D39"/>
    <mergeCell ref="C40:D40"/>
    <mergeCell ref="C41:D41"/>
    <mergeCell ref="C42:D42"/>
    <mergeCell ref="A2:K2"/>
    <mergeCell ref="C4:D4"/>
    <mergeCell ref="C35:D35"/>
    <mergeCell ref="C36:D36"/>
    <mergeCell ref="C37:D37"/>
  </mergeCells>
  <phoneticPr fontId="18" type="noConversion"/>
  <printOptions horizontalCentered="1"/>
  <pageMargins left="0.43" right="0.31" top="0.75" bottom="0.63" header="0.51" footer="0.51"/>
  <pageSetup paperSize="9" scale="84" orientation="landscape" r:id="rId1"/>
  <headerFooter alignWithMargins="0"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50"/>
  <sheetViews>
    <sheetView view="pageBreakPreview" zoomScaleNormal="100" workbookViewId="0">
      <pane ySplit="2" topLeftCell="A3" activePane="bottomLeft" state="frozen"/>
      <selection pane="bottomLeft" activeCell="E20" sqref="A1:J38"/>
    </sheetView>
  </sheetViews>
  <sheetFormatPr defaultColWidth="8" defaultRowHeight="14.25" x14ac:dyDescent="0.3"/>
  <cols>
    <col min="1" max="1" width="5.44140625" style="3" customWidth="1"/>
    <col min="2" max="2" width="9.44140625" style="3" customWidth="1"/>
    <col min="3" max="3" width="12.109375" style="3" customWidth="1"/>
    <col min="4" max="4" width="16" style="3" customWidth="1"/>
    <col min="5" max="5" width="8" style="3"/>
    <col min="6" max="6" width="20.5546875" style="3" customWidth="1"/>
    <col min="7" max="7" width="9.33203125" style="4" customWidth="1"/>
    <col min="8" max="8" width="7.21875" style="5" customWidth="1"/>
    <col min="9" max="9" width="8.109375" style="5" customWidth="1"/>
    <col min="10" max="10" width="14.6640625" style="6" customWidth="1"/>
    <col min="11" max="16384" width="8" style="2"/>
  </cols>
  <sheetData>
    <row r="1" spans="1:10" ht="30" customHeight="1" x14ac:dyDescent="0.3">
      <c r="A1" s="76" t="s">
        <v>176</v>
      </c>
      <c r="B1" s="76"/>
      <c r="C1" s="76"/>
      <c r="D1" s="76"/>
      <c r="E1" s="76"/>
      <c r="F1" s="76"/>
      <c r="G1" s="76"/>
      <c r="H1" s="77"/>
      <c r="I1" s="77"/>
      <c r="J1" s="76"/>
    </row>
    <row r="2" spans="1:10" ht="25.5" customHeight="1" x14ac:dyDescent="0.3">
      <c r="A2" s="78" t="s">
        <v>1</v>
      </c>
      <c r="B2" s="78" t="s">
        <v>10</v>
      </c>
      <c r="C2" s="78" t="s">
        <v>11</v>
      </c>
      <c r="D2" s="78" t="s">
        <v>2</v>
      </c>
      <c r="E2" s="78" t="s">
        <v>12</v>
      </c>
      <c r="F2" s="78" t="s">
        <v>13</v>
      </c>
      <c r="G2" s="79" t="s">
        <v>177</v>
      </c>
      <c r="H2" s="80" t="s">
        <v>178</v>
      </c>
      <c r="I2" s="80" t="s">
        <v>6</v>
      </c>
      <c r="J2" s="81" t="s">
        <v>15</v>
      </c>
    </row>
    <row r="3" spans="1:10" ht="34.5" customHeight="1" x14ac:dyDescent="0.3">
      <c r="A3" s="78">
        <v>1</v>
      </c>
      <c r="B3" s="82" t="s">
        <v>16</v>
      </c>
      <c r="C3" s="82" t="s">
        <v>179</v>
      </c>
      <c r="D3" s="79" t="s">
        <v>180</v>
      </c>
      <c r="E3" s="79" t="s">
        <v>181</v>
      </c>
      <c r="F3" s="79" t="s">
        <v>284</v>
      </c>
      <c r="G3" s="79">
        <f>417</f>
        <v>417</v>
      </c>
      <c r="H3" s="80"/>
      <c r="I3" s="83"/>
      <c r="J3" s="84"/>
    </row>
    <row r="4" spans="1:10" ht="21" customHeight="1" x14ac:dyDescent="0.3">
      <c r="A4" s="78">
        <v>2</v>
      </c>
      <c r="B4" s="82"/>
      <c r="C4" s="85"/>
      <c r="D4" s="79" t="s">
        <v>182</v>
      </c>
      <c r="E4" s="79" t="s">
        <v>181</v>
      </c>
      <c r="F4" s="79" t="s">
        <v>284</v>
      </c>
      <c r="G4" s="79">
        <f>417</f>
        <v>417</v>
      </c>
      <c r="H4" s="80"/>
      <c r="I4" s="83"/>
      <c r="J4" s="84"/>
    </row>
    <row r="5" spans="1:10" ht="21" customHeight="1" x14ac:dyDescent="0.3">
      <c r="A5" s="78">
        <v>3</v>
      </c>
      <c r="B5" s="82"/>
      <c r="C5" s="85"/>
      <c r="D5" s="79" t="s">
        <v>183</v>
      </c>
      <c r="E5" s="79" t="s">
        <v>181</v>
      </c>
      <c r="F5" s="79" t="s">
        <v>184</v>
      </c>
      <c r="G5" s="79">
        <f>1125*6</f>
        <v>6750</v>
      </c>
      <c r="H5" s="80"/>
      <c r="I5" s="83"/>
      <c r="J5" s="84"/>
    </row>
    <row r="6" spans="1:10" ht="21" customHeight="1" x14ac:dyDescent="0.3">
      <c r="A6" s="78">
        <v>4</v>
      </c>
      <c r="B6" s="82"/>
      <c r="C6" s="85"/>
      <c r="D6" s="79" t="s">
        <v>185</v>
      </c>
      <c r="E6" s="79" t="s">
        <v>19</v>
      </c>
      <c r="F6" s="79" t="s">
        <v>285</v>
      </c>
      <c r="G6" s="79">
        <f>417</f>
        <v>417</v>
      </c>
      <c r="H6" s="80"/>
      <c r="I6" s="83"/>
      <c r="J6" s="84"/>
    </row>
    <row r="7" spans="1:10" ht="21" customHeight="1" x14ac:dyDescent="0.3">
      <c r="A7" s="78">
        <v>5</v>
      </c>
      <c r="B7" s="82"/>
      <c r="C7" s="85"/>
      <c r="D7" s="79" t="s">
        <v>186</v>
      </c>
      <c r="E7" s="79" t="s">
        <v>19</v>
      </c>
      <c r="F7" s="79" t="s">
        <v>285</v>
      </c>
      <c r="G7" s="79">
        <f>417</f>
        <v>417</v>
      </c>
      <c r="H7" s="80"/>
      <c r="I7" s="83"/>
      <c r="J7" s="84"/>
    </row>
    <row r="8" spans="1:10" ht="21" customHeight="1" x14ac:dyDescent="0.3">
      <c r="A8" s="78">
        <v>6</v>
      </c>
      <c r="B8" s="82"/>
      <c r="C8" s="85"/>
      <c r="D8" s="79" t="s">
        <v>187</v>
      </c>
      <c r="E8" s="79" t="s">
        <v>19</v>
      </c>
      <c r="F8" s="79" t="s">
        <v>285</v>
      </c>
      <c r="G8" s="79">
        <f>417</f>
        <v>417</v>
      </c>
      <c r="H8" s="80"/>
      <c r="I8" s="83"/>
      <c r="J8" s="84"/>
    </row>
    <row r="9" spans="1:10" ht="21" customHeight="1" x14ac:dyDescent="0.3">
      <c r="A9" s="78">
        <v>7</v>
      </c>
      <c r="B9" s="82"/>
      <c r="C9" s="86" t="s">
        <v>188</v>
      </c>
      <c r="D9" s="79" t="s">
        <v>180</v>
      </c>
      <c r="E9" s="87" t="s">
        <v>181</v>
      </c>
      <c r="F9" s="87" t="s">
        <v>284</v>
      </c>
      <c r="G9" s="79">
        <f>249+170</f>
        <v>419</v>
      </c>
      <c r="H9" s="80"/>
      <c r="I9" s="83"/>
      <c r="J9" s="84"/>
    </row>
    <row r="10" spans="1:10" ht="21" customHeight="1" x14ac:dyDescent="0.3">
      <c r="A10" s="78">
        <v>8</v>
      </c>
      <c r="B10" s="82"/>
      <c r="C10" s="88"/>
      <c r="D10" s="79" t="s">
        <v>182</v>
      </c>
      <c r="E10" s="84" t="s">
        <v>181</v>
      </c>
      <c r="F10" s="87" t="s">
        <v>284</v>
      </c>
      <c r="G10" s="79">
        <f>249+170</f>
        <v>419</v>
      </c>
      <c r="H10" s="80"/>
      <c r="I10" s="83"/>
      <c r="J10" s="84"/>
    </row>
    <row r="11" spans="1:10" ht="21" customHeight="1" x14ac:dyDescent="0.3">
      <c r="A11" s="78">
        <v>9</v>
      </c>
      <c r="B11" s="82"/>
      <c r="C11" s="88"/>
      <c r="D11" s="79" t="s">
        <v>183</v>
      </c>
      <c r="E11" s="84" t="s">
        <v>181</v>
      </c>
      <c r="F11" s="79" t="s">
        <v>184</v>
      </c>
      <c r="G11" s="79">
        <v>960</v>
      </c>
      <c r="H11" s="80"/>
      <c r="I11" s="83"/>
      <c r="J11" s="84"/>
    </row>
    <row r="12" spans="1:10" ht="21" customHeight="1" x14ac:dyDescent="0.3">
      <c r="A12" s="78">
        <v>10</v>
      </c>
      <c r="B12" s="82"/>
      <c r="C12" s="88"/>
      <c r="D12" s="79" t="s">
        <v>185</v>
      </c>
      <c r="E12" s="79" t="s">
        <v>19</v>
      </c>
      <c r="F12" s="79" t="s">
        <v>285</v>
      </c>
      <c r="G12" s="79">
        <f>249+170</f>
        <v>419</v>
      </c>
      <c r="H12" s="80"/>
      <c r="I12" s="83"/>
      <c r="J12" s="84"/>
    </row>
    <row r="13" spans="1:10" ht="21" customHeight="1" x14ac:dyDescent="0.3">
      <c r="A13" s="78">
        <v>11</v>
      </c>
      <c r="B13" s="82"/>
      <c r="C13" s="88"/>
      <c r="D13" s="79" t="s">
        <v>186</v>
      </c>
      <c r="E13" s="79" t="s">
        <v>19</v>
      </c>
      <c r="F13" s="79" t="s">
        <v>285</v>
      </c>
      <c r="G13" s="79">
        <f>249+170</f>
        <v>419</v>
      </c>
      <c r="H13" s="80"/>
      <c r="I13" s="83"/>
      <c r="J13" s="84"/>
    </row>
    <row r="14" spans="1:10" ht="21" customHeight="1" x14ac:dyDescent="0.3">
      <c r="A14" s="78">
        <v>12</v>
      </c>
      <c r="B14" s="82"/>
      <c r="C14" s="89"/>
      <c r="D14" s="79" t="s">
        <v>187</v>
      </c>
      <c r="E14" s="79" t="s">
        <v>19</v>
      </c>
      <c r="F14" s="79" t="s">
        <v>285</v>
      </c>
      <c r="G14" s="79">
        <f>249+170</f>
        <v>419</v>
      </c>
      <c r="H14" s="80"/>
      <c r="I14" s="83"/>
      <c r="J14" s="84"/>
    </row>
    <row r="15" spans="1:10" ht="24" customHeight="1" x14ac:dyDescent="0.3">
      <c r="A15" s="78">
        <v>13</v>
      </c>
      <c r="B15" s="82"/>
      <c r="C15" s="82" t="s">
        <v>189</v>
      </c>
      <c r="D15" s="84" t="s">
        <v>190</v>
      </c>
      <c r="E15" s="79" t="s">
        <v>181</v>
      </c>
      <c r="F15" s="87" t="s">
        <v>191</v>
      </c>
      <c r="G15" s="90">
        <v>121</v>
      </c>
      <c r="H15" s="80"/>
      <c r="I15" s="83"/>
      <c r="J15" s="81"/>
    </row>
    <row r="16" spans="1:10" ht="21" customHeight="1" x14ac:dyDescent="0.3">
      <c r="A16" s="78">
        <v>14</v>
      </c>
      <c r="B16" s="82"/>
      <c r="C16" s="82"/>
      <c r="D16" s="84" t="s">
        <v>192</v>
      </c>
      <c r="E16" s="79" t="s">
        <v>181</v>
      </c>
      <c r="F16" s="84" t="s">
        <v>193</v>
      </c>
      <c r="G16" s="90">
        <v>3375</v>
      </c>
      <c r="H16" s="80"/>
      <c r="I16" s="83"/>
      <c r="J16" s="84"/>
    </row>
    <row r="17" spans="1:10" ht="21" customHeight="1" x14ac:dyDescent="0.3">
      <c r="A17" s="78">
        <v>15</v>
      </c>
      <c r="B17" s="82"/>
      <c r="C17" s="82"/>
      <c r="D17" s="84" t="s">
        <v>194</v>
      </c>
      <c r="E17" s="84" t="s">
        <v>181</v>
      </c>
      <c r="F17" s="84" t="s">
        <v>195</v>
      </c>
      <c r="G17" s="79">
        <v>569</v>
      </c>
      <c r="H17" s="80"/>
      <c r="I17" s="83"/>
      <c r="J17" s="84"/>
    </row>
    <row r="18" spans="1:10" ht="21" customHeight="1" x14ac:dyDescent="0.3">
      <c r="A18" s="78">
        <v>16</v>
      </c>
      <c r="B18" s="82"/>
      <c r="C18" s="79" t="s">
        <v>196</v>
      </c>
      <c r="D18" s="79" t="s">
        <v>197</v>
      </c>
      <c r="E18" s="79" t="s">
        <v>181</v>
      </c>
      <c r="F18" s="79" t="s">
        <v>284</v>
      </c>
      <c r="G18" s="79">
        <v>182</v>
      </c>
      <c r="H18" s="80"/>
      <c r="I18" s="83"/>
      <c r="J18" s="84"/>
    </row>
    <row r="19" spans="1:10" ht="36" customHeight="1" x14ac:dyDescent="0.3">
      <c r="A19" s="78">
        <v>17</v>
      </c>
      <c r="B19" s="82" t="s">
        <v>124</v>
      </c>
      <c r="C19" s="91" t="s">
        <v>198</v>
      </c>
      <c r="D19" s="92" t="s">
        <v>199</v>
      </c>
      <c r="E19" s="84" t="s">
        <v>200</v>
      </c>
      <c r="F19" s="93" t="s">
        <v>201</v>
      </c>
      <c r="G19" s="84">
        <v>60</v>
      </c>
      <c r="H19" s="80"/>
      <c r="I19" s="83"/>
      <c r="J19" s="84"/>
    </row>
    <row r="20" spans="1:10" ht="21" customHeight="1" x14ac:dyDescent="0.3">
      <c r="A20" s="78">
        <v>18</v>
      </c>
      <c r="B20" s="82"/>
      <c r="C20" s="91"/>
      <c r="D20" s="79" t="s">
        <v>202</v>
      </c>
      <c r="E20" s="94" t="s">
        <v>200</v>
      </c>
      <c r="F20" s="94" t="s">
        <v>203</v>
      </c>
      <c r="G20" s="84">
        <v>180</v>
      </c>
      <c r="H20" s="80"/>
      <c r="I20" s="83"/>
      <c r="J20" s="84"/>
    </row>
    <row r="21" spans="1:10" ht="21" customHeight="1" x14ac:dyDescent="0.3">
      <c r="A21" s="78">
        <v>19</v>
      </c>
      <c r="B21" s="82"/>
      <c r="C21" s="91"/>
      <c r="D21" s="92" t="s">
        <v>204</v>
      </c>
      <c r="E21" s="84" t="s">
        <v>200</v>
      </c>
      <c r="F21" s="93" t="s">
        <v>201</v>
      </c>
      <c r="G21" s="84">
        <v>60</v>
      </c>
      <c r="H21" s="80"/>
      <c r="I21" s="83"/>
      <c r="J21" s="84"/>
    </row>
    <row r="22" spans="1:10" ht="72" customHeight="1" x14ac:dyDescent="0.3">
      <c r="A22" s="78">
        <v>20</v>
      </c>
      <c r="B22" s="82"/>
      <c r="C22" s="91" t="s">
        <v>205</v>
      </c>
      <c r="D22" s="92" t="s">
        <v>206</v>
      </c>
      <c r="E22" s="84" t="s">
        <v>181</v>
      </c>
      <c r="F22" s="93" t="s">
        <v>207</v>
      </c>
      <c r="G22" s="84">
        <f>3*3*10</f>
        <v>90</v>
      </c>
      <c r="H22" s="80"/>
      <c r="I22" s="83"/>
      <c r="J22" s="84"/>
    </row>
    <row r="23" spans="1:10" ht="30.95" customHeight="1" x14ac:dyDescent="0.3">
      <c r="A23" s="78">
        <v>21</v>
      </c>
      <c r="B23" s="82"/>
      <c r="C23" s="91"/>
      <c r="D23" s="92" t="s">
        <v>197</v>
      </c>
      <c r="E23" s="84" t="s">
        <v>181</v>
      </c>
      <c r="F23" s="84"/>
      <c r="G23" s="84">
        <f>3*3*10</f>
        <v>90</v>
      </c>
      <c r="H23" s="80"/>
      <c r="I23" s="83"/>
      <c r="J23" s="84"/>
    </row>
    <row r="24" spans="1:10" ht="21" customHeight="1" x14ac:dyDescent="0.3">
      <c r="A24" s="78">
        <v>22</v>
      </c>
      <c r="B24" s="82"/>
      <c r="C24" s="84" t="s">
        <v>208</v>
      </c>
      <c r="D24" s="92" t="s">
        <v>209</v>
      </c>
      <c r="E24" s="84" t="s">
        <v>181</v>
      </c>
      <c r="F24" s="84" t="s">
        <v>210</v>
      </c>
      <c r="G24" s="84">
        <v>42</v>
      </c>
      <c r="H24" s="80"/>
      <c r="I24" s="83"/>
      <c r="J24" s="84"/>
    </row>
    <row r="25" spans="1:10" ht="101.25" customHeight="1" x14ac:dyDescent="0.3">
      <c r="A25" s="78">
        <v>23</v>
      </c>
      <c r="B25" s="95" t="s">
        <v>139</v>
      </c>
      <c r="C25" s="96" t="s">
        <v>211</v>
      </c>
      <c r="D25" s="84"/>
      <c r="E25" s="87" t="s">
        <v>212</v>
      </c>
      <c r="F25" s="96" t="s">
        <v>213</v>
      </c>
      <c r="G25" s="84">
        <v>19</v>
      </c>
      <c r="H25" s="79"/>
      <c r="I25" s="83"/>
      <c r="J25" s="97"/>
    </row>
    <row r="26" spans="1:10" ht="66" customHeight="1" x14ac:dyDescent="0.3">
      <c r="A26" s="78">
        <v>24</v>
      </c>
      <c r="B26" s="95"/>
      <c r="C26" s="96" t="s">
        <v>214</v>
      </c>
      <c r="D26" s="84"/>
      <c r="E26" s="87" t="s">
        <v>215</v>
      </c>
      <c r="F26" s="87" t="s">
        <v>216</v>
      </c>
      <c r="G26" s="84">
        <v>19</v>
      </c>
      <c r="H26" s="79"/>
      <c r="I26" s="83"/>
      <c r="J26" s="81"/>
    </row>
    <row r="27" spans="1:10" ht="14.25" customHeight="1" x14ac:dyDescent="0.3">
      <c r="A27" s="78">
        <v>25</v>
      </c>
      <c r="B27" s="98" t="s">
        <v>217</v>
      </c>
      <c r="C27" s="98" t="s">
        <v>218</v>
      </c>
      <c r="D27" s="78" t="s">
        <v>219</v>
      </c>
      <c r="E27" s="87" t="s">
        <v>220</v>
      </c>
      <c r="F27" s="87" t="s">
        <v>221</v>
      </c>
      <c r="G27" s="79">
        <f>2992+22529</f>
        <v>25521</v>
      </c>
      <c r="H27" s="80"/>
      <c r="I27" s="83"/>
      <c r="J27" s="81"/>
    </row>
    <row r="28" spans="1:10" x14ac:dyDescent="0.3">
      <c r="A28" s="78">
        <v>26</v>
      </c>
      <c r="B28" s="95"/>
      <c r="C28" s="99"/>
      <c r="D28" s="79" t="s">
        <v>222</v>
      </c>
      <c r="E28" s="87" t="s">
        <v>220</v>
      </c>
      <c r="F28" s="87" t="s">
        <v>223</v>
      </c>
      <c r="G28" s="79">
        <v>2992</v>
      </c>
      <c r="H28" s="80"/>
      <c r="I28" s="83"/>
      <c r="J28" s="81"/>
    </row>
    <row r="29" spans="1:10" ht="33.75" customHeight="1" x14ac:dyDescent="0.3">
      <c r="A29" s="78">
        <v>27</v>
      </c>
      <c r="B29" s="95"/>
      <c r="C29" s="100" t="s">
        <v>224</v>
      </c>
      <c r="D29" s="87" t="s">
        <v>225</v>
      </c>
      <c r="E29" s="87" t="s">
        <v>212</v>
      </c>
      <c r="F29" s="79" t="s">
        <v>226</v>
      </c>
      <c r="G29" s="79">
        <v>10</v>
      </c>
      <c r="H29" s="80"/>
      <c r="I29" s="83"/>
      <c r="J29" s="81"/>
    </row>
    <row r="30" spans="1:10" ht="22.5" x14ac:dyDescent="0.3">
      <c r="A30" s="78">
        <v>28</v>
      </c>
      <c r="B30" s="95"/>
      <c r="C30" s="101"/>
      <c r="D30" s="87" t="s">
        <v>227</v>
      </c>
      <c r="E30" s="87"/>
      <c r="F30" s="81" t="s">
        <v>228</v>
      </c>
      <c r="G30" s="79">
        <v>5</v>
      </c>
      <c r="H30" s="79"/>
      <c r="I30" s="83"/>
      <c r="J30" s="81"/>
    </row>
    <row r="31" spans="1:10" ht="22.5" x14ac:dyDescent="0.3">
      <c r="A31" s="78">
        <v>29</v>
      </c>
      <c r="B31" s="95"/>
      <c r="C31" s="81" t="s">
        <v>229</v>
      </c>
      <c r="D31" s="87" t="s">
        <v>230</v>
      </c>
      <c r="E31" s="87" t="s">
        <v>19</v>
      </c>
      <c r="F31" s="81" t="s">
        <v>231</v>
      </c>
      <c r="G31" s="79">
        <v>10</v>
      </c>
      <c r="H31" s="80"/>
      <c r="I31" s="83"/>
      <c r="J31" s="81"/>
    </row>
    <row r="32" spans="1:10" x14ac:dyDescent="0.3">
      <c r="A32" s="78">
        <v>30</v>
      </c>
      <c r="B32" s="95"/>
      <c r="C32" s="79" t="s">
        <v>232</v>
      </c>
      <c r="D32" s="92" t="s">
        <v>233</v>
      </c>
      <c r="E32" s="87" t="s">
        <v>181</v>
      </c>
      <c r="F32" s="81" t="s">
        <v>286</v>
      </c>
      <c r="G32" s="79">
        <f>35*3*7</f>
        <v>735</v>
      </c>
      <c r="H32" s="80"/>
      <c r="I32" s="83"/>
      <c r="J32" s="84"/>
    </row>
    <row r="33" spans="1:10" ht="409.5" customHeight="1" x14ac:dyDescent="0.3">
      <c r="A33" s="78">
        <v>31</v>
      </c>
      <c r="B33" s="95"/>
      <c r="C33" s="102" t="s">
        <v>234</v>
      </c>
      <c r="D33" s="92" t="s">
        <v>235</v>
      </c>
      <c r="E33" s="87" t="s">
        <v>181</v>
      </c>
      <c r="F33" s="81" t="s">
        <v>287</v>
      </c>
      <c r="G33" s="79">
        <v>3</v>
      </c>
      <c r="H33" s="80"/>
      <c r="I33" s="83"/>
      <c r="J33" s="84"/>
    </row>
    <row r="34" spans="1:10" x14ac:dyDescent="0.3">
      <c r="A34" s="78">
        <v>32</v>
      </c>
      <c r="B34" s="95"/>
      <c r="C34" s="103"/>
      <c r="D34" s="87" t="s">
        <v>236</v>
      </c>
      <c r="E34" s="84" t="s">
        <v>181</v>
      </c>
      <c r="F34" s="84" t="s">
        <v>237</v>
      </c>
      <c r="G34" s="84">
        <v>150</v>
      </c>
      <c r="H34" s="80"/>
      <c r="I34" s="83"/>
      <c r="J34" s="84"/>
    </row>
    <row r="35" spans="1:10" x14ac:dyDescent="0.3">
      <c r="A35" s="78">
        <v>33</v>
      </c>
      <c r="B35" s="95"/>
      <c r="C35" s="104"/>
      <c r="D35" s="87" t="s">
        <v>238</v>
      </c>
      <c r="E35" s="84" t="s">
        <v>181</v>
      </c>
      <c r="F35" s="84" t="s">
        <v>237</v>
      </c>
      <c r="G35" s="84">
        <v>5</v>
      </c>
      <c r="H35" s="80"/>
      <c r="I35" s="83"/>
      <c r="J35" s="84"/>
    </row>
    <row r="36" spans="1:10" ht="14.25" customHeight="1" x14ac:dyDescent="0.3">
      <c r="A36" s="78">
        <v>34</v>
      </c>
      <c r="B36" s="82" t="s">
        <v>165</v>
      </c>
      <c r="C36" s="79" t="s">
        <v>239</v>
      </c>
      <c r="D36" s="79" t="s">
        <v>240</v>
      </c>
      <c r="E36" s="79" t="s">
        <v>241</v>
      </c>
      <c r="F36" s="79" t="s">
        <v>223</v>
      </c>
      <c r="G36" s="79">
        <v>16</v>
      </c>
      <c r="H36" s="80"/>
      <c r="I36" s="83"/>
      <c r="J36" s="105"/>
    </row>
    <row r="37" spans="1:10" x14ac:dyDescent="0.3">
      <c r="A37" s="78">
        <v>35</v>
      </c>
      <c r="B37" s="82"/>
      <c r="C37" s="79" t="s">
        <v>242</v>
      </c>
      <c r="D37" s="79" t="s">
        <v>240</v>
      </c>
      <c r="E37" s="79" t="s">
        <v>243</v>
      </c>
      <c r="F37" s="79" t="s">
        <v>223</v>
      </c>
      <c r="G37" s="79">
        <v>368</v>
      </c>
      <c r="H37" s="80"/>
      <c r="I37" s="83"/>
      <c r="J37" s="105"/>
    </row>
    <row r="38" spans="1:10" x14ac:dyDescent="0.3">
      <c r="A38" s="78"/>
      <c r="B38" s="106"/>
      <c r="C38" s="106"/>
      <c r="D38" s="106"/>
      <c r="E38" s="106"/>
      <c r="F38" s="106"/>
      <c r="G38" s="106"/>
      <c r="H38" s="107"/>
      <c r="I38" s="108">
        <f>SUM(I3:I37)</f>
        <v>0</v>
      </c>
      <c r="J38" s="81"/>
    </row>
    <row r="39" spans="1:10" x14ac:dyDescent="0.3">
      <c r="A39" s="7"/>
    </row>
    <row r="40" spans="1:10" x14ac:dyDescent="0.3">
      <c r="A40" s="7"/>
    </row>
    <row r="41" spans="1:10" x14ac:dyDescent="0.3">
      <c r="A41" s="7"/>
    </row>
    <row r="42" spans="1:10" x14ac:dyDescent="0.3">
      <c r="A42" s="7"/>
    </row>
    <row r="43" spans="1:10" x14ac:dyDescent="0.3">
      <c r="A43" s="7"/>
    </row>
    <row r="44" spans="1:10" x14ac:dyDescent="0.3">
      <c r="A44" s="7"/>
    </row>
    <row r="45" spans="1:10" x14ac:dyDescent="0.3">
      <c r="A45" s="7"/>
    </row>
    <row r="46" spans="1:10" x14ac:dyDescent="0.3">
      <c r="A46" s="7"/>
    </row>
    <row r="47" spans="1:10" x14ac:dyDescent="0.3">
      <c r="A47" s="7"/>
    </row>
    <row r="48" spans="1:10" x14ac:dyDescent="0.3">
      <c r="A48" s="7"/>
    </row>
    <row r="49" spans="1:1" x14ac:dyDescent="0.3">
      <c r="A49" s="7"/>
    </row>
    <row r="50" spans="1:1" x14ac:dyDescent="0.3">
      <c r="A50" s="7"/>
    </row>
  </sheetData>
  <sheetProtection formatCells="0" insertHyperlinks="0" autoFilter="0"/>
  <autoFilter ref="A2:J38" xr:uid="{00000000-0009-0000-0000-000002000000}"/>
  <mergeCells count="14">
    <mergeCell ref="B36:B37"/>
    <mergeCell ref="C3:C8"/>
    <mergeCell ref="C9:C14"/>
    <mergeCell ref="C15:C17"/>
    <mergeCell ref="C19:C21"/>
    <mergeCell ref="C22:C23"/>
    <mergeCell ref="C27:C28"/>
    <mergeCell ref="C29:C30"/>
    <mergeCell ref="C33:C35"/>
    <mergeCell ref="A1:J1"/>
    <mergeCell ref="B3:B18"/>
    <mergeCell ref="B19:B24"/>
    <mergeCell ref="B25:B26"/>
    <mergeCell ref="B27:B35"/>
  </mergeCells>
  <phoneticPr fontId="26" type="noConversion"/>
  <printOptions horizontalCentered="1"/>
  <pageMargins left="0.39" right="0.47" top="0.67" bottom="0.67" header="0.51" footer="0.51"/>
  <pageSetup paperSize="9" scale="84" orientation="landscape" r:id="rId1"/>
  <headerFooter alignWithMargins="0">
    <oddFooter>&amp;C第 &amp;P 页，共 &amp;N 页</oddFooter>
  </headerFooter>
  <rowBreaks count="1" manualBreakCount="1">
    <brk id="2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8"/>
  <sheetViews>
    <sheetView tabSelected="1" workbookViewId="0">
      <pane xSplit="1" topLeftCell="J1" activePane="topRight" state="frozen"/>
      <selection pane="topRight" activeCell="X10" sqref="A1:X18"/>
    </sheetView>
  </sheetViews>
  <sheetFormatPr defaultColWidth="9" defaultRowHeight="16.5" x14ac:dyDescent="0.3"/>
  <cols>
    <col min="1" max="1" width="29.109375" style="1" customWidth="1"/>
    <col min="2" max="14" width="8.44140625" style="1" customWidth="1"/>
    <col min="15" max="15" width="9.88671875" style="1" customWidth="1"/>
    <col min="16" max="31" width="8.44140625" style="1" customWidth="1"/>
  </cols>
  <sheetData>
    <row r="1" spans="1:24" x14ac:dyDescent="0.3">
      <c r="A1" s="109" t="s">
        <v>244</v>
      </c>
      <c r="B1" s="109" t="s">
        <v>245</v>
      </c>
      <c r="C1" s="109" t="s">
        <v>246</v>
      </c>
      <c r="D1" s="109" t="s">
        <v>247</v>
      </c>
      <c r="E1" s="109" t="s">
        <v>248</v>
      </c>
      <c r="F1" s="109" t="s">
        <v>249</v>
      </c>
      <c r="G1" s="109" t="s">
        <v>250</v>
      </c>
      <c r="H1" s="109" t="s">
        <v>251</v>
      </c>
      <c r="I1" s="109" t="s">
        <v>252</v>
      </c>
      <c r="J1" s="109" t="s">
        <v>253</v>
      </c>
      <c r="K1" s="109" t="s">
        <v>254</v>
      </c>
      <c r="L1" s="109" t="s">
        <v>255</v>
      </c>
      <c r="M1" s="109" t="s">
        <v>256</v>
      </c>
      <c r="N1" s="109" t="s">
        <v>257</v>
      </c>
      <c r="O1" s="109" t="s">
        <v>258</v>
      </c>
      <c r="P1" s="109" t="s">
        <v>259</v>
      </c>
      <c r="Q1" s="109" t="s">
        <v>260</v>
      </c>
      <c r="R1" s="109" t="s">
        <v>261</v>
      </c>
      <c r="S1" s="109" t="s">
        <v>262</v>
      </c>
      <c r="T1" s="109" t="s">
        <v>263</v>
      </c>
      <c r="U1" s="109" t="s">
        <v>264</v>
      </c>
      <c r="V1" s="109" t="s">
        <v>265</v>
      </c>
      <c r="W1" s="109" t="s">
        <v>266</v>
      </c>
      <c r="X1" s="110"/>
    </row>
    <row r="2" spans="1:24" ht="82.5" x14ac:dyDescent="0.3">
      <c r="A2" s="111" t="s">
        <v>267</v>
      </c>
      <c r="B2" s="109">
        <f>1532+2222</f>
        <v>3754</v>
      </c>
      <c r="C2" s="109"/>
      <c r="D2" s="109">
        <v>140</v>
      </c>
      <c r="E2" s="109">
        <v>602</v>
      </c>
      <c r="F2" s="109"/>
      <c r="G2" s="109"/>
      <c r="H2" s="109"/>
      <c r="I2" s="109"/>
      <c r="J2" s="109"/>
      <c r="K2" s="109"/>
      <c r="L2" s="109">
        <v>1446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10">
        <f>SUM(B2:W2)</f>
        <v>5942</v>
      </c>
    </row>
    <row r="3" spans="1:24" ht="82.5" x14ac:dyDescent="0.3">
      <c r="A3" s="111" t="s">
        <v>268</v>
      </c>
      <c r="B3" s="109">
        <v>401</v>
      </c>
      <c r="C3" s="109"/>
      <c r="D3" s="109"/>
      <c r="E3" s="109">
        <v>191</v>
      </c>
      <c r="F3" s="109"/>
      <c r="G3" s="109"/>
      <c r="H3" s="109"/>
      <c r="I3" s="109"/>
      <c r="J3" s="109"/>
      <c r="K3" s="109"/>
      <c r="L3" s="109">
        <v>16</v>
      </c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>
        <f t="shared" ref="X3:X18" si="0">SUM(B3:W3)</f>
        <v>608</v>
      </c>
    </row>
    <row r="4" spans="1:24" ht="82.5" x14ac:dyDescent="0.3">
      <c r="A4" s="111" t="s">
        <v>269</v>
      </c>
      <c r="B4" s="109">
        <v>5065</v>
      </c>
      <c r="C4" s="109">
        <f>3190</f>
        <v>3190</v>
      </c>
      <c r="D4" s="109">
        <v>11023</v>
      </c>
      <c r="E4" s="109"/>
      <c r="F4" s="109">
        <v>3347</v>
      </c>
      <c r="G4" s="109">
        <v>5767</v>
      </c>
      <c r="H4" s="109">
        <v>7667</v>
      </c>
      <c r="I4" s="109">
        <v>3413</v>
      </c>
      <c r="J4" s="109">
        <v>4623</v>
      </c>
      <c r="K4" s="109">
        <v>17476</v>
      </c>
      <c r="L4" s="109">
        <v>320</v>
      </c>
      <c r="M4" s="109">
        <v>12430</v>
      </c>
      <c r="N4" s="109">
        <v>4538</v>
      </c>
      <c r="O4" s="109">
        <v>19344</v>
      </c>
      <c r="P4" s="109">
        <v>4513</v>
      </c>
      <c r="Q4" s="109">
        <v>3983</v>
      </c>
      <c r="R4" s="109">
        <v>719</v>
      </c>
      <c r="S4" s="109">
        <v>2120</v>
      </c>
      <c r="T4" s="109">
        <v>1510</v>
      </c>
      <c r="U4" s="109">
        <v>1494</v>
      </c>
      <c r="V4" s="109">
        <v>3288</v>
      </c>
      <c r="W4" s="109">
        <v>548</v>
      </c>
      <c r="X4" s="110">
        <f t="shared" si="0"/>
        <v>116378</v>
      </c>
    </row>
    <row r="5" spans="1:24" ht="66" x14ac:dyDescent="0.3">
      <c r="A5" s="111" t="s">
        <v>270</v>
      </c>
      <c r="B5" s="109">
        <v>2433</v>
      </c>
      <c r="C5" s="109">
        <v>1519</v>
      </c>
      <c r="D5" s="109">
        <v>3033</v>
      </c>
      <c r="E5" s="109"/>
      <c r="F5" s="109">
        <v>1033</v>
      </c>
      <c r="G5" s="109">
        <v>2860</v>
      </c>
      <c r="H5" s="109">
        <v>2915</v>
      </c>
      <c r="I5" s="109"/>
      <c r="J5" s="109"/>
      <c r="K5" s="109">
        <v>7523</v>
      </c>
      <c r="L5" s="109"/>
      <c r="M5" s="109">
        <v>4440</v>
      </c>
      <c r="N5" s="109">
        <v>1888</v>
      </c>
      <c r="O5" s="109"/>
      <c r="P5" s="109"/>
      <c r="Q5" s="109"/>
      <c r="R5" s="109"/>
      <c r="S5" s="109"/>
      <c r="T5" s="109"/>
      <c r="U5" s="109">
        <v>888</v>
      </c>
      <c r="V5" s="109"/>
      <c r="W5" s="109"/>
      <c r="X5" s="110">
        <f t="shared" si="0"/>
        <v>28532</v>
      </c>
    </row>
    <row r="6" spans="1:24" ht="33" x14ac:dyDescent="0.3">
      <c r="A6" s="111" t="s">
        <v>271</v>
      </c>
      <c r="B6" s="109">
        <f>8666+770+6708+48760+6882</f>
        <v>71786</v>
      </c>
      <c r="C6" s="109">
        <f>8258+1568+1122+1184</f>
        <v>12132</v>
      </c>
      <c r="D6" s="109">
        <f>19282+1699+4083+11630</f>
        <v>36694</v>
      </c>
      <c r="E6" s="109">
        <f>19472+1737</f>
        <v>21209</v>
      </c>
      <c r="F6" s="109">
        <f>2692+5045</f>
        <v>7737</v>
      </c>
      <c r="G6" s="109">
        <f>11918+416+2898</f>
        <v>15232</v>
      </c>
      <c r="H6" s="109">
        <f>9350+755+4974+6987</f>
        <v>22066</v>
      </c>
      <c r="I6" s="109">
        <f>3511+246+1228</f>
        <v>4985</v>
      </c>
      <c r="J6" s="109">
        <f>5301+378+560+723</f>
        <v>6962</v>
      </c>
      <c r="K6" s="109">
        <f>11737+1023+23078+30100</f>
        <v>65938</v>
      </c>
      <c r="L6" s="109">
        <f>15152+1361+2948+26908+3633+8908</f>
        <v>58910</v>
      </c>
      <c r="M6" s="109">
        <f>17890+1749+2870+11864</f>
        <v>34373</v>
      </c>
      <c r="N6" s="109">
        <f>214+3681+9071</f>
        <v>12966</v>
      </c>
      <c r="O6" s="109">
        <f>11595+850+2201+12116</f>
        <v>26762</v>
      </c>
      <c r="P6" s="109">
        <f>1387+99+211+5528</f>
        <v>7225</v>
      </c>
      <c r="Q6" s="109">
        <f>4493+327+978</f>
        <v>5798</v>
      </c>
      <c r="R6" s="109">
        <f>5956+532</f>
        <v>6488</v>
      </c>
      <c r="S6" s="109"/>
      <c r="T6" s="109"/>
      <c r="U6" s="109"/>
      <c r="V6" s="109"/>
      <c r="W6" s="109"/>
      <c r="X6" s="110">
        <f t="shared" si="0"/>
        <v>417263</v>
      </c>
    </row>
    <row r="7" spans="1:24" ht="33" x14ac:dyDescent="0.3">
      <c r="A7" s="111" t="s">
        <v>272</v>
      </c>
      <c r="B7" s="109">
        <f>6708+48760+6882</f>
        <v>62350</v>
      </c>
      <c r="C7" s="109">
        <f>1568+1122+1184</f>
        <v>3874</v>
      </c>
      <c r="D7" s="109">
        <f>4083+11630</f>
        <v>15713</v>
      </c>
      <c r="E7" s="109"/>
      <c r="F7" s="109">
        <v>5045</v>
      </c>
      <c r="G7" s="109">
        <f>416+2898</f>
        <v>3314</v>
      </c>
      <c r="H7" s="109">
        <f>4974+6987</f>
        <v>11961</v>
      </c>
      <c r="I7" s="109">
        <v>1228</v>
      </c>
      <c r="J7" s="109">
        <f>560+723</f>
        <v>1283</v>
      </c>
      <c r="K7" s="109">
        <f>23078+30100</f>
        <v>53178</v>
      </c>
      <c r="L7" s="109">
        <f>2948+26908+3633+8908</f>
        <v>42397</v>
      </c>
      <c r="M7" s="109">
        <f>2870+11864</f>
        <v>14734</v>
      </c>
      <c r="N7" s="109">
        <f>3681+9071</f>
        <v>12752</v>
      </c>
      <c r="O7" s="109">
        <f>2201+12116</f>
        <v>14317</v>
      </c>
      <c r="P7" s="109">
        <f>211+5528</f>
        <v>5739</v>
      </c>
      <c r="Q7" s="109">
        <f>978</f>
        <v>978</v>
      </c>
      <c r="R7" s="109"/>
      <c r="S7" s="109"/>
      <c r="T7" s="109"/>
      <c r="U7" s="109"/>
      <c r="V7" s="109"/>
      <c r="W7" s="109"/>
      <c r="X7" s="110">
        <f t="shared" si="0"/>
        <v>248863</v>
      </c>
    </row>
    <row r="8" spans="1:24" ht="33" x14ac:dyDescent="0.3">
      <c r="A8" s="111" t="s">
        <v>273</v>
      </c>
      <c r="B8" s="109">
        <f>6708+48760+6882</f>
        <v>62350</v>
      </c>
      <c r="C8" s="109">
        <f>1568+1122+1184</f>
        <v>3874</v>
      </c>
      <c r="D8" s="109">
        <f>4083+11630</f>
        <v>15713</v>
      </c>
      <c r="E8" s="109"/>
      <c r="F8" s="109">
        <v>5045</v>
      </c>
      <c r="G8" s="109"/>
      <c r="H8" s="109"/>
      <c r="I8" s="109"/>
      <c r="J8" s="109"/>
      <c r="K8" s="109">
        <f>23078+30100</f>
        <v>53178</v>
      </c>
      <c r="L8" s="109">
        <f>2948+3633+8908</f>
        <v>15489</v>
      </c>
      <c r="M8" s="109"/>
      <c r="N8" s="109"/>
      <c r="O8" s="109">
        <f>2201+12116</f>
        <v>14317</v>
      </c>
      <c r="P8" s="109"/>
      <c r="Q8" s="109"/>
      <c r="R8" s="109"/>
      <c r="S8" s="109"/>
      <c r="T8" s="109"/>
      <c r="U8" s="109"/>
      <c r="V8" s="109"/>
      <c r="W8" s="109"/>
      <c r="X8" s="110">
        <f t="shared" si="0"/>
        <v>169966</v>
      </c>
    </row>
    <row r="9" spans="1:24" x14ac:dyDescent="0.3">
      <c r="A9" s="111" t="s">
        <v>274</v>
      </c>
      <c r="B9" s="109">
        <f>48760+6882</f>
        <v>55642</v>
      </c>
      <c r="C9" s="109">
        <f>1122+1184</f>
        <v>2306</v>
      </c>
      <c r="D9" s="109">
        <f>0+11630</f>
        <v>11630</v>
      </c>
      <c r="E9" s="109"/>
      <c r="F9" s="109">
        <v>5045</v>
      </c>
      <c r="G9" s="109">
        <v>2898</v>
      </c>
      <c r="H9" s="109">
        <v>6987</v>
      </c>
      <c r="I9" s="109"/>
      <c r="J9" s="109">
        <v>723</v>
      </c>
      <c r="K9" s="109">
        <v>30100</v>
      </c>
      <c r="L9" s="109">
        <f>3633+8908</f>
        <v>12541</v>
      </c>
      <c r="M9" s="109">
        <v>11864</v>
      </c>
      <c r="N9" s="109">
        <v>9071</v>
      </c>
      <c r="O9" s="109">
        <v>12116</v>
      </c>
      <c r="P9" s="109">
        <v>5528</v>
      </c>
      <c r="Q9" s="109">
        <f>978</f>
        <v>978</v>
      </c>
      <c r="R9" s="109"/>
      <c r="S9" s="109"/>
      <c r="T9" s="109"/>
      <c r="U9" s="109"/>
      <c r="V9" s="109"/>
      <c r="W9" s="109"/>
      <c r="X9" s="110">
        <f t="shared" si="0"/>
        <v>167429</v>
      </c>
    </row>
    <row r="10" spans="1:24" x14ac:dyDescent="0.3">
      <c r="A10" s="111" t="s">
        <v>275</v>
      </c>
      <c r="B10" s="109">
        <v>293</v>
      </c>
      <c r="C10" s="109">
        <v>182</v>
      </c>
      <c r="D10" s="109">
        <v>225</v>
      </c>
      <c r="E10" s="109"/>
      <c r="F10" s="109">
        <v>118</v>
      </c>
      <c r="G10" s="109">
        <v>170</v>
      </c>
      <c r="H10" s="109">
        <v>266</v>
      </c>
      <c r="I10" s="109"/>
      <c r="J10" s="109">
        <v>182</v>
      </c>
      <c r="K10" s="109">
        <v>148</v>
      </c>
      <c r="L10" s="109">
        <v>454</v>
      </c>
      <c r="M10" s="109">
        <v>274</v>
      </c>
      <c r="N10" s="109">
        <v>151</v>
      </c>
      <c r="O10" s="109">
        <v>280</v>
      </c>
      <c r="P10" s="109">
        <v>136</v>
      </c>
      <c r="Q10" s="109">
        <v>113</v>
      </c>
      <c r="R10" s="109"/>
      <c r="S10" s="109"/>
      <c r="T10" s="109"/>
      <c r="U10" s="109"/>
      <c r="V10" s="109"/>
      <c r="W10" s="109"/>
      <c r="X10" s="110">
        <f t="shared" si="0"/>
        <v>2992</v>
      </c>
    </row>
    <row r="11" spans="1:24" x14ac:dyDescent="0.3">
      <c r="A11" s="111" t="s">
        <v>276</v>
      </c>
      <c r="B11" s="109">
        <v>2327</v>
      </c>
      <c r="C11" s="109">
        <v>908</v>
      </c>
      <c r="D11" s="109">
        <v>1125</v>
      </c>
      <c r="E11" s="109">
        <v>664</v>
      </c>
      <c r="F11" s="109">
        <v>588</v>
      </c>
      <c r="G11" s="109">
        <v>848</v>
      </c>
      <c r="H11" s="109">
        <v>1330</v>
      </c>
      <c r="I11" s="109">
        <v>450</v>
      </c>
      <c r="J11" s="109">
        <v>908</v>
      </c>
      <c r="K11" s="109">
        <v>2366</v>
      </c>
      <c r="L11" s="109">
        <v>2271</v>
      </c>
      <c r="M11" s="109">
        <v>1879</v>
      </c>
      <c r="N11" s="109">
        <v>757</v>
      </c>
      <c r="O11" s="109">
        <v>2007</v>
      </c>
      <c r="P11" s="109">
        <v>681</v>
      </c>
      <c r="Q11" s="109">
        <v>567</v>
      </c>
      <c r="R11" s="109">
        <v>770</v>
      </c>
      <c r="S11" s="109">
        <v>476</v>
      </c>
      <c r="T11" s="109">
        <v>285</v>
      </c>
      <c r="U11" s="109">
        <v>333</v>
      </c>
      <c r="V11" s="109">
        <v>531</v>
      </c>
      <c r="W11" s="109">
        <v>188</v>
      </c>
      <c r="X11" s="110">
        <f t="shared" si="0"/>
        <v>22259</v>
      </c>
    </row>
    <row r="12" spans="1:24" x14ac:dyDescent="0.3">
      <c r="A12" s="110"/>
      <c r="B12" s="110">
        <f>INT(B11/20)+1</f>
        <v>117</v>
      </c>
      <c r="C12" s="110">
        <f t="shared" ref="C12:W12" si="1">INT(C11/20)+1</f>
        <v>46</v>
      </c>
      <c r="D12" s="110">
        <f t="shared" si="1"/>
        <v>57</v>
      </c>
      <c r="E12" s="110">
        <f t="shared" si="1"/>
        <v>34</v>
      </c>
      <c r="F12" s="110">
        <f t="shared" si="1"/>
        <v>30</v>
      </c>
      <c r="G12" s="110">
        <f t="shared" si="1"/>
        <v>43</v>
      </c>
      <c r="H12" s="110">
        <f t="shared" si="1"/>
        <v>67</v>
      </c>
      <c r="I12" s="110">
        <f t="shared" si="1"/>
        <v>23</v>
      </c>
      <c r="J12" s="110">
        <f t="shared" si="1"/>
        <v>46</v>
      </c>
      <c r="K12" s="110">
        <f t="shared" si="1"/>
        <v>119</v>
      </c>
      <c r="L12" s="110">
        <f t="shared" si="1"/>
        <v>114</v>
      </c>
      <c r="M12" s="110">
        <f t="shared" si="1"/>
        <v>94</v>
      </c>
      <c r="N12" s="110">
        <f t="shared" si="1"/>
        <v>38</v>
      </c>
      <c r="O12" s="110">
        <f t="shared" si="1"/>
        <v>101</v>
      </c>
      <c r="P12" s="110">
        <f t="shared" si="1"/>
        <v>35</v>
      </c>
      <c r="Q12" s="110">
        <f t="shared" si="1"/>
        <v>29</v>
      </c>
      <c r="R12" s="110">
        <f t="shared" si="1"/>
        <v>39</v>
      </c>
      <c r="S12" s="110">
        <f t="shared" si="1"/>
        <v>24</v>
      </c>
      <c r="T12" s="110">
        <f t="shared" si="1"/>
        <v>15</v>
      </c>
      <c r="U12" s="110">
        <f t="shared" si="1"/>
        <v>17</v>
      </c>
      <c r="V12" s="110">
        <f t="shared" si="1"/>
        <v>27</v>
      </c>
      <c r="W12" s="110">
        <f t="shared" si="1"/>
        <v>10</v>
      </c>
      <c r="X12" s="110">
        <f t="shared" si="0"/>
        <v>1125</v>
      </c>
    </row>
    <row r="13" spans="1:24" x14ac:dyDescent="0.3">
      <c r="A13" s="110"/>
      <c r="B13" s="110">
        <f>INT(B11/200)+1</f>
        <v>12</v>
      </c>
      <c r="C13" s="110">
        <f t="shared" ref="C13:W13" si="2">INT(C11/200)+1</f>
        <v>5</v>
      </c>
      <c r="D13" s="110">
        <f t="shared" si="2"/>
        <v>6</v>
      </c>
      <c r="E13" s="110">
        <f t="shared" si="2"/>
        <v>4</v>
      </c>
      <c r="F13" s="110">
        <f t="shared" si="2"/>
        <v>3</v>
      </c>
      <c r="G13" s="110">
        <f t="shared" si="2"/>
        <v>5</v>
      </c>
      <c r="H13" s="110">
        <f t="shared" si="2"/>
        <v>7</v>
      </c>
      <c r="I13" s="110">
        <f t="shared" si="2"/>
        <v>3</v>
      </c>
      <c r="J13" s="110">
        <f t="shared" si="2"/>
        <v>5</v>
      </c>
      <c r="K13" s="110">
        <f t="shared" si="2"/>
        <v>12</v>
      </c>
      <c r="L13" s="110">
        <f t="shared" si="2"/>
        <v>12</v>
      </c>
      <c r="M13" s="110">
        <f t="shared" si="2"/>
        <v>10</v>
      </c>
      <c r="N13" s="110">
        <f t="shared" si="2"/>
        <v>4</v>
      </c>
      <c r="O13" s="110">
        <f t="shared" si="2"/>
        <v>11</v>
      </c>
      <c r="P13" s="110">
        <f t="shared" si="2"/>
        <v>4</v>
      </c>
      <c r="Q13" s="110">
        <f t="shared" si="2"/>
        <v>3</v>
      </c>
      <c r="R13" s="110">
        <f t="shared" si="2"/>
        <v>4</v>
      </c>
      <c r="S13" s="110">
        <f t="shared" si="2"/>
        <v>3</v>
      </c>
      <c r="T13" s="110">
        <f t="shared" si="2"/>
        <v>2</v>
      </c>
      <c r="U13" s="110">
        <f t="shared" si="2"/>
        <v>2</v>
      </c>
      <c r="V13" s="110">
        <f t="shared" si="2"/>
        <v>3</v>
      </c>
      <c r="W13" s="110">
        <f t="shared" si="2"/>
        <v>1</v>
      </c>
      <c r="X13" s="110">
        <f t="shared" si="0"/>
        <v>121</v>
      </c>
    </row>
    <row r="14" spans="1:24" x14ac:dyDescent="0.3">
      <c r="A14" s="110"/>
      <c r="B14" s="110">
        <f>INT(B11/40)+1</f>
        <v>59</v>
      </c>
      <c r="C14" s="110">
        <f t="shared" ref="C14:W14" si="3">INT(C11/40)+1</f>
        <v>23</v>
      </c>
      <c r="D14" s="110">
        <f t="shared" si="3"/>
        <v>29</v>
      </c>
      <c r="E14" s="110">
        <f t="shared" si="3"/>
        <v>17</v>
      </c>
      <c r="F14" s="110">
        <f t="shared" si="3"/>
        <v>15</v>
      </c>
      <c r="G14" s="110">
        <f t="shared" si="3"/>
        <v>22</v>
      </c>
      <c r="H14" s="110">
        <f t="shared" si="3"/>
        <v>34</v>
      </c>
      <c r="I14" s="110">
        <f t="shared" si="3"/>
        <v>12</v>
      </c>
      <c r="J14" s="110">
        <f t="shared" si="3"/>
        <v>23</v>
      </c>
      <c r="K14" s="110">
        <f t="shared" si="3"/>
        <v>60</v>
      </c>
      <c r="L14" s="110">
        <f t="shared" si="3"/>
        <v>57</v>
      </c>
      <c r="M14" s="110">
        <f t="shared" si="3"/>
        <v>47</v>
      </c>
      <c r="N14" s="110">
        <f t="shared" si="3"/>
        <v>19</v>
      </c>
      <c r="O14" s="110">
        <f t="shared" si="3"/>
        <v>51</v>
      </c>
      <c r="P14" s="110">
        <f t="shared" si="3"/>
        <v>18</v>
      </c>
      <c r="Q14" s="110">
        <f t="shared" si="3"/>
        <v>15</v>
      </c>
      <c r="R14" s="110">
        <f t="shared" si="3"/>
        <v>20</v>
      </c>
      <c r="S14" s="110">
        <f t="shared" si="3"/>
        <v>12</v>
      </c>
      <c r="T14" s="110">
        <f t="shared" si="3"/>
        <v>8</v>
      </c>
      <c r="U14" s="110">
        <f t="shared" si="3"/>
        <v>9</v>
      </c>
      <c r="V14" s="110">
        <f t="shared" si="3"/>
        <v>14</v>
      </c>
      <c r="W14" s="110">
        <f t="shared" si="3"/>
        <v>5</v>
      </c>
      <c r="X14" s="110">
        <f t="shared" si="0"/>
        <v>569</v>
      </c>
    </row>
    <row r="15" spans="1:24" x14ac:dyDescent="0.3">
      <c r="A15" s="110"/>
      <c r="B15" s="110">
        <f>INT(B6/1000)+1</f>
        <v>72</v>
      </c>
      <c r="C15" s="110">
        <f t="shared" ref="C15:W15" si="4">INT(C6/1000)+1</f>
        <v>13</v>
      </c>
      <c r="D15" s="110">
        <f t="shared" si="4"/>
        <v>37</v>
      </c>
      <c r="E15" s="110">
        <f t="shared" si="4"/>
        <v>22</v>
      </c>
      <c r="F15" s="110">
        <f t="shared" si="4"/>
        <v>8</v>
      </c>
      <c r="G15" s="110">
        <f t="shared" si="4"/>
        <v>16</v>
      </c>
      <c r="H15" s="110">
        <f t="shared" si="4"/>
        <v>23</v>
      </c>
      <c r="I15" s="110">
        <f t="shared" si="4"/>
        <v>5</v>
      </c>
      <c r="J15" s="110">
        <f t="shared" si="4"/>
        <v>7</v>
      </c>
      <c r="K15" s="110">
        <f t="shared" si="4"/>
        <v>66</v>
      </c>
      <c r="L15" s="110">
        <f t="shared" si="4"/>
        <v>59</v>
      </c>
      <c r="M15" s="110">
        <f t="shared" si="4"/>
        <v>35</v>
      </c>
      <c r="N15" s="110">
        <f t="shared" si="4"/>
        <v>13</v>
      </c>
      <c r="O15" s="110">
        <f t="shared" si="4"/>
        <v>27</v>
      </c>
      <c r="P15" s="110">
        <f t="shared" si="4"/>
        <v>8</v>
      </c>
      <c r="Q15" s="110">
        <f t="shared" si="4"/>
        <v>6</v>
      </c>
      <c r="R15" s="110">
        <f t="shared" si="4"/>
        <v>7</v>
      </c>
      <c r="S15" s="110">
        <f t="shared" si="4"/>
        <v>1</v>
      </c>
      <c r="T15" s="110">
        <f t="shared" si="4"/>
        <v>1</v>
      </c>
      <c r="U15" s="110">
        <f t="shared" si="4"/>
        <v>1</v>
      </c>
      <c r="V15" s="110">
        <f t="shared" si="4"/>
        <v>1</v>
      </c>
      <c r="W15" s="110">
        <f t="shared" si="4"/>
        <v>1</v>
      </c>
      <c r="X15" s="110">
        <f t="shared" si="0"/>
        <v>429</v>
      </c>
    </row>
    <row r="16" spans="1:24" x14ac:dyDescent="0.3">
      <c r="A16" s="110"/>
      <c r="B16" s="110">
        <f t="shared" ref="B16:W16" si="5">INT(B7/1000)+1</f>
        <v>63</v>
      </c>
      <c r="C16" s="110">
        <f t="shared" si="5"/>
        <v>4</v>
      </c>
      <c r="D16" s="110">
        <f t="shared" si="5"/>
        <v>16</v>
      </c>
      <c r="E16" s="110">
        <f t="shared" si="5"/>
        <v>1</v>
      </c>
      <c r="F16" s="110">
        <f t="shared" si="5"/>
        <v>6</v>
      </c>
      <c r="G16" s="110">
        <f t="shared" si="5"/>
        <v>4</v>
      </c>
      <c r="H16" s="110">
        <f t="shared" si="5"/>
        <v>12</v>
      </c>
      <c r="I16" s="110">
        <f t="shared" si="5"/>
        <v>2</v>
      </c>
      <c r="J16" s="110">
        <f t="shared" si="5"/>
        <v>2</v>
      </c>
      <c r="K16" s="110">
        <f t="shared" si="5"/>
        <v>54</v>
      </c>
      <c r="L16" s="110">
        <f t="shared" si="5"/>
        <v>43</v>
      </c>
      <c r="M16" s="110">
        <f t="shared" si="5"/>
        <v>15</v>
      </c>
      <c r="N16" s="110">
        <f t="shared" si="5"/>
        <v>13</v>
      </c>
      <c r="O16" s="110">
        <f t="shared" si="5"/>
        <v>15</v>
      </c>
      <c r="P16" s="110">
        <f t="shared" si="5"/>
        <v>6</v>
      </c>
      <c r="Q16" s="110">
        <f t="shared" si="5"/>
        <v>1</v>
      </c>
      <c r="R16" s="110">
        <f t="shared" si="5"/>
        <v>1</v>
      </c>
      <c r="S16" s="110">
        <f t="shared" si="5"/>
        <v>1</v>
      </c>
      <c r="T16" s="110">
        <f t="shared" si="5"/>
        <v>1</v>
      </c>
      <c r="U16" s="110">
        <f t="shared" si="5"/>
        <v>1</v>
      </c>
      <c r="V16" s="110">
        <f t="shared" si="5"/>
        <v>1</v>
      </c>
      <c r="W16" s="110">
        <f t="shared" si="5"/>
        <v>1</v>
      </c>
      <c r="X16" s="110">
        <f t="shared" si="0"/>
        <v>263</v>
      </c>
    </row>
    <row r="17" spans="1:24" x14ac:dyDescent="0.3">
      <c r="A17" s="110"/>
      <c r="B17" s="110">
        <f t="shared" ref="B17:W18" si="6">INT(B8/1000)+1</f>
        <v>63</v>
      </c>
      <c r="C17" s="110">
        <f t="shared" si="6"/>
        <v>4</v>
      </c>
      <c r="D17" s="110">
        <f t="shared" si="6"/>
        <v>16</v>
      </c>
      <c r="E17" s="110">
        <f t="shared" si="6"/>
        <v>1</v>
      </c>
      <c r="F17" s="110">
        <f t="shared" si="6"/>
        <v>6</v>
      </c>
      <c r="G17" s="110">
        <f t="shared" si="6"/>
        <v>1</v>
      </c>
      <c r="H17" s="110">
        <f t="shared" si="6"/>
        <v>1</v>
      </c>
      <c r="I17" s="110">
        <f t="shared" si="6"/>
        <v>1</v>
      </c>
      <c r="J17" s="110">
        <f t="shared" si="6"/>
        <v>1</v>
      </c>
      <c r="K17" s="110">
        <f t="shared" si="6"/>
        <v>54</v>
      </c>
      <c r="L17" s="110">
        <f t="shared" si="6"/>
        <v>16</v>
      </c>
      <c r="M17" s="110">
        <f t="shared" si="6"/>
        <v>1</v>
      </c>
      <c r="N17" s="110">
        <f t="shared" si="6"/>
        <v>1</v>
      </c>
      <c r="O17" s="110">
        <f t="shared" si="6"/>
        <v>15</v>
      </c>
      <c r="P17" s="110">
        <f t="shared" si="6"/>
        <v>1</v>
      </c>
      <c r="Q17" s="110">
        <f t="shared" si="6"/>
        <v>1</v>
      </c>
      <c r="R17" s="110">
        <f t="shared" si="6"/>
        <v>1</v>
      </c>
      <c r="S17" s="110">
        <f t="shared" si="6"/>
        <v>1</v>
      </c>
      <c r="T17" s="110">
        <f t="shared" si="6"/>
        <v>1</v>
      </c>
      <c r="U17" s="110">
        <f t="shared" si="6"/>
        <v>1</v>
      </c>
      <c r="V17" s="110">
        <f t="shared" si="6"/>
        <v>1</v>
      </c>
      <c r="W17" s="110">
        <f t="shared" si="6"/>
        <v>1</v>
      </c>
      <c r="X17" s="110">
        <f t="shared" si="0"/>
        <v>189</v>
      </c>
    </row>
    <row r="18" spans="1:24" x14ac:dyDescent="0.3">
      <c r="A18" s="110"/>
      <c r="B18" s="110">
        <f t="shared" si="6"/>
        <v>56</v>
      </c>
      <c r="C18" s="110">
        <f t="shared" si="6"/>
        <v>3</v>
      </c>
      <c r="D18" s="110">
        <f t="shared" si="6"/>
        <v>12</v>
      </c>
      <c r="E18" s="110">
        <f t="shared" si="6"/>
        <v>1</v>
      </c>
      <c r="F18" s="110">
        <f t="shared" si="6"/>
        <v>6</v>
      </c>
      <c r="G18" s="110">
        <f t="shared" si="6"/>
        <v>3</v>
      </c>
      <c r="H18" s="110">
        <f t="shared" si="6"/>
        <v>7</v>
      </c>
      <c r="I18" s="110">
        <f t="shared" si="6"/>
        <v>1</v>
      </c>
      <c r="J18" s="110">
        <f t="shared" si="6"/>
        <v>1</v>
      </c>
      <c r="K18" s="110">
        <f t="shared" si="6"/>
        <v>31</v>
      </c>
      <c r="L18" s="110">
        <f t="shared" si="6"/>
        <v>13</v>
      </c>
      <c r="M18" s="110">
        <f t="shared" si="6"/>
        <v>12</v>
      </c>
      <c r="N18" s="110">
        <f t="shared" si="6"/>
        <v>10</v>
      </c>
      <c r="O18" s="110">
        <f t="shared" si="6"/>
        <v>13</v>
      </c>
      <c r="P18" s="110">
        <f t="shared" si="6"/>
        <v>6</v>
      </c>
      <c r="Q18" s="110">
        <f t="shared" si="6"/>
        <v>1</v>
      </c>
      <c r="R18" s="110">
        <f t="shared" si="6"/>
        <v>1</v>
      </c>
      <c r="S18" s="110">
        <f t="shared" si="6"/>
        <v>1</v>
      </c>
      <c r="T18" s="110">
        <f t="shared" si="6"/>
        <v>1</v>
      </c>
      <c r="U18" s="110">
        <f t="shared" si="6"/>
        <v>1</v>
      </c>
      <c r="V18" s="110">
        <f t="shared" si="6"/>
        <v>1</v>
      </c>
      <c r="W18" s="110">
        <f t="shared" si="6"/>
        <v>1</v>
      </c>
      <c r="X18" s="110">
        <f t="shared" si="0"/>
        <v>182</v>
      </c>
    </row>
  </sheetData>
  <sheetProtection formatCells="0" insertHyperlinks="0" autoFilter="0"/>
  <phoneticPr fontId="26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omments xmlns="https://web.wps.cn/et/2018/main" xmlns:s="http://schemas.openxmlformats.org/spreadsheetml/2006/main">
  <commentList sheetStid="3">
    <commentChains s:ref="E53" rgbClr="FF0000">
      <unresolved>
        <commentChain chainId="5705df7d9e3dd718a3aaf15a045b5363877c6c51">
          <item id="67bab26c3a500bcc2265ecee892f7919c1c34371" isNormal="1">
            <s:text>
              <s:r>
                <s:t xml:space="preserve">吴红美：
水平承载力未找到此项</s:t>
              </s:r>
            </s:text>
          </item>
        </commentChain>
      </unresolved>
      <resolved/>
    </commentChains>
  </commentList>
</comment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  <pixelatorList sheetStid="5"/>
  <pixelatorList sheetStid="6"/>
</pixelators>
</file>

<file path=customXml/item3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 topPadding="30" bottomPadding="30" leftPadding="15" rightPadding="15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总报价</vt:lpstr>
      <vt:lpstr>材料检测</vt:lpstr>
      <vt:lpstr>实体检测</vt:lpstr>
      <vt:lpstr>Sheet1</vt:lpstr>
      <vt:lpstr>材料检测!Print_Area</vt:lpstr>
      <vt:lpstr>实体检测!Print_Area</vt:lpstr>
      <vt:lpstr>总报价!Print_Area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梓健 李</cp:lastModifiedBy>
  <dcterms:created xsi:type="dcterms:W3CDTF">2024-04-27T09:03:00Z</dcterms:created>
  <dcterms:modified xsi:type="dcterms:W3CDTF">2025-07-08T08:25:40Z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2052-12.1.0.21915</vt:lpwstr>
  </property>
</Properties>
</file>