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activeTab="1"/>
  </bookViews>
  <sheets>
    <sheet name="封面" sheetId="7" r:id="rId1"/>
    <sheet name="总预算表" sheetId="8" r:id="rId2"/>
  </sheets>
  <definedNames>
    <definedName name="_xlnm.Print_Titles" localSheetId="1">总预算表!$1:$2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<sst xmlns="http://schemas.openxmlformats.org/spreadsheetml/2006/main" count="62" uniqueCount="57">
  <si>
    <t xml:space="preserve">工 程 项 目 预 算 书 </t>
  </si>
  <si>
    <t>工程名称：</t>
  </si>
  <si>
    <t>建设单位：</t>
  </si>
  <si>
    <t>广东仲元中学山海连城学校</t>
  </si>
  <si>
    <t>工程总造价：</t>
  </si>
  <si>
    <t>金额大写：</t>
  </si>
  <si>
    <t>编制单位：</t>
  </si>
  <si>
    <t>广州嘉诚至信建设管理有限公司</t>
  </si>
  <si>
    <t>编制时间：</t>
  </si>
  <si>
    <t>总预算表</t>
  </si>
  <si>
    <t>工程名称：广东仲元中学山海连城学校绿化升级改造工程</t>
  </si>
  <si>
    <t>第一部分</t>
  </si>
  <si>
    <t>工程费用</t>
  </si>
  <si>
    <t>序号</t>
  </si>
  <si>
    <t>工程项目</t>
  </si>
  <si>
    <t>建安工程费</t>
  </si>
  <si>
    <t>小计(元)</t>
  </si>
  <si>
    <t>备注</t>
  </si>
  <si>
    <t>广东仲元中学山海连城学校绿化升级改造工程</t>
  </si>
  <si>
    <t>第一部分费用合计</t>
  </si>
  <si>
    <t>第二部分</t>
  </si>
  <si>
    <t>其它费用</t>
  </si>
  <si>
    <t>费用项目名称</t>
  </si>
  <si>
    <t>计算基础</t>
  </si>
  <si>
    <t>费用(元)</t>
  </si>
  <si>
    <t>备  注</t>
  </si>
  <si>
    <t>1</t>
  </si>
  <si>
    <t>工程建设监理费</t>
  </si>
  <si>
    <t>建安工程费*165000/5000000</t>
  </si>
  <si>
    <t>发改价格〔2007〕670号</t>
  </si>
  <si>
    <t>2</t>
  </si>
  <si>
    <t>设计费</t>
  </si>
  <si>
    <t>（（工程费用-2000000）*209000+（5000000-工程费用）*90000）/（5000000-2000000）</t>
  </si>
  <si>
    <t>计价格[2002]10号</t>
  </si>
  <si>
    <t>3</t>
  </si>
  <si>
    <t>施工招标代理费</t>
  </si>
  <si>
    <t>1000000*1%+（工程费用-1000000）*0.7%</t>
  </si>
  <si>
    <t>发改办价格[2011]534号计价格[2002]1980号文</t>
  </si>
  <si>
    <t>4</t>
  </si>
  <si>
    <t>造价咨询费</t>
  </si>
  <si>
    <t>（（工程费用-2000000）*20.9+（5000000-工程费用）*9）/（500-200）</t>
  </si>
  <si>
    <t>粤价函〔2011〕742号文</t>
  </si>
  <si>
    <t>4.1</t>
  </si>
  <si>
    <t>预算编制费</t>
  </si>
  <si>
    <t>1000000*0.48%+（工程费用-1000000）*0.41%</t>
  </si>
  <si>
    <t>粤价函〔2011〕742号文（不足2000元时按照2000元计算）</t>
  </si>
  <si>
    <t>4.2</t>
  </si>
  <si>
    <t>预算评审费</t>
  </si>
  <si>
    <t>4.3</t>
  </si>
  <si>
    <t>结算评审费</t>
  </si>
  <si>
    <t>1000000*0.28%+（工程费用-1000000）*0.21%</t>
  </si>
  <si>
    <t>第二部分费用合计</t>
  </si>
  <si>
    <t>第三部分</t>
  </si>
  <si>
    <t>预备费</t>
  </si>
  <si>
    <t>（一+二）*5%</t>
  </si>
  <si>
    <t>建设项目预算总投资</t>
  </si>
  <si>
    <t>工程费用+工程建设其他费+预备费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</si>
</sst>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00_ "/>
    <numFmt numFmtId="179" formatCode="[DBNum2][$RMB]General;[Red][DBNum2][$RMB]General"/>
    <numFmt numFmtId="180" formatCode="yyyy&quot;年&quot;m&quot;月&quot;d&quot;日&quot;;@"/>
  </numFmts>
  <fonts count="35">
    <font>
      <sz val="9"/>
      <color theme="1"/>
      <name val="宋体"/>
      <charset val="134"/>
      <scheme val="minor"/>
    </font>
    <font>
      <sz val="12"/>
      <color indexed="8"/>
      <name val="宋体"/>
      <charset val="134"/>
    </font>
    <font>
      <sz val="14"/>
      <name val="宋体"/>
      <charset val="134"/>
    </font>
    <font>
      <sz val="11"/>
      <color indexed="8"/>
      <name val="宋体"/>
      <charset val="134"/>
    </font>
    <font>
      <b/>
      <sz val="20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2"/>
      <name val="黑体"/>
      <charset val="134"/>
    </font>
    <font>
      <sz val="11"/>
      <name val="宋体"/>
      <charset val="134"/>
    </font>
    <font>
      <b/>
      <sz val="12"/>
      <name val="Times New Roman TUR"/>
      <charset val="134"/>
    </font>
    <font>
      <b/>
      <sz val="14"/>
      <name val="宋体"/>
      <charset val="134"/>
    </font>
    <font>
      <b/>
      <sz val="36"/>
      <color indexed="8"/>
      <name val="宋体"/>
      <charset val="134"/>
    </font>
    <font>
      <sz val="9"/>
      <color indexed="8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5" borderId="9" applyNumberFormat="0" applyAlignment="0" applyProtection="0">
      <alignment vertical="center"/>
    </xf>
    <xf numFmtId="0" fontId="27" fillId="6" borderId="11" applyNumberFormat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5" fillId="0" borderId="0"/>
    <xf numFmtId="0" fontId="0" fillId="0" borderId="0"/>
    <xf numFmtId="0" fontId="12" fillId="0" borderId="0"/>
    <xf numFmtId="0" fontId="5" fillId="0" borderId="0"/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</cellStyleXfs>
  <cellXfs count="45">
    <xf numFmtId="0" fontId="0" fillId="0" borderId="0" xfId="0"/>
    <xf numFmtId="0" fontId="0" fillId="0" borderId="0" xfId="50" applyFont="1" applyFill="1" applyAlignment="1"/>
    <xf numFmtId="0" fontId="1" fillId="0" borderId="0" xfId="53" applyFont="1" applyFill="1" applyBorder="1" applyAlignment="1">
      <alignment horizontal="center" vertical="center" wrapText="1"/>
    </xf>
    <xf numFmtId="0" fontId="1" fillId="0" borderId="0" xfId="53" applyFont="1" applyFill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1" fillId="0" borderId="0" xfId="53" applyNumberFormat="1" applyFont="1" applyFill="1" applyBorder="1" applyAlignment="1">
      <alignment horizontal="center" vertical="center" wrapText="1"/>
    </xf>
    <xf numFmtId="176" fontId="1" fillId="0" borderId="0" xfId="53" applyNumberFormat="1" applyFont="1" applyFill="1" applyBorder="1" applyAlignment="1">
      <alignment horizontal="center" vertical="center" wrapText="1"/>
    </xf>
    <xf numFmtId="0" fontId="3" fillId="0" borderId="0" xfId="53" applyFont="1" applyFill="1" applyBorder="1" applyAlignment="1">
      <alignment vertical="center"/>
    </xf>
    <xf numFmtId="0" fontId="4" fillId="0" borderId="0" xfId="52" applyFont="1" applyFill="1" applyAlignment="1">
      <alignment horizontal="center" vertical="center" wrapText="1"/>
    </xf>
    <xf numFmtId="0" fontId="1" fillId="0" borderId="0" xfId="53" applyFont="1" applyFill="1" applyBorder="1" applyAlignment="1">
      <alignment vertical="center" wrapText="1"/>
    </xf>
    <xf numFmtId="0" fontId="5" fillId="0" borderId="0" xfId="52" applyFont="1" applyFill="1" applyAlignment="1">
      <alignment horizontal="left" vertical="center" wrapText="1"/>
    </xf>
    <xf numFmtId="0" fontId="5" fillId="0" borderId="0" xfId="52" applyFont="1" applyFill="1" applyBorder="1" applyAlignment="1">
      <alignment horizontal="center" vertical="center" wrapText="1"/>
    </xf>
    <xf numFmtId="176" fontId="6" fillId="0" borderId="1" xfId="53" applyNumberFormat="1" applyFont="1" applyFill="1" applyBorder="1" applyAlignment="1">
      <alignment horizontal="center" vertical="center" wrapText="1"/>
    </xf>
    <xf numFmtId="176" fontId="7" fillId="0" borderId="1" xfId="53" applyNumberFormat="1" applyFont="1" applyFill="1" applyBorder="1" applyAlignment="1">
      <alignment horizontal="center" vertical="center" wrapText="1"/>
    </xf>
    <xf numFmtId="0" fontId="7" fillId="0" borderId="1" xfId="53" applyNumberFormat="1" applyFont="1" applyFill="1" applyBorder="1" applyAlignment="1">
      <alignment horizontal="center" vertical="center" wrapText="1"/>
    </xf>
    <xf numFmtId="0" fontId="5" fillId="0" borderId="1" xfId="53" applyFont="1" applyFill="1" applyBorder="1" applyAlignment="1">
      <alignment horizontal="center" vertical="center" wrapText="1"/>
    </xf>
    <xf numFmtId="176" fontId="5" fillId="0" borderId="1" xfId="53" applyNumberFormat="1" applyFont="1" applyFill="1" applyBorder="1" applyAlignment="1">
      <alignment horizontal="center" vertical="center" wrapText="1"/>
    </xf>
    <xf numFmtId="0" fontId="5" fillId="0" borderId="1" xfId="53" applyNumberFormat="1" applyFont="1" applyFill="1" applyBorder="1" applyAlignment="1">
      <alignment horizontal="center" vertical="center" wrapText="1"/>
    </xf>
    <xf numFmtId="0" fontId="1" fillId="0" borderId="1" xfId="53" applyFont="1" applyFill="1" applyBorder="1" applyAlignment="1">
      <alignment horizontal="center" vertical="center" wrapText="1"/>
    </xf>
    <xf numFmtId="0" fontId="1" fillId="0" borderId="1" xfId="53" applyFont="1" applyFill="1" applyBorder="1" applyAlignment="1">
      <alignment horizontal="left" vertical="center" wrapText="1"/>
    </xf>
    <xf numFmtId="0" fontId="1" fillId="0" borderId="1" xfId="53" applyNumberFormat="1" applyFont="1" applyFill="1" applyBorder="1" applyAlignment="1">
      <alignment horizontal="center" vertical="center" wrapText="1"/>
    </xf>
    <xf numFmtId="176" fontId="1" fillId="0" borderId="1" xfId="53" applyNumberFormat="1" applyFont="1" applyFill="1" applyBorder="1" applyAlignment="1">
      <alignment horizontal="center" vertical="center" wrapText="1"/>
    </xf>
    <xf numFmtId="0" fontId="1" fillId="0" borderId="2" xfId="53" applyFont="1" applyFill="1" applyBorder="1" applyAlignment="1">
      <alignment horizontal="center" vertical="center" wrapText="1"/>
    </xf>
    <xf numFmtId="49" fontId="5" fillId="0" borderId="1" xfId="53" applyNumberFormat="1" applyFont="1" applyFill="1" applyBorder="1" applyAlignment="1">
      <alignment horizontal="center" vertical="center" wrapText="1"/>
    </xf>
    <xf numFmtId="176" fontId="5" fillId="0" borderId="1" xfId="53" applyNumberFormat="1" applyFont="1" applyFill="1" applyBorder="1" applyAlignment="1">
      <alignment horizontal="left" vertical="center" wrapText="1"/>
    </xf>
    <xf numFmtId="0" fontId="5" fillId="0" borderId="1" xfId="54" applyNumberFormat="1" applyFont="1" applyFill="1" applyBorder="1" applyAlignment="1">
      <alignment horizontal="center" vertical="center" wrapText="1"/>
    </xf>
    <xf numFmtId="176" fontId="5" fillId="0" borderId="1" xfId="54" applyNumberFormat="1" applyFont="1" applyFill="1" applyBorder="1" applyAlignment="1">
      <alignment horizontal="center" vertical="center" wrapText="1"/>
    </xf>
    <xf numFmtId="0" fontId="8" fillId="0" borderId="1" xfId="49" applyFont="1" applyBorder="1" applyAlignment="1">
      <alignment horizontal="center" vertical="center" wrapText="1"/>
    </xf>
    <xf numFmtId="49" fontId="6" fillId="0" borderId="1" xfId="53" applyNumberFormat="1" applyFont="1" applyFill="1" applyBorder="1" applyAlignment="1">
      <alignment horizontal="center" vertical="center" wrapText="1"/>
    </xf>
    <xf numFmtId="176" fontId="6" fillId="0" borderId="1" xfId="54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8" fontId="2" fillId="0" borderId="0" xfId="0" applyNumberFormat="1" applyFont="1" applyFill="1" applyBorder="1" applyAlignment="1">
      <alignment wrapText="1"/>
    </xf>
    <xf numFmtId="0" fontId="11" fillId="2" borderId="0" xfId="51" applyFont="1" applyFill="1" applyAlignment="1">
      <alignment horizontal="center" vertical="center" wrapText="1"/>
    </xf>
    <xf numFmtId="0" fontId="12" fillId="0" borderId="3" xfId="51" applyFill="1" applyBorder="1"/>
    <xf numFmtId="0" fontId="13" fillId="0" borderId="4" xfId="51" applyFont="1" applyFill="1" applyBorder="1" applyAlignment="1">
      <alignment horizontal="left"/>
    </xf>
    <xf numFmtId="0" fontId="14" fillId="0" borderId="5" xfId="51" applyNumberFormat="1" applyFont="1" applyFill="1" applyBorder="1" applyAlignment="1">
      <alignment horizontal="left" wrapText="1"/>
    </xf>
    <xf numFmtId="4" fontId="14" fillId="0" borderId="5" xfId="51" applyNumberFormat="1" applyFont="1" applyFill="1" applyBorder="1" applyAlignment="1">
      <alignment horizontal="left"/>
    </xf>
    <xf numFmtId="0" fontId="14" fillId="0" borderId="5" xfId="51" applyNumberFormat="1" applyFont="1" applyFill="1" applyBorder="1" applyAlignment="1">
      <alignment horizontal="left"/>
    </xf>
    <xf numFmtId="179" fontId="14" fillId="0" borderId="5" xfId="51" applyNumberFormat="1" applyFont="1" applyFill="1" applyBorder="1" applyAlignment="1">
      <alignment horizontal="left"/>
    </xf>
    <xf numFmtId="180" fontId="13" fillId="0" borderId="5" xfId="51" applyNumberFormat="1" applyFont="1" applyFill="1" applyBorder="1" applyAlignment="1">
      <alignment horizontal="left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工程项目预算表(小额工程)" xfId="49"/>
    <cellStyle name="Normal 2" xfId="50"/>
    <cellStyle name="常规 2 2" xfId="51"/>
    <cellStyle name="_x0007_" xfId="52"/>
    <cellStyle name="常规 2" xfId="53"/>
    <cellStyle name="千位分隔 2" xfId="5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opLeftCell="B1" workbookViewId="0">
      <selection activeCell="E15" sqref="E15"/>
    </sheetView>
  </sheetViews>
  <sheetFormatPr defaultColWidth="12" defaultRowHeight="13.5" outlineLevelCol="6"/>
  <cols>
    <col min="1" max="1" width="4" style="7" hidden="1" customWidth="1"/>
    <col min="2" max="2" width="21" style="7" customWidth="1"/>
    <col min="3" max="5" width="12" style="7"/>
    <col min="6" max="6" width="53.8666666666667" style="7" customWidth="1"/>
    <col min="7" max="7" width="0.5" style="7" customWidth="1"/>
    <col min="8" max="16380" width="12" style="7"/>
    <col min="16381" max="16384" width="12" style="1"/>
  </cols>
  <sheetData>
    <row r="1" s="1" customFormat="1" ht="140.1" customHeight="1" spans="1:7">
      <c r="A1" s="37" t="s">
        <v>0</v>
      </c>
      <c r="B1" s="37"/>
      <c r="C1" s="37"/>
      <c r="D1" s="37"/>
      <c r="E1" s="37"/>
      <c r="F1" s="37"/>
      <c r="G1" s="37"/>
    </row>
    <row r="2" s="1" customFormat="1" ht="96" customHeight="1" spans="1:7">
      <c r="A2" s="38"/>
      <c r="B2" s="39" t="s">
        <v>1</v>
      </c>
      <c r="C2" s="40" t="str">
        <f>总预算表!B5</f>
        <v>广东仲元中学山海连城学校绿化升级改造工程</v>
      </c>
      <c r="D2" s="40"/>
      <c r="E2" s="40"/>
      <c r="F2" s="40"/>
      <c r="G2" s="40"/>
    </row>
    <row r="3" s="1" customFormat="1" ht="57" customHeight="1" spans="1:7">
      <c r="A3" s="38"/>
      <c r="B3" s="39" t="s">
        <v>2</v>
      </c>
      <c r="C3" s="40" t="s">
        <v>3</v>
      </c>
      <c r="D3" s="40"/>
      <c r="E3" s="40"/>
      <c r="F3" s="40"/>
      <c r="G3" s="40"/>
    </row>
    <row r="4" s="1" customFormat="1" ht="57" customHeight="1" spans="1:7">
      <c r="A4" s="38"/>
      <c r="B4" s="39" t="s">
        <v>4</v>
      </c>
      <c r="C4" s="41">
        <f>总预算表!D19</f>
        <v>1829778.13157055</v>
      </c>
      <c r="D4" s="42"/>
      <c r="E4" s="42"/>
      <c r="F4" s="42"/>
      <c r="G4" s="42"/>
    </row>
    <row r="5" s="1" customFormat="1" ht="57" customHeight="1" spans="1:7">
      <c r="A5" s="38"/>
      <c r="B5" s="39" t="s">
        <v>5</v>
      </c>
      <c r="C5" s="43">
        <f>C4</f>
        <v>1829778.13157055</v>
      </c>
      <c r="D5" s="43"/>
      <c r="E5" s="43"/>
      <c r="F5" s="43"/>
      <c r="G5" s="43"/>
    </row>
    <row r="6" s="1" customFormat="1" ht="57" customHeight="1" spans="1:7">
      <c r="A6" s="38"/>
      <c r="B6" s="39" t="s">
        <v>6</v>
      </c>
      <c r="C6" s="42" t="s">
        <v>7</v>
      </c>
      <c r="D6" s="42"/>
      <c r="E6" s="42"/>
      <c r="F6" s="42"/>
      <c r="G6" s="42"/>
    </row>
    <row r="7" s="1" customFormat="1" ht="57" customHeight="1" spans="1:7">
      <c r="A7" s="38"/>
      <c r="B7" s="39" t="s">
        <v>8</v>
      </c>
      <c r="C7" s="44">
        <v>45707</v>
      </c>
      <c r="D7" s="44"/>
      <c r="E7" s="44"/>
      <c r="F7" s="44"/>
      <c r="G7" s="44"/>
    </row>
    <row r="8" s="1" customFormat="1" spans="1:7">
      <c r="A8" s="38"/>
      <c r="B8" s="38"/>
      <c r="C8" s="38"/>
      <c r="D8" s="38"/>
      <c r="E8" s="7"/>
      <c r="F8" s="7"/>
      <c r="G8" s="7"/>
    </row>
    <row r="9" s="1" customFormat="1" spans="1:7">
      <c r="A9" s="38"/>
      <c r="B9" s="38"/>
      <c r="C9" s="38"/>
      <c r="D9" s="38"/>
      <c r="E9" s="7"/>
      <c r="F9" s="7"/>
      <c r="G9" s="7"/>
    </row>
    <row r="10" s="1" customFormat="1" spans="1:7">
      <c r="A10" s="38"/>
      <c r="B10" s="38"/>
      <c r="C10" s="38"/>
      <c r="D10" s="38"/>
      <c r="E10" s="7"/>
      <c r="F10" s="7"/>
      <c r="G10" s="7"/>
    </row>
    <row r="11" s="1" customFormat="1" spans="1:7">
      <c r="A11" s="38"/>
      <c r="B11" s="38"/>
      <c r="C11" s="38"/>
      <c r="D11" s="38"/>
      <c r="E11" s="7"/>
      <c r="F11" s="7"/>
      <c r="G11" s="7"/>
    </row>
    <row r="12" s="1" customFormat="1" spans="1:7">
      <c r="A12" s="38"/>
      <c r="B12" s="38"/>
      <c r="C12" s="38"/>
      <c r="D12" s="38"/>
      <c r="E12" s="7"/>
      <c r="F12" s="7"/>
      <c r="G12" s="7"/>
    </row>
    <row r="13" s="1" customFormat="1" ht="9.9" customHeight="1" spans="1:7">
      <c r="A13" s="38"/>
      <c r="B13" s="38"/>
      <c r="C13" s="38"/>
      <c r="D13" s="38"/>
      <c r="E13" s="7"/>
      <c r="F13" s="7"/>
      <c r="G13" s="7"/>
    </row>
    <row r="14" s="1" customFormat="1" spans="1:7">
      <c r="A14" s="38"/>
      <c r="B14" s="38"/>
      <c r="C14" s="38"/>
      <c r="D14" s="38"/>
      <c r="E14" s="7"/>
      <c r="F14" s="7"/>
      <c r="G14" s="7"/>
    </row>
  </sheetData>
  <mergeCells count="7">
    <mergeCell ref="A1:G1"/>
    <mergeCell ref="C2:G2"/>
    <mergeCell ref="C3:G3"/>
    <mergeCell ref="C4:G4"/>
    <mergeCell ref="C5:G5"/>
    <mergeCell ref="C6:G6"/>
    <mergeCell ref="C7:G7"/>
  </mergeCells>
  <printOptions horizontalCentered="1"/>
  <pageMargins left="0.354166666666667" right="0.118055555555556" top="0.984251968503937" bottom="0.984251968503937" header="0.511811023622047" footer="0.511811023622047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IS19"/>
  <sheetViews>
    <sheetView tabSelected="1" view="pageBreakPreview" zoomScaleNormal="100" topLeftCell="A13" workbookViewId="0">
      <selection activeCell="D12" sqref="D12"/>
    </sheetView>
  </sheetViews>
  <sheetFormatPr defaultColWidth="12" defaultRowHeight="14.25"/>
  <cols>
    <col min="1" max="1" width="12.5" style="2" customWidth="1"/>
    <col min="2" max="2" width="31.1222222222222" style="2" customWidth="1"/>
    <col min="3" max="3" width="40.5777777777778" style="5" customWidth="1"/>
    <col min="4" max="4" width="31.0111111111111" style="6" customWidth="1"/>
    <col min="5" max="5" width="31.4888888888889" style="2" customWidth="1"/>
    <col min="6" max="6" width="12" style="2"/>
    <col min="7" max="7" width="15.6222222222222" style="2"/>
    <col min="8" max="253" width="12" style="2"/>
    <col min="254" max="16381" width="12" style="7"/>
    <col min="16382" max="16384" width="12" style="1"/>
  </cols>
  <sheetData>
    <row r="1" s="1" customFormat="1" ht="41.1" customHeight="1" spans="1:253">
      <c r="A1" s="8" t="s">
        <v>9</v>
      </c>
      <c r="B1" s="8"/>
      <c r="C1" s="8"/>
      <c r="D1" s="8"/>
      <c r="E1" s="8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</row>
    <row r="2" s="1" customFormat="1" ht="23.1" customHeight="1" spans="1:253">
      <c r="A2" s="10" t="s">
        <v>10</v>
      </c>
      <c r="B2" s="10"/>
      <c r="C2" s="10"/>
      <c r="D2" s="10"/>
      <c r="E2" s="1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</row>
    <row r="3" s="1" customFormat="1" ht="24.9" customHeight="1" spans="1:253">
      <c r="A3" s="12" t="s">
        <v>11</v>
      </c>
      <c r="B3" s="13" t="s">
        <v>12</v>
      </c>
      <c r="C3" s="14"/>
      <c r="D3" s="13"/>
      <c r="E3" s="1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</row>
    <row r="4" s="1" customFormat="1" ht="24.9" customHeight="1" spans="1:253">
      <c r="A4" s="15" t="s">
        <v>13</v>
      </c>
      <c r="B4" s="16" t="s">
        <v>14</v>
      </c>
      <c r="C4" s="17" t="s">
        <v>15</v>
      </c>
      <c r="D4" s="16" t="s">
        <v>16</v>
      </c>
      <c r="E4" s="16" t="s">
        <v>17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</row>
    <row r="5" s="1" customFormat="1" ht="33.9" customHeight="1" spans="1:253">
      <c r="A5" s="18">
        <v>1</v>
      </c>
      <c r="B5" s="19" t="s">
        <v>18</v>
      </c>
      <c r="C5" s="20"/>
      <c r="D5" s="21">
        <v>1584341.27</v>
      </c>
      <c r="E5" s="2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</row>
    <row r="6" s="1" customFormat="1" ht="24.9" customHeight="1" spans="1:253">
      <c r="A6" s="12" t="s">
        <v>19</v>
      </c>
      <c r="B6" s="12"/>
      <c r="C6" s="17"/>
      <c r="D6" s="12">
        <f>D5</f>
        <v>1584341.27</v>
      </c>
      <c r="E6" s="1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</row>
    <row r="7" s="1" customFormat="1" ht="24.9" customHeight="1" spans="1:253">
      <c r="A7" s="12" t="s">
        <v>20</v>
      </c>
      <c r="B7" s="13" t="s">
        <v>21</v>
      </c>
      <c r="C7" s="14"/>
      <c r="D7" s="13"/>
      <c r="E7" s="13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</row>
    <row r="8" s="1" customFormat="1" ht="24.9" customHeight="1" spans="1:253">
      <c r="A8" s="15" t="s">
        <v>13</v>
      </c>
      <c r="B8" s="16" t="s">
        <v>22</v>
      </c>
      <c r="C8" s="17" t="s">
        <v>23</v>
      </c>
      <c r="D8" s="16" t="s">
        <v>24</v>
      </c>
      <c r="E8" s="16" t="s">
        <v>25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</row>
    <row r="9" s="2" customFormat="1" ht="57.9" customHeight="1" spans="1:5">
      <c r="A9" s="23" t="s">
        <v>26</v>
      </c>
      <c r="B9" s="24" t="s">
        <v>27</v>
      </c>
      <c r="C9" s="25" t="s">
        <v>28</v>
      </c>
      <c r="D9" s="26">
        <f>D5*165000/5000000</f>
        <v>52283.26191</v>
      </c>
      <c r="E9" s="27" t="s">
        <v>29</v>
      </c>
    </row>
    <row r="10" s="2" customFormat="1" ht="57.9" customHeight="1" spans="1:5">
      <c r="A10" s="23" t="s">
        <v>30</v>
      </c>
      <c r="B10" s="24" t="s">
        <v>31</v>
      </c>
      <c r="C10" s="25" t="s">
        <v>32</v>
      </c>
      <c r="D10" s="26">
        <f>((D5-2000000)*209000+(5000000-D5)*90000)/(5000000-2000000)</f>
        <v>73512.20371</v>
      </c>
      <c r="E10" s="27" t="s">
        <v>33</v>
      </c>
    </row>
    <row r="11" s="3" customFormat="1" ht="57.9" customHeight="1" spans="1:5">
      <c r="A11" s="23" t="s">
        <v>34</v>
      </c>
      <c r="B11" s="24" t="s">
        <v>35</v>
      </c>
      <c r="C11" s="25" t="s">
        <v>36</v>
      </c>
      <c r="D11" s="26">
        <f>1000000*1%+(D5-1000000)*0.7%</f>
        <v>14090.38889</v>
      </c>
      <c r="E11" s="27" t="s">
        <v>37</v>
      </c>
    </row>
    <row r="12" s="3" customFormat="1" ht="57.9" customHeight="1" spans="1:5">
      <c r="A12" s="23" t="s">
        <v>38</v>
      </c>
      <c r="B12" s="24" t="s">
        <v>39</v>
      </c>
      <c r="C12" s="25" t="s">
        <v>40</v>
      </c>
      <c r="D12" s="26">
        <f>D14+D15+D13</f>
        <v>18418.715081</v>
      </c>
      <c r="E12" s="16" t="s">
        <v>41</v>
      </c>
    </row>
    <row r="13" s="3" customFormat="1" ht="57.9" customHeight="1" spans="1:5">
      <c r="A13" s="23" t="s">
        <v>42</v>
      </c>
      <c r="B13" s="24" t="s">
        <v>43</v>
      </c>
      <c r="C13" s="25" t="s">
        <v>44</v>
      </c>
      <c r="D13" s="26">
        <f>1000000*0.48%+(D5-1000000)*0.41%</f>
        <v>7195.799207</v>
      </c>
      <c r="E13" s="16" t="s">
        <v>45</v>
      </c>
    </row>
    <row r="14" s="3" customFormat="1" ht="57.9" customHeight="1" spans="1:5">
      <c r="A14" s="23" t="s">
        <v>46</v>
      </c>
      <c r="B14" s="24" t="s">
        <v>47</v>
      </c>
      <c r="C14" s="25" t="s">
        <v>44</v>
      </c>
      <c r="D14" s="26">
        <f>1000000*0.48%+(D5-1000000)*0.41%</f>
        <v>7195.799207</v>
      </c>
      <c r="E14" s="16" t="s">
        <v>45</v>
      </c>
    </row>
    <row r="15" s="3" customFormat="1" ht="57.9" customHeight="1" spans="1:5">
      <c r="A15" s="23" t="s">
        <v>48</v>
      </c>
      <c r="B15" s="24" t="s">
        <v>49</v>
      </c>
      <c r="C15" s="25" t="s">
        <v>50</v>
      </c>
      <c r="D15" s="26">
        <f>1000000*0.28%+(D5-1000000)*0.21%</f>
        <v>4027.116667</v>
      </c>
      <c r="E15" s="16" t="s">
        <v>45</v>
      </c>
    </row>
    <row r="16" s="1" customFormat="1" ht="24.9" customHeight="1" spans="1:5">
      <c r="A16" s="28" t="s">
        <v>51</v>
      </c>
      <c r="B16" s="28"/>
      <c r="C16" s="17"/>
      <c r="D16" s="29">
        <f>SUM(D9:D12)</f>
        <v>158304.569591</v>
      </c>
      <c r="E16" s="16"/>
    </row>
    <row r="17" s="1" customFormat="1" ht="24.9" customHeight="1" spans="1:253">
      <c r="A17" s="12" t="s">
        <v>52</v>
      </c>
      <c r="B17" s="13" t="s">
        <v>53</v>
      </c>
      <c r="C17" s="14"/>
      <c r="D17" s="13"/>
      <c r="E17" s="13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</row>
    <row r="18" s="4" customFormat="1" ht="33.95" customHeight="1" spans="1:8">
      <c r="A18" s="30">
        <v>1</v>
      </c>
      <c r="B18" s="31" t="s">
        <v>53</v>
      </c>
      <c r="C18" s="30" t="s">
        <v>54</v>
      </c>
      <c r="D18" s="32">
        <f>(D6+D16)*5%</f>
        <v>87132.29197955</v>
      </c>
      <c r="E18" s="33"/>
      <c r="F18" s="34"/>
      <c r="G18" s="35"/>
      <c r="H18" s="36"/>
    </row>
    <row r="19" s="1" customFormat="1" ht="53" customHeight="1" spans="1:5">
      <c r="A19" s="12" t="s">
        <v>55</v>
      </c>
      <c r="B19" s="12"/>
      <c r="C19" s="17" t="s">
        <v>56</v>
      </c>
      <c r="D19" s="12">
        <f>D6+D16+D18</f>
        <v>1829778.13157055</v>
      </c>
      <c r="E19" s="16"/>
    </row>
  </sheetData>
  <mergeCells count="8">
    <mergeCell ref="A1:E1"/>
    <mergeCell ref="A2:D2"/>
    <mergeCell ref="B3:E3"/>
    <mergeCell ref="A6:B6"/>
    <mergeCell ref="B7:E7"/>
    <mergeCell ref="A16:B16"/>
    <mergeCell ref="B17:E17"/>
    <mergeCell ref="A19:B19"/>
  </mergeCells>
  <printOptions horizontalCentered="1"/>
  <pageMargins left="0.389583333333333" right="0.35" top="0.354166666666667" bottom="0.275" header="0.236111111111111" footer="0.0388888888888889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总预算表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☜浩泉☞</cp:lastModifiedBy>
  <dcterms:created xsi:type="dcterms:W3CDTF">2020-03-24T13:00:00Z</dcterms:created>
  <cp:lastPrinted>2021-03-10T01:40:00Z</cp:lastPrinted>
  <dcterms:modified xsi:type="dcterms:W3CDTF">2025-04-03T06:56:00Z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46D5743775584D96B6BBC75134D5C3C1</vt:lpwstr>
  </property>
</Properties>
</file>