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906"/>
  </bookViews>
  <sheets>
    <sheet name="投标报价总汇总表" sheetId="208" r:id="rId1"/>
    <sheet name="通信管线汇总表" sheetId="76" r:id="rId2"/>
    <sheet name="表-03 单位工程汇总表（管道合建）" sheetId="77" r:id="rId3"/>
    <sheet name=" 表-06 分部分项工程量清单与计价表（管道合建）" sheetId="78" r:id="rId4"/>
    <sheet name="表-8 措施项目清单与计价表（管道合建）" sheetId="81" r:id="rId5"/>
    <sheet name="表-11 规费、税金项目清单与计价表（管道合建）" sheetId="82" r:id="rId6"/>
    <sheet name="表-03 单位工程汇总表（中国电信）" sheetId="83" r:id="rId7"/>
    <sheet name="表-06 分部分项工程量清单与计价表（中国电信）" sheetId="84" r:id="rId8"/>
    <sheet name="表-8 措施项目清单与计价表（中国电信）" sheetId="87" r:id="rId9"/>
    <sheet name="表-11 规费、税金项目清单与计价表（中国电信）" sheetId="88" r:id="rId10"/>
    <sheet name="表-03 单位工程汇总表（合建通信）" sheetId="89" r:id="rId11"/>
    <sheet name="表-06 分部分项工程量清单与计价表（合建通信）" sheetId="90" r:id="rId12"/>
    <sheet name="表-8 措施项目清单与计价表（合建通信）" sheetId="93" r:id="rId13"/>
    <sheet name="表-11 规费、税金项目清单与计价表（合建通信）" sheetId="94" r:id="rId14"/>
    <sheet name="表-03 单位工程汇总表（合建0415.73~020）" sheetId="95" r:id="rId15"/>
    <sheet name="表-06 分部分项工程量清单与计价表（合建0415.73~02" sheetId="96" r:id="rId16"/>
    <sheet name="表-8 措施项目清单与计价表（合建0415.73~020）" sheetId="99" r:id="rId17"/>
    <sheet name="表-11 规费、税金项目清单与计价表（合建0415.73~02" sheetId="100" r:id="rId18"/>
    <sheet name=" 表-03 单位工程汇总表（合建560~1+140）" sheetId="101" r:id="rId19"/>
    <sheet name="表-06 分部分项工程量清单与计价表（合建560~1+140）" sheetId="102" r:id="rId20"/>
    <sheet name="表-8 措施项目清单与计价表（合建560~1+140）" sheetId="105" r:id="rId21"/>
    <sheet name="表-11 规费、税金项目清单与计价表（合建560~1+140）" sheetId="106" r:id="rId22"/>
    <sheet name="表-03 单位工程汇总表（合建3+240~3+400）" sheetId="107" r:id="rId23"/>
    <sheet name="表-06 分部分项工程量清单与计价表（合建3+240~3+40" sheetId="108" r:id="rId24"/>
    <sheet name=" 表-8 措施项目清单与计价表（合建3+240~3+400）" sheetId="111" r:id="rId25"/>
    <sheet name=" 表-11 规费、税金项目清单与计价表（合建3+240~3+4" sheetId="112" r:id="rId26"/>
    <sheet name="表-03 单位工程汇总表（电信0+0415.73~0+360）" sheetId="113" r:id="rId27"/>
    <sheet name="表-06 分部分项工程量清单与计价表（电信0+0415.73~" sheetId="114" r:id="rId28"/>
    <sheet name=" 表-8 措施项目清单与计价表（电信0+0415.73~0+3" sheetId="117" r:id="rId29"/>
    <sheet name="表-11 规费、税金项目清单与计价表（电信0+0415.73~" sheetId="118" r:id="rId30"/>
    <sheet name="表-03 单位工程汇总表（合建0+0415.73~0+360）" sheetId="119" r:id="rId31"/>
    <sheet name="表-06 分部分项工程量清单与计价表（合建0+0415.73~" sheetId="120" r:id="rId32"/>
    <sheet name="表-8 措施项目清单与计价表（合建0+0415.73~0+36" sheetId="123" r:id="rId33"/>
    <sheet name="表-11 规费、税金项目清单与计价表（合建0+0415.73~" sheetId="124" r:id="rId34"/>
    <sheet name="表-03 单位工程汇总表（电信0+560~1+140）" sheetId="125" r:id="rId35"/>
    <sheet name=" 表-06 分部分项工程量清单与计价表（电信0+560~1+1" sheetId="126" r:id="rId36"/>
    <sheet name=" 表-8 措施项目清单与计价表（电信0+560~1+140）" sheetId="129" r:id="rId37"/>
    <sheet name="表-11 规费、税金项目清单与计价表（电信0+560~1+14" sheetId="130" r:id="rId38"/>
    <sheet name="表-03 单位工程汇总表（合建0+560~1+140）" sheetId="131" r:id="rId39"/>
    <sheet name="表-06 分部分项工程量清单与计价表（合建0+560~1+14" sheetId="132" r:id="rId40"/>
    <sheet name=" 表-8 措施项目清单与计价表（合建0+560~1+140）" sheetId="135" r:id="rId41"/>
    <sheet name="表-11 规费、税金项目清单与计价表（合建0+560~1+14" sheetId="136" r:id="rId42"/>
    <sheet name="表-03 单位工程汇总表（电信3+240~3+400）" sheetId="137" r:id="rId43"/>
    <sheet name="表-06 分部分项工程量清单与计价表（电信3+240~3+40" sheetId="138" r:id="rId44"/>
    <sheet name="表-8 措施项目清单与计价表（电信3+240~3+400）" sheetId="141" r:id="rId45"/>
    <sheet name=" 表-11 规费、税金项目清单与计价表（电信3+240~3+4" sheetId="142" r:id="rId46"/>
    <sheet name="表-03 单位工程汇总表（线缆3+240~3+400）" sheetId="143" r:id="rId47"/>
    <sheet name="表-06 分部分项工程量清单与计价表（线缆3+240~3+40" sheetId="144" r:id="rId48"/>
    <sheet name=" 表-8 措施项目清单与计价表（线缆3+240~3+400）" sheetId="147" r:id="rId49"/>
    <sheet name="表-11 规费、税金项目清单与计价表（线缆3+240~3+40" sheetId="148" r:id="rId50"/>
    <sheet name="视频监控汇总表 " sheetId="201" r:id="rId51"/>
    <sheet name=" 表-03 单位工程汇总表 (视频监控设备)" sheetId="213" r:id="rId52"/>
    <sheet name=" 表-06 分部分项工程量清单与计价表 (视频监控设备)" sheetId="214" r:id="rId53"/>
    <sheet name="表-8 措施项目清单与计价表 (视频监控设备)" sheetId="215" r:id="rId54"/>
    <sheet name="表-11 规费、税金项目清单与计价表 (视频监控设备)" sheetId="216" r:id="rId55"/>
    <sheet name="表-03 单位工程汇总表 (视频监控管道)" sheetId="211" r:id="rId56"/>
    <sheet name=" 表-06 分部分项工程量清单与计价表 (视频监控管道)" sheetId="212" r:id="rId57"/>
    <sheet name="表-8 措施项目清单与计价表 (视频监控管道)" sheetId="210" r:id="rId58"/>
    <sheet name=" 表-11 规费、税金项目清单与计价表 (视频监控管道)" sheetId="209" r:id="rId59"/>
    <sheet name=" 表-03 单位工程汇总表 (视频监控光缆)" sheetId="202" r:id="rId60"/>
    <sheet name="表-06 分部分项工程量清单与计价表 (视频监控光缆)" sheetId="203" r:id="rId61"/>
    <sheet name=" 表-8 措施项目清单与计价表 (视频监控光缆)" sheetId="206" r:id="rId62"/>
    <sheet name="表-11 规费、税金项目清单与计价表 (视频监控光缆)" sheetId="207" r:id="rId63"/>
    <sheet name="无线基站汇总表" sheetId="1" r:id="rId64"/>
    <sheet name="表-03 单项工程投标报价汇总表（海珠无线基站）" sheetId="2" r:id="rId65"/>
    <sheet name="表-04 单位工程投标报价汇总表（海珠机房）" sheetId="4" r:id="rId66"/>
    <sheet name="表-08 分部分项工程和单价措施项目清单与计价表（海珠机房）" sheetId="5" r:id="rId67"/>
    <sheet name="表-11 总价措施项目清单与计价表（海珠机房）" sheetId="7" r:id="rId68"/>
    <sheet name="表-12 其他项目清单与计价汇总表（海珠机房）" sheetId="8" r:id="rId69"/>
    <sheet name="表-04 单位工程投标报价汇总表（海珠杆体基础）" sheetId="10" r:id="rId70"/>
    <sheet name="表-08 分部分项工程和单价措施项目清单与计价表（海珠杆体基础" sheetId="11" r:id="rId71"/>
    <sheet name="表-11 总价措施项目清单与计价表（海珠杆体基础）" sheetId="13" r:id="rId72"/>
    <sheet name="表-12 其他项目清单与计价汇总表（海珠杆体基础）" sheetId="14" r:id="rId73"/>
    <sheet name="表-04 单位工程投标报价汇总表（海珠杆体安装）" sheetId="16" r:id="rId74"/>
    <sheet name="表-08 分部分项工程和单价措施项目清单与计价表（海珠杆体安装" sheetId="17" r:id="rId75"/>
    <sheet name="表-11 总价措施项目清单与计价表（海珠杆体安装）" sheetId="19" r:id="rId76"/>
    <sheet name="表-12 其他项目清单与计价汇总表（海珠杆体安装）" sheetId="20" r:id="rId77"/>
    <sheet name="表-04 单位工程投标报价汇总表（海珠杆体拆除）" sheetId="22" r:id="rId78"/>
    <sheet name="表-08 分部分项工程和单价措施项目清单与计价表（海珠杆体拆除" sheetId="23" r:id="rId79"/>
    <sheet name="表-11 总价措施项目清单与计价表（海珠杆体拆除）" sheetId="25" r:id="rId80"/>
    <sheet name="表-12 其他项目清单与计价汇总表（海珠杆体拆除）" sheetId="26" r:id="rId81"/>
    <sheet name="表-04 单位工程投标报价汇总表（海珠电气防雷）" sheetId="28" r:id="rId82"/>
    <sheet name="表-08 分部分项工程和单价措施项目清单与计价表（海珠电气防雷" sheetId="29" r:id="rId83"/>
    <sheet name="表-11 总价措施项目清单与计价表（海珠电气防雷）" sheetId="31" r:id="rId84"/>
    <sheet name="表-12 其他项目清单与计价汇总表（海珠电气防雷）" sheetId="32" r:id="rId85"/>
    <sheet name="表-04 单位工程投标报价汇总表（海珠外电）" sheetId="35" r:id="rId86"/>
    <sheet name="表-08 分部分项工程和单价措施项目清单与计价表（海珠外电）" sheetId="34" r:id="rId87"/>
    <sheet name="表-11 总价措施项目清单与计价表（海珠外电）" sheetId="37" r:id="rId88"/>
    <sheet name="表-12 其他项目清单与计价汇总表（海珠外电）" sheetId="38" r:id="rId89"/>
    <sheet name="表-03 单项工程投标报价汇总表（番禺无线基站）" sheetId="3" r:id="rId90"/>
    <sheet name="表-04 单位工程投标报价汇总表（番禺机柜基础）" sheetId="40" r:id="rId91"/>
    <sheet name="表-08 分部分项工程和单价措施项目清单与计价表（番禺机柜基础" sheetId="41" r:id="rId92"/>
    <sheet name="表-11 总价措施项目清单与计价表（番禺机柜基础）" sheetId="43" r:id="rId93"/>
    <sheet name="表-12 其他项目清单与计价汇总表（番禺机柜基础）" sheetId="44" r:id="rId94"/>
    <sheet name="表-04 单位工程投标报价汇总表（番禺杆体基础）" sheetId="46" r:id="rId95"/>
    <sheet name="表-08 分部分项工程和单价措施项目清单与计价表（番禺杆体基础" sheetId="47" r:id="rId96"/>
    <sheet name="表-11 总价措施项目清单与计价表（番禺杆体基础）" sheetId="49" r:id="rId97"/>
    <sheet name="表-12 其他项目清单与计价汇总表（番禺杆体基础）" sheetId="50" r:id="rId98"/>
    <sheet name="表-04 单位工程投标报价汇总表（番禺杆体安装）" sheetId="52" r:id="rId99"/>
    <sheet name="表-08 分部分项工程和单价措施项目清单与计价表（番禺杆体安装" sheetId="53" r:id="rId100"/>
    <sheet name="表-11 总价措施项目清单与计价表（番禺杆体安装）" sheetId="55" r:id="rId101"/>
    <sheet name="表-12 其他项目清单与计价汇总表（番禺杆体安装）" sheetId="56" r:id="rId102"/>
    <sheet name="表-04 单位工程投标报价汇总表（番禺杆体拆除）" sheetId="58" r:id="rId103"/>
    <sheet name="表-08 分部分项工程和单价措施项目清单与计价表（番禺杆体拆除" sheetId="59" r:id="rId104"/>
    <sheet name="表-11 总价措施项目清单与计价表（番禺杆体拆除）" sheetId="61" r:id="rId105"/>
    <sheet name="表-12 其他项目清单与计价汇总表（番禺杆体拆除）" sheetId="62" r:id="rId106"/>
    <sheet name="表-04 单位工程投标报价汇总表（番禺防雷）" sheetId="64" r:id="rId107"/>
    <sheet name="表-08 分部分项工程和单价措施项目清单与计价表（番禺防雷）" sheetId="65" r:id="rId108"/>
    <sheet name="表-11 总价措施项目清单与计价表（番禺防雷）" sheetId="67" r:id="rId109"/>
    <sheet name="表-12 其他项目清单与计价汇总表（番禺防雷）" sheetId="68" r:id="rId110"/>
    <sheet name="表-04 单位工程投标报价汇总表（番禺外电）" sheetId="71" r:id="rId111"/>
    <sheet name="表-08 分部分项工程和单价措施项目清单与计价表（番禺外电）" sheetId="70" r:id="rId112"/>
    <sheet name="表-11 总价措施项目清单与计价表（番禺外电）" sheetId="73" r:id="rId113"/>
    <sheet name="表-12 其他项目清单与计价汇总表（番禺外电）" sheetId="74" r:id="rId114"/>
    <sheet name="表一（番禺电源设备）" sheetId="149" r:id="rId115"/>
    <sheet name="表二（番禺电源设备）" sheetId="150" r:id="rId116"/>
    <sheet name="表三甲（番禺电源设备）" sheetId="151" r:id="rId117"/>
    <sheet name="表三丙（番禺电源设备）" sheetId="152" r:id="rId118"/>
    <sheet name="表四国内（番禺电源设备）" sheetId="153" r:id="rId119"/>
    <sheet name="表四主材(甲)（番禺电源设备）" sheetId="154" r:id="rId120"/>
    <sheet name="表四主材(乙)（番禺电源设备）" sheetId="155" r:id="rId121"/>
    <sheet name="表五（番禺电源设备）" sheetId="156" r:id="rId122"/>
    <sheet name="表一（番禺设备安装）" sheetId="157" r:id="rId123"/>
    <sheet name="表二（番禺设备安装）" sheetId="158" r:id="rId124"/>
    <sheet name="表三甲（番禺设备安装）" sheetId="159" r:id="rId125"/>
    <sheet name="表三丙（番禺设备安装）" sheetId="160" r:id="rId126"/>
    <sheet name="表四主设备（番禺设备安装）" sheetId="161" r:id="rId127"/>
    <sheet name="表四国内（番禺设备安装）" sheetId="162" r:id="rId128"/>
    <sheet name="表四主材(甲) （番禺设备安装）" sheetId="163" r:id="rId129"/>
    <sheet name="表四主材(乙)（番禺设备安装）" sheetId="164" r:id="rId130"/>
    <sheet name="表五（番禺设备安装）" sheetId="165" r:id="rId131"/>
    <sheet name="表一（联通电源设备）" sheetId="166" r:id="rId132"/>
    <sheet name="表二（联通电源设备）" sheetId="167" r:id="rId133"/>
    <sheet name="表三甲（联通电源设备）" sheetId="168" r:id="rId134"/>
    <sheet name="表三丙（联通电源设备）" sheetId="169" r:id="rId135"/>
    <sheet name="表四国内（联通电源设备）" sheetId="170" r:id="rId136"/>
    <sheet name="表四主材(甲)（联通电源设备）" sheetId="171" r:id="rId137"/>
    <sheet name="表四主材(乙)（联通电源设备）" sheetId="172" r:id="rId138"/>
    <sheet name="表五（联通电源设备）" sheetId="173" r:id="rId139"/>
    <sheet name="表一（联通设备安装）" sheetId="174" r:id="rId140"/>
    <sheet name="表二（联通设备安装）" sheetId="175" r:id="rId141"/>
    <sheet name="表三甲（联通设备安装）" sheetId="176" r:id="rId142"/>
    <sheet name="表三丙（联通设备安装）" sheetId="177" r:id="rId143"/>
    <sheet name="表四主设备（联通设备安装）" sheetId="178" r:id="rId144"/>
    <sheet name="表四国内（联通设备安装）" sheetId="179" r:id="rId145"/>
    <sheet name="表四主材(甲)（联通设备安装）" sheetId="180" r:id="rId146"/>
    <sheet name="表四主材(乙) （联通设备安装）" sheetId="181" r:id="rId147"/>
    <sheet name="表四零小（联通设备安装）" sheetId="182" r:id="rId148"/>
    <sheet name="表五（联通设备安装）" sheetId="183" r:id="rId149"/>
    <sheet name="表一 （移动电源设备）" sheetId="184" r:id="rId150"/>
    <sheet name="表二 （移动电源设备）" sheetId="185" r:id="rId151"/>
    <sheet name="表三甲（移动电源设备）" sheetId="186" r:id="rId152"/>
    <sheet name="表三丙（移动电源设备）" sheetId="187" r:id="rId153"/>
    <sheet name="表四国内（移动电源设备）" sheetId="188" r:id="rId154"/>
    <sheet name="表四主材(甲)（移动电源设备）" sheetId="189" r:id="rId155"/>
    <sheet name="表四主材(乙)（移动电源设备）" sheetId="190" r:id="rId156"/>
    <sheet name="表五（移动电源设备）" sheetId="191" r:id="rId157"/>
    <sheet name="表一（移动设备安装）" sheetId="192" r:id="rId158"/>
    <sheet name="表二（移动设备安装）" sheetId="193" r:id="rId159"/>
    <sheet name="表三甲（移动设备安装）" sheetId="194" r:id="rId160"/>
    <sheet name="表三丙（移动设备安装）" sheetId="195" r:id="rId161"/>
    <sheet name="表四主设备（移动设备安装）" sheetId="196" r:id="rId162"/>
    <sheet name="表四国内（移动设备安装）" sheetId="197" r:id="rId163"/>
    <sheet name="表四主材(甲)（移动设备安装）" sheetId="198" r:id="rId164"/>
    <sheet name="表四主材(乙)（移动设备安装）" sheetId="199" r:id="rId165"/>
    <sheet name="表五（移动设备安装）" sheetId="200" r:id="rId166"/>
  </sheets>
  <externalReferences>
    <externalReference r:id="rId168"/>
    <externalReference r:id="rId169"/>
  </externalReferences>
  <definedNames>
    <definedName name="B" hidden="1">'[1]L3-BTS'!#REF!</definedName>
    <definedName name="BBU数量">#REF!</definedName>
    <definedName name="BTS3002E_QFLAG_Quantity" hidden="1">'[1]L3-BTS'!#REF!</definedName>
    <definedName name="d" hidden="1">'[1]L3-BTS'!#REF!</definedName>
    <definedName name="reference" hidden="1">#REF!</definedName>
    <definedName name="RRU数量">#REF!</definedName>
    <definedName name="why" hidden="1">'[1]L3-BTS'!#REF!</definedName>
    <definedName name="安全生产费">[2]表五!$E$9</definedName>
    <definedName name="安全生产费费率">#REF!</definedName>
    <definedName name="搬迁设备包装及运输费用">#REF!</definedName>
    <definedName name="搬迁设备包装及运输费用增值税税率">#REF!</definedName>
    <definedName name="编制">#REF!</definedName>
    <definedName name="编制单位">#REF!</definedName>
    <definedName name="编制日期">#REF!</definedName>
    <definedName name="标签制作费">#REF!</definedName>
    <definedName name="标签制作费增值税税率">#REF!</definedName>
    <definedName name="不需安装设备采购及保管费费率">#REF!</definedName>
    <definedName name="材料采购及保管费费率">#REF!</definedName>
    <definedName name="材料采购及保管费增值税税率">#REF!</definedName>
    <definedName name="材料费">[2]表二!$E$15</definedName>
    <definedName name="材料运距">#REF!</definedName>
    <definedName name="材料运输保险费费率">#REF!</definedName>
    <definedName name="材料运输保险费增值税税率">#REF!</definedName>
    <definedName name="厂家服务费">#REF!</definedName>
    <definedName name="厂家服务费取费模式">#REF!</definedName>
    <definedName name="厂家服务费增值税税率">#REF!</definedName>
    <definedName name="措施项目费">[2]表二!$E$20</definedName>
    <definedName name="大型施工机械调遣费">[2]表二!$I$16</definedName>
    <definedName name="单BBU服务费造价">#REF!</definedName>
    <definedName name="单RRU服务费造价">#REF!</definedName>
    <definedName name="单程调遣费">#REF!</definedName>
    <definedName name="单项工程名称">#REF!</definedName>
    <definedName name="单载频服务费造价">#REF!</definedName>
    <definedName name="单站服务费造价">#REF!</definedName>
    <definedName name="地市">#REF!</definedName>
    <definedName name="电缆运杂费费率">#REF!</definedName>
    <definedName name="电缆运杂费增值税税率">#REF!</definedName>
    <definedName name="电源设备与工器具购置费">#REF!</definedName>
    <definedName name="调遣里程">#REF!</definedName>
    <definedName name="调遣人数">#REF!</definedName>
    <definedName name="冬雨季施工增加费">[2]表二!$I$9</definedName>
    <definedName name="冬雨季施工增加费费率">#REF!</definedName>
    <definedName name="二次搬运费">#REF!</definedName>
    <definedName name="二次搬运费增值税税率">#REF!</definedName>
    <definedName name="辅助材料费">[2]表二!$E$17</definedName>
    <definedName name="辅助材料费费率">#REF!</definedName>
    <definedName name="工程车辆使用费">[2]表二!$E$26</definedName>
    <definedName name="工程车辆使用费费率">#REF!</definedName>
    <definedName name="工程点交、场地清理费">[2]表二!$E$24</definedName>
    <definedName name="工程点交、场地清理费率">#REF!</definedName>
    <definedName name="工程费">#REF!</definedName>
    <definedName name="工程干扰费">[2]表二!$E$23</definedName>
    <definedName name="工程干扰费费率">#REF!</definedName>
    <definedName name="工程建设其他费">[2]表五!$E$26</definedName>
    <definedName name="工程建设其他费含税价">[2]表五!$G$26</definedName>
    <definedName name="工程建设其他费增值税">[2]表五!$F$26</definedName>
    <definedName name="工程排污费">#REF!</definedName>
    <definedName name="工程属性">#REF!</definedName>
    <definedName name="工程项目名称">#REF!</definedName>
    <definedName name="工地器材搬运费">[2]表二!$E$22</definedName>
    <definedName name="工地器材搬运费费率">#REF!</definedName>
    <definedName name="光缆运杂费费率">#REF!</definedName>
    <definedName name="光缆运杂费增值税税率">#REF!</definedName>
    <definedName name="规费">[2]表二!$I$18</definedName>
    <definedName name="国内配套利旧设备费">[2]表四国内!$H$22</definedName>
    <definedName name="国内配套利旧设备费含税价">[2]表四国内!$J$22</definedName>
    <definedName name="国内配套利旧设备费增值税">[2]表四国内!$I$22</definedName>
    <definedName name="国内配套设备费">[2]表四国内!$H$26</definedName>
    <definedName name="国内配套设备费含税价">[2]表四国内!$J$26</definedName>
    <definedName name="国内配套设备费增值税">[2]表四国内!$I$26</definedName>
    <definedName name="国内设备采购及保管费费率">#REF!</definedName>
    <definedName name="国内设备采购及保管费增值税税率">#REF!</definedName>
    <definedName name="国内设备运距">#REF!</definedName>
    <definedName name="国内设备运输保险费费率">#REF!</definedName>
    <definedName name="国内设备运输保险费增值税税率">#REF!</definedName>
    <definedName name="国内设备运杂费费率">#REF!</definedName>
    <definedName name="国内设备运杂费增值税税率">#REF!</definedName>
    <definedName name="机械使用费">#REF!</definedName>
    <definedName name="基站名称">#REF!</definedName>
    <definedName name="技工单价">#REF!</definedName>
    <definedName name="技工费">[2]表二!$E$13</definedName>
    <definedName name="技工总工日">[2]表三甲!$K$26</definedName>
    <definedName name="甲供主材增值税税率">#REF!</definedName>
    <definedName name="甲供主要材料费">'[2]表四主材(甲)'!$H$26</definedName>
    <definedName name="甲供主要材料费含税价">'[2]表四主材(甲)'!$J$26</definedName>
    <definedName name="甲供主要材料费增值税">'[2]表四主材(甲)'!$I$26</definedName>
    <definedName name="间接费">[2]表二!$I$17</definedName>
    <definedName name="监理费">#REF!</definedName>
    <definedName name="监理费费率">#REF!</definedName>
    <definedName name="监理费计费额">#REF!</definedName>
    <definedName name="监理费增值税税率">#REF!</definedName>
    <definedName name="建设单位名称">#REF!</definedName>
    <definedName name="建设类型">#REF!</definedName>
    <definedName name="建筑安装工程费">[2]表二!$E$9</definedName>
    <definedName name="建筑安装工程费含税价">[2]表二!$E$8</definedName>
    <definedName name="建筑安装工程费增值税">[2]表二!$I$25</definedName>
    <definedName name="勘察费">#REF!</definedName>
    <definedName name="客户版生成文件名称">#REF!</definedName>
    <definedName name="利旧甲供主要材料费">'[2]表四主材(甲)'!$H$22</definedName>
    <definedName name="利旧甲供主要材料费含税价">'[2]表四主材(甲)'!$J$22</definedName>
    <definedName name="利旧甲供主要材料费增值税">'[2]表四主材(甲)'!$I$22</definedName>
    <definedName name="利旧乙供主要材料费">'[2]表四主材(乙)'!$H$22</definedName>
    <definedName name="利旧乙供主要材料费含税价">'[2]表四主材(乙)'!$J$22</definedName>
    <definedName name="利旧乙供主要材料费增值税">'[2]表四主材(乙)'!$I$22</definedName>
    <definedName name="利旧主设备费">#REF!</definedName>
    <definedName name="利旧主设备费含税价">#REF!</definedName>
    <definedName name="利旧主设备费增值税">#REF!</definedName>
    <definedName name="利润">[2]表二!$I$24</definedName>
    <definedName name="利润率">#REF!</definedName>
    <definedName name="临时设施费">[2]表二!$E$25</definedName>
    <definedName name="临时设施费费率">#REF!</definedName>
    <definedName name="木材及木制品运杂费费率">#REF!</definedName>
    <definedName name="木材及木制品运杂费增值税税率">#REF!</definedName>
    <definedName name="普工单价">#REF!</definedName>
    <definedName name="普工费">[2]表二!$E$14</definedName>
    <definedName name="普工总工日">[2]表三甲!$L$26</definedName>
    <definedName name="其他运杂费费率">#REF!</definedName>
    <definedName name="其他运杂费增值税税率">#REF!</definedName>
    <definedName name="企业管理费">[2]表二!$I$23</definedName>
    <definedName name="企业管理费费率">#REF!</definedName>
    <definedName name="区域">#REF!</definedName>
    <definedName name="人工费">[2]表二!$E$12</definedName>
    <definedName name="设备采购及保管费增值税税率">#REF!</definedName>
    <definedName name="设备厂家">#REF!</definedName>
    <definedName name="设备增值税税率">#REF!</definedName>
    <definedName name="设计费">#REF!</definedName>
    <definedName name="设计费费率">#REF!</definedName>
    <definedName name="设计费附加调整系数">#REF!</definedName>
    <definedName name="设计费工程复杂系数">#REF!</definedName>
    <definedName name="设计费计费额">#REF!</definedName>
    <definedName name="设计费增值税税率">#REF!</definedName>
    <definedName name="设计费专业调整系数">#REF!</definedName>
    <definedName name="设计负责人">#REF!</definedName>
    <definedName name="社会保障费">[2]表二!$I$20</definedName>
    <definedName name="社会保障费费率">#REF!</definedName>
    <definedName name="审核">#REF!</definedName>
    <definedName name="生产工具用具使用费">[2]表二!$I$10</definedName>
    <definedName name="生产工具用具使用费费率">#REF!</definedName>
    <definedName name="省份">#REF!</definedName>
    <definedName name="施工单位增值税税率">#REF!</definedName>
    <definedName name="施工队伍调遣费">[2]表二!$I$15</definedName>
    <definedName name="施工用水电蒸气费">#REF!</definedName>
    <definedName name="室内外">#REF!</definedName>
    <definedName name="室外部分技工总工日">[2]表三甲!$K$27</definedName>
    <definedName name="室外部分普工总工日">[2]表三甲!$L$27</definedName>
    <definedName name="水泥及水泥构件运杂费费率">#REF!</definedName>
    <definedName name="水泥及水泥构件运杂费增值税税率">#REF!</definedName>
    <definedName name="塑料及塑料制品运杂费费率">#REF!</definedName>
    <definedName name="塑料及塑料制品运杂费增值税税率">#REF!</definedName>
    <definedName name="特殊地区施工增加费">[2]表二!$I$12</definedName>
    <definedName name="特殊地区施工增加费费率">#REF!</definedName>
    <definedName name="危险作业意外伤害保险费">[2]表二!$I$22</definedName>
    <definedName name="危险作业意外伤害保险费费率">#REF!</definedName>
    <definedName name="文明施工费">[2]表二!$E$21</definedName>
    <definedName name="文明施工费费率">#REF!</definedName>
    <definedName name="无线设备与工器具购置费">#REF!</definedName>
    <definedName name="项目建设管理费">#REF!</definedName>
    <definedName name="项目建设管理费费率">#REF!</definedName>
    <definedName name="项目建设管理费增值税税率">#REF!</definedName>
    <definedName name="项目属性">#REF!</definedName>
    <definedName name="销项税额">[2]表二!$I$25</definedName>
    <definedName name="小型建筑工程费">#REF!</definedName>
    <definedName name="小型建筑工程费含税价">#REF!</definedName>
    <definedName name="小型建筑工程费增值税">#REF!</definedName>
    <definedName name="新建软件单BBU造价">#REF!</definedName>
    <definedName name="新建软件单BBU造价公允价">#REF!</definedName>
    <definedName name="新建软件单RRU造价">#REF!</definedName>
    <definedName name="新建软件单RRU造价公允价">#REF!</definedName>
    <definedName name="新建软件单载频造价">#REF!</definedName>
    <definedName name="新建软件单载频造价公允价">#REF!</definedName>
    <definedName name="新建软件单站造价">#REF!</definedName>
    <definedName name="新建软件单站造价公允价">#REF!</definedName>
    <definedName name="新建硬件单BBU造价">#REF!</definedName>
    <definedName name="新建硬件单BBU造价公允价">#REF!</definedName>
    <definedName name="新建硬件单RRU造价">#REF!</definedName>
    <definedName name="新建硬件单RRU造价公允价">#REF!</definedName>
    <definedName name="新建硬件单载频造价">#REF!</definedName>
    <definedName name="新建硬件单载频造价公允价">#REF!</definedName>
    <definedName name="新建硬件单站造价">#REF!</definedName>
    <definedName name="新建硬件单站造价公允价">#REF!</definedName>
    <definedName name="选址费">#REF!</definedName>
    <definedName name="选址费增值税税率">#REF!</definedName>
    <definedName name="夜间施工增加费">[2]表二!$I$8</definedName>
    <definedName name="夜间施工增加费费率">#REF!</definedName>
    <definedName name="仪表使用费">[2]表三丙!$M$26</definedName>
    <definedName name="乙供主材增值税税率">#REF!</definedName>
    <definedName name="乙供主要材料费">'[2]表四主材(乙)'!$H$26</definedName>
    <definedName name="乙供主要材料费含税价">'[2]表四主材(乙)'!$J$26</definedName>
    <definedName name="乙供主要材料费增值税">'[2]表四主材(乙)'!$I$26</definedName>
    <definedName name="已完工程及设备保护费">[2]表二!$I$13</definedName>
    <definedName name="已完工程及设备保护费费率">#REF!</definedName>
    <definedName name="预备费费率">#REF!</definedName>
    <definedName name="运土费">#REF!</definedName>
    <definedName name="载波数">#REF!</definedName>
    <definedName name="直接费">[2]表二!$E$10</definedName>
    <definedName name="直接工程费">[2]表二!$E$11</definedName>
    <definedName name="主设备采购及保管费费率">#REF!</definedName>
    <definedName name="主设备采购及保管费增值税税率">#REF!</definedName>
    <definedName name="主设备费">#REF!</definedName>
    <definedName name="主设备费公允价">#REF!</definedName>
    <definedName name="主设备费含税价">#REF!</definedName>
    <definedName name="主设备费含税价公允价">#REF!</definedName>
    <definedName name="主设备费增值税">#REF!</definedName>
    <definedName name="主设备费增值税公允价">#REF!</definedName>
    <definedName name="主设备软件费">#REF!</definedName>
    <definedName name="主设备软件费公允价">#REF!</definedName>
    <definedName name="主设备软件费取费模式">#REF!</definedName>
    <definedName name="主设备软件费取费模式公允价">#REF!</definedName>
    <definedName name="主设备软件费增值税税率">#REF!</definedName>
    <definedName name="主设备软件费增值税税率公允价">#REF!</definedName>
    <definedName name="主设备硬件费">#REF!</definedName>
    <definedName name="主设备硬件费公允价">#REF!</definedName>
    <definedName name="主设备硬件费取费模式">#REF!</definedName>
    <definedName name="主设备硬件费取费模式公允价">#REF!</definedName>
    <definedName name="主设备硬件费增值税税率">#REF!</definedName>
    <definedName name="主设备硬件费增值税税率公允价">#REF!</definedName>
    <definedName name="主设备运距">#REF!</definedName>
    <definedName name="主设备运输保险费费率">#REF!</definedName>
    <definedName name="主设备运输保险费增值税税率">#REF!</definedName>
    <definedName name="主设备运杂费费率">#REF!</definedName>
    <definedName name="主设备运杂费增值税税率">#REF!</definedName>
    <definedName name="主要材料费">[2]表二!$E$16</definedName>
    <definedName name="住房公积金">[2]表二!$I$21</definedName>
    <definedName name="住房公积金费率">#REF!</definedName>
    <definedName name="专业代码">#REF!</definedName>
    <definedName name="专业归属">#REF!</definedName>
    <definedName name="资源录入费">#REF!</definedName>
    <definedName name="资源录入费增值税税率">#REF!</definedName>
    <definedName name="自定义编制日期">#REF!</definedName>
    <definedName name="总体设计费">#REF!</definedName>
    <definedName name="总投资">#REF!</definedName>
    <definedName name="总投资含税价">#REF!</definedName>
    <definedName name="总投资增值税">#REF!</definedName>
    <definedName name="_xlnm.Print_Area" localSheetId="114">'表一（番禺电源设备）'!$B$2:$N$17</definedName>
    <definedName name="安全生产费" localSheetId="114">'表五（番禺电源设备）'!$E$9</definedName>
    <definedName name="材料费" localSheetId="114">'表二（番禺电源设备）'!$E$15</definedName>
    <definedName name="措施项目费" localSheetId="114">'表二（番禺电源设备）'!$E$20</definedName>
    <definedName name="大型施工机械调遣费" localSheetId="114">'表二（番禺电源设备）'!$I$16</definedName>
    <definedName name="冬雨季施工增加费" localSheetId="114">'表二（番禺电源设备）'!$I$9</definedName>
    <definedName name="辅助材料费" localSheetId="114">'表二（番禺电源设备）'!$E$17</definedName>
    <definedName name="工程车辆使用费" localSheetId="114">'表二（番禺电源设备）'!$E$26</definedName>
    <definedName name="工程点交、场地清理费" localSheetId="114">'表二（番禺电源设备）'!$E$24</definedName>
    <definedName name="工程费" localSheetId="114">'表一（番禺电源设备）'!$K$10</definedName>
    <definedName name="工程干扰费" localSheetId="114">'表二（番禺电源设备）'!$E$23</definedName>
    <definedName name="工程建设其他费" localSheetId="114">'表五（番禺电源设备）'!$E$26</definedName>
    <definedName name="工程建设其他费含税价" localSheetId="114">'表五（番禺电源设备）'!$G$26</definedName>
    <definedName name="工程建设其他费增值税" localSheetId="114">'表五（番禺电源设备）'!$F$26</definedName>
    <definedName name="工地器材搬运费" localSheetId="114">'表二（番禺电源设备）'!$E$22</definedName>
    <definedName name="规费" localSheetId="114">'表二（番禺电源设备）'!$I$18</definedName>
    <definedName name="国内配套利旧设备费" localSheetId="114">'表四国内（番禺电源设备）'!$I$22</definedName>
    <definedName name="国内配套利旧设备费含税价" localSheetId="114">'表四国内（番禺电源设备）'!$K$22</definedName>
    <definedName name="国内配套利旧设备费增值税" localSheetId="114">'表四国内（番禺电源设备）'!$J$22</definedName>
    <definedName name="国内配套设备费" localSheetId="114">'表四国内（番禺电源设备）'!$I$26</definedName>
    <definedName name="国内配套设备费含税价" localSheetId="114">'表四国内（番禺电源设备）'!$K$26</definedName>
    <definedName name="国内配套设备费增值税" localSheetId="114">'表四国内（番禺电源设备）'!$J$26</definedName>
    <definedName name="技工费" localSheetId="114">'表二（番禺电源设备）'!$E$13</definedName>
    <definedName name="技工总工日" localSheetId="114">'表三甲（番禺电源设备）'!$K$26</definedName>
    <definedName name="甲供主要材料费" localSheetId="114">'表四主材(甲)（番禺电源设备）'!$I$26</definedName>
    <definedName name="甲供主要材料费含税价" localSheetId="114">'表四主材(甲)（番禺电源设备）'!$K$26</definedName>
    <definedName name="甲供主要材料费增值税" localSheetId="114">'表四主材(甲)（番禺电源设备）'!$J$26</definedName>
    <definedName name="间接费" localSheetId="114">'表二（番禺电源设备）'!$I$17</definedName>
    <definedName name="建筑安装工程费" localSheetId="114">'表二（番禺电源设备）'!$E$9</definedName>
    <definedName name="建筑安装工程费含税价" localSheetId="114">'表二（番禺电源设备）'!$E$8</definedName>
    <definedName name="建筑安装工程费增值税" localSheetId="114">'表二（番禺电源设备）'!$I$25</definedName>
    <definedName name="利旧甲供主要材料费" localSheetId="114">'表四主材(甲)（番禺电源设备）'!$I$22</definedName>
    <definedName name="利旧甲供主要材料费含税价" localSheetId="114">'表四主材(甲)（番禺电源设备）'!$K$22</definedName>
    <definedName name="利旧甲供主要材料费增值税" localSheetId="114">'表四主材(甲)（番禺电源设备）'!$J$22</definedName>
    <definedName name="利旧乙供主要材料费" localSheetId="114">'表四主材(乙)（番禺电源设备）'!$I$22</definedName>
    <definedName name="利旧乙供主要材料费含税价" localSheetId="114">'表四主材(乙)（番禺电源设备）'!$K$22</definedName>
    <definedName name="利旧乙供主要材料费增值税" localSheetId="114">'表四主材(乙)（番禺电源设备）'!$J$22</definedName>
    <definedName name="利润" localSheetId="114">'表二（番禺电源设备）'!$I$24</definedName>
    <definedName name="临时设施费" localSheetId="114">'表二（番禺电源设备）'!$E$25</definedName>
    <definedName name="普工费" localSheetId="114">'表二（番禺电源设备）'!$E$14</definedName>
    <definedName name="普工总工日" localSheetId="114">'表三甲（番禺电源设备）'!$L$26</definedName>
    <definedName name="企业管理费" localSheetId="114">'表二（番禺电源设备）'!$I$23</definedName>
    <definedName name="人工费" localSheetId="114">'表二（番禺电源设备）'!$E$12</definedName>
    <definedName name="社会保障费" localSheetId="114">'表二（番禺电源设备）'!$I$20</definedName>
    <definedName name="生产工具用具使用费" localSheetId="114">'表二（番禺电源设备）'!$I$10</definedName>
    <definedName name="施工队伍调遣费" localSheetId="114">'表二（番禺电源设备）'!$I$15</definedName>
    <definedName name="室外部分技工总工日" localSheetId="114">'表三甲（番禺电源设备）'!$K$27</definedName>
    <definedName name="室外部分普工总工日" localSheetId="114">'表三甲（番禺电源设备）'!$L$27</definedName>
    <definedName name="特殊地区施工增加费" localSheetId="114">'表二（番禺电源设备）'!$I$12</definedName>
    <definedName name="危险作业意外伤害保险费" localSheetId="114">'表二（番禺电源设备）'!$I$22</definedName>
    <definedName name="文明施工费" localSheetId="114">'表二（番禺电源设备）'!$E$21</definedName>
    <definedName name="销项税额" localSheetId="114">'表二（番禺电源设备）'!$I$25</definedName>
    <definedName name="夜间施工增加费" localSheetId="114">'表二（番禺电源设备）'!$I$8</definedName>
    <definedName name="仪表使用费" localSheetId="114">'表三丙（番禺电源设备）'!$M$26</definedName>
    <definedName name="乙供主要材料费" localSheetId="114">'表四主材(乙)（番禺电源设备）'!$I$26</definedName>
    <definedName name="乙供主要材料费含税价" localSheetId="114">'表四主材(乙)（番禺电源设备）'!$K$26</definedName>
    <definedName name="乙供主要材料费增值税" localSheetId="114">'表四主材(乙)（番禺电源设备）'!$J$26</definedName>
    <definedName name="已完工程及设备保护费" localSheetId="114">'表二（番禺电源设备）'!$I$13</definedName>
    <definedName name="直接费" localSheetId="114">'表二（番禺电源设备）'!$E$10</definedName>
    <definedName name="直接工程费" localSheetId="114">'表二（番禺电源设备）'!$E$11</definedName>
    <definedName name="主要材料费" localSheetId="114">'表二（番禺电源设备）'!$E$16</definedName>
    <definedName name="住房公积金" localSheetId="114">'表二（番禺电源设备）'!$I$21</definedName>
    <definedName name="总投资" localSheetId="114">'表一（番禺电源设备）'!$K$15</definedName>
    <definedName name="总投资含税价" localSheetId="114">'表一（番禺电源设备）'!$M$15</definedName>
    <definedName name="总投资增值税" localSheetId="114">'表一（番禺电源设备）'!$L$15</definedName>
    <definedName name="_xlnm.Print_Area" localSheetId="115">'表二（番禺电源设备）'!$B$2:$I$26</definedName>
    <definedName name="安全生产费" localSheetId="115">'表五（番禺电源设备）'!$E$9</definedName>
    <definedName name="材料费" localSheetId="115">'表二（番禺电源设备）'!$E$15</definedName>
    <definedName name="措施项目费" localSheetId="115">'表二（番禺电源设备）'!$E$20</definedName>
    <definedName name="大型施工机械调遣费" localSheetId="115">'表二（番禺电源设备）'!$I$16</definedName>
    <definedName name="冬雨季施工增加费" localSheetId="115">'表二（番禺电源设备）'!$I$9</definedName>
    <definedName name="辅助材料费" localSheetId="115">'表二（番禺电源设备）'!$E$17</definedName>
    <definedName name="工程车辆使用费" localSheetId="115">'表二（番禺电源设备）'!$E$26</definedName>
    <definedName name="工程点交、场地清理费" localSheetId="115">'表二（番禺电源设备）'!$E$24</definedName>
    <definedName name="工程费" localSheetId="115">'表一（番禺电源设备）'!$K$10</definedName>
    <definedName name="工程干扰费" localSheetId="115">'表二（番禺电源设备）'!$E$23</definedName>
    <definedName name="工程建设其他费" localSheetId="115">'表五（番禺电源设备）'!$E$26</definedName>
    <definedName name="工程建设其他费含税价" localSheetId="115">'表五（番禺电源设备）'!$G$26</definedName>
    <definedName name="工程建设其他费增值税" localSheetId="115">'表五（番禺电源设备）'!$F$26</definedName>
    <definedName name="工地器材搬运费" localSheetId="115">'表二（番禺电源设备）'!$E$22</definedName>
    <definedName name="规费" localSheetId="115">'表二（番禺电源设备）'!$I$18</definedName>
    <definedName name="国内配套利旧设备费" localSheetId="115">'表四国内（番禺电源设备）'!$I$22</definedName>
    <definedName name="国内配套利旧设备费含税价" localSheetId="115">'表四国内（番禺电源设备）'!$K$22</definedName>
    <definedName name="国内配套利旧设备费增值税" localSheetId="115">'表四国内（番禺电源设备）'!$J$22</definedName>
    <definedName name="国内配套设备费" localSheetId="115">'表四国内（番禺电源设备）'!$I$26</definedName>
    <definedName name="国内配套设备费含税价" localSheetId="115">'表四国内（番禺电源设备）'!$K$26</definedName>
    <definedName name="国内配套设备费增值税" localSheetId="115">'表四国内（番禺电源设备）'!$J$26</definedName>
    <definedName name="技工费" localSheetId="115">'表二（番禺电源设备）'!$E$13</definedName>
    <definedName name="技工总工日" localSheetId="115">'表三甲（番禺电源设备）'!$K$26</definedName>
    <definedName name="甲供主要材料费" localSheetId="115">'表四主材(甲)（番禺电源设备）'!$I$26</definedName>
    <definedName name="甲供主要材料费含税价" localSheetId="115">'表四主材(甲)（番禺电源设备）'!$K$26</definedName>
    <definedName name="甲供主要材料费增值税" localSheetId="115">'表四主材(甲)（番禺电源设备）'!$J$26</definedName>
    <definedName name="间接费" localSheetId="115">'表二（番禺电源设备）'!$I$17</definedName>
    <definedName name="建筑安装工程费" localSheetId="115">'表二（番禺电源设备）'!$E$9</definedName>
    <definedName name="建筑安装工程费含税价" localSheetId="115">'表二（番禺电源设备）'!$E$8</definedName>
    <definedName name="建筑安装工程费增值税" localSheetId="115">'表二（番禺电源设备）'!$I$25</definedName>
    <definedName name="利旧甲供主要材料费" localSheetId="115">'表四主材(甲)（番禺电源设备）'!$I$22</definedName>
    <definedName name="利旧甲供主要材料费含税价" localSheetId="115">'表四主材(甲)（番禺电源设备）'!$K$22</definedName>
    <definedName name="利旧甲供主要材料费增值税" localSheetId="115">'表四主材(甲)（番禺电源设备）'!$J$22</definedName>
    <definedName name="利旧乙供主要材料费" localSheetId="115">'表四主材(乙)（番禺电源设备）'!$I$22</definedName>
    <definedName name="利旧乙供主要材料费含税价" localSheetId="115">'表四主材(乙)（番禺电源设备）'!$K$22</definedName>
    <definedName name="利旧乙供主要材料费增值税" localSheetId="115">'表四主材(乙)（番禺电源设备）'!$J$22</definedName>
    <definedName name="利润" localSheetId="115">'表二（番禺电源设备）'!$I$24</definedName>
    <definedName name="临时设施费" localSheetId="115">'表二（番禺电源设备）'!$E$25</definedName>
    <definedName name="普工费" localSheetId="115">'表二（番禺电源设备）'!$E$14</definedName>
    <definedName name="普工总工日" localSheetId="115">'表三甲（番禺电源设备）'!$L$26</definedName>
    <definedName name="企业管理费" localSheetId="115">'表二（番禺电源设备）'!$I$23</definedName>
    <definedName name="人工费" localSheetId="115">'表二（番禺电源设备）'!$E$12</definedName>
    <definedName name="社会保障费" localSheetId="115">'表二（番禺电源设备）'!$I$20</definedName>
    <definedName name="生产工具用具使用费" localSheetId="115">'表二（番禺电源设备）'!$I$10</definedName>
    <definedName name="施工队伍调遣费" localSheetId="115">'表二（番禺电源设备）'!$I$15</definedName>
    <definedName name="室外部分技工总工日" localSheetId="115">'表三甲（番禺电源设备）'!$K$27</definedName>
    <definedName name="室外部分普工总工日" localSheetId="115">'表三甲（番禺电源设备）'!$L$27</definedName>
    <definedName name="特殊地区施工增加费" localSheetId="115">'表二（番禺电源设备）'!$I$12</definedName>
    <definedName name="危险作业意外伤害保险费" localSheetId="115">'表二（番禺电源设备）'!$I$22</definedName>
    <definedName name="文明施工费" localSheetId="115">'表二（番禺电源设备）'!$E$21</definedName>
    <definedName name="销项税额" localSheetId="115">'表二（番禺电源设备）'!$I$25</definedName>
    <definedName name="夜间施工增加费" localSheetId="115">'表二（番禺电源设备）'!$I$8</definedName>
    <definedName name="仪表使用费" localSheetId="115">'表三丙（番禺电源设备）'!$M$26</definedName>
    <definedName name="乙供主要材料费" localSheetId="115">'表四主材(乙)（番禺电源设备）'!$I$26</definedName>
    <definedName name="乙供主要材料费含税价" localSheetId="115">'表四主材(乙)（番禺电源设备）'!$K$26</definedName>
    <definedName name="乙供主要材料费增值税" localSheetId="115">'表四主材(乙)（番禺电源设备）'!$J$26</definedName>
    <definedName name="已完工程及设备保护费" localSheetId="115">'表二（番禺电源设备）'!$I$13</definedName>
    <definedName name="直接费" localSheetId="115">'表二（番禺电源设备）'!$E$10</definedName>
    <definedName name="直接工程费" localSheetId="115">'表二（番禺电源设备）'!$E$11</definedName>
    <definedName name="主要材料费" localSheetId="115">'表二（番禺电源设备）'!$E$16</definedName>
    <definedName name="住房公积金" localSheetId="115">'表二（番禺电源设备）'!$I$21</definedName>
    <definedName name="总投资" localSheetId="115">'表一（番禺电源设备）'!$K$15</definedName>
    <definedName name="总投资含税价" localSheetId="115">'表一（番禺电源设备）'!$M$15</definedName>
    <definedName name="总投资增值税" localSheetId="115">'表一（番禺电源设备）'!$L$15</definedName>
    <definedName name="_xlnm._FilterDatabase" localSheetId="116" hidden="1">'表三甲（番禺电源设备）'!$B$8:$L$16</definedName>
    <definedName name="_xlnm.Print_Area" localSheetId="116">'表三甲（番禺电源设备）'!$B$2:$L$27</definedName>
    <definedName name="_xlnm.Print_Titles" localSheetId="116">'表三甲（番禺电源设备）'!$2:$8</definedName>
    <definedName name="安全生产费" localSheetId="116">'表五（番禺电源设备）'!$E$9</definedName>
    <definedName name="材料费" localSheetId="116">'表二（番禺电源设备）'!$E$15</definedName>
    <definedName name="措施项目费" localSheetId="116">'表二（番禺电源设备）'!$E$20</definedName>
    <definedName name="大型施工机械调遣费" localSheetId="116">'表二（番禺电源设备）'!$I$16</definedName>
    <definedName name="冬雨季施工增加费" localSheetId="116">'表二（番禺电源设备）'!$I$9</definedName>
    <definedName name="辅助材料费" localSheetId="116">'表二（番禺电源设备）'!$E$17</definedName>
    <definedName name="工程车辆使用费" localSheetId="116">'表二（番禺电源设备）'!$E$26</definedName>
    <definedName name="工程点交、场地清理费" localSheetId="116">'表二（番禺电源设备）'!$E$24</definedName>
    <definedName name="工程费" localSheetId="116">'表一（番禺电源设备）'!$K$10</definedName>
    <definedName name="工程干扰费" localSheetId="116">'表二（番禺电源设备）'!$E$23</definedName>
    <definedName name="工程建设其他费" localSheetId="116">'表五（番禺电源设备）'!$E$26</definedName>
    <definedName name="工程建设其他费含税价" localSheetId="116">'表五（番禺电源设备）'!$G$26</definedName>
    <definedName name="工程建设其他费增值税" localSheetId="116">'表五（番禺电源设备）'!$F$26</definedName>
    <definedName name="工地器材搬运费" localSheetId="116">'表二（番禺电源设备）'!$E$22</definedName>
    <definedName name="规费" localSheetId="116">'表二（番禺电源设备）'!$I$18</definedName>
    <definedName name="国内配套利旧设备费" localSheetId="116">'表四国内（番禺电源设备）'!$I$22</definedName>
    <definedName name="国内配套利旧设备费含税价" localSheetId="116">'表四国内（番禺电源设备）'!$K$22</definedName>
    <definedName name="国内配套利旧设备费增值税" localSheetId="116">'表四国内（番禺电源设备）'!$J$22</definedName>
    <definedName name="国内配套设备费" localSheetId="116">'表四国内（番禺电源设备）'!$I$26</definedName>
    <definedName name="国内配套设备费含税价" localSheetId="116">'表四国内（番禺电源设备）'!$K$26</definedName>
    <definedName name="国内配套设备费增值税" localSheetId="116">'表四国内（番禺电源设备）'!$J$26</definedName>
    <definedName name="技工费" localSheetId="116">'表二（番禺电源设备）'!$E$13</definedName>
    <definedName name="技工总工日" localSheetId="116">'表三甲（番禺电源设备）'!$K$26</definedName>
    <definedName name="甲供主要材料费" localSheetId="116">'表四主材(甲)（番禺电源设备）'!$I$26</definedName>
    <definedName name="甲供主要材料费含税价" localSheetId="116">'表四主材(甲)（番禺电源设备）'!$K$26</definedName>
    <definedName name="甲供主要材料费增值税" localSheetId="116">'表四主材(甲)（番禺电源设备）'!$J$26</definedName>
    <definedName name="间接费" localSheetId="116">'表二（番禺电源设备）'!$I$17</definedName>
    <definedName name="建筑安装工程费" localSheetId="116">'表二（番禺电源设备）'!$E$9</definedName>
    <definedName name="建筑安装工程费含税价" localSheetId="116">'表二（番禺电源设备）'!$E$8</definedName>
    <definedName name="建筑安装工程费增值税" localSheetId="116">'表二（番禺电源设备）'!$I$25</definedName>
    <definedName name="利旧甲供主要材料费" localSheetId="116">'表四主材(甲)（番禺电源设备）'!$I$22</definedName>
    <definedName name="利旧甲供主要材料费含税价" localSheetId="116">'表四主材(甲)（番禺电源设备）'!$K$22</definedName>
    <definedName name="利旧甲供主要材料费增值税" localSheetId="116">'表四主材(甲)（番禺电源设备）'!$J$22</definedName>
    <definedName name="利旧乙供主要材料费" localSheetId="116">'表四主材(乙)（番禺电源设备）'!$I$22</definedName>
    <definedName name="利旧乙供主要材料费含税价" localSheetId="116">'表四主材(乙)（番禺电源设备）'!$K$22</definedName>
    <definedName name="利旧乙供主要材料费增值税" localSheetId="116">'表四主材(乙)（番禺电源设备）'!$J$22</definedName>
    <definedName name="利润" localSheetId="116">'表二（番禺电源设备）'!$I$24</definedName>
    <definedName name="临时设施费" localSheetId="116">'表二（番禺电源设备）'!$E$25</definedName>
    <definedName name="普工费" localSheetId="116">'表二（番禺电源设备）'!$E$14</definedName>
    <definedName name="普工总工日" localSheetId="116">'表三甲（番禺电源设备）'!$L$26</definedName>
    <definedName name="企业管理费" localSheetId="116">'表二（番禺电源设备）'!$I$23</definedName>
    <definedName name="人工费" localSheetId="116">'表二（番禺电源设备）'!$E$12</definedName>
    <definedName name="社会保障费" localSheetId="116">'表二（番禺电源设备）'!$I$20</definedName>
    <definedName name="生产工具用具使用费" localSheetId="116">'表二（番禺电源设备）'!$I$10</definedName>
    <definedName name="施工队伍调遣费" localSheetId="116">'表二（番禺电源设备）'!$I$15</definedName>
    <definedName name="室外部分技工总工日" localSheetId="116">'表三甲（番禺电源设备）'!$K$27</definedName>
    <definedName name="室外部分普工总工日" localSheetId="116">'表三甲（番禺电源设备）'!$L$27</definedName>
    <definedName name="特殊地区施工增加费" localSheetId="116">'表二（番禺电源设备）'!$I$12</definedName>
    <definedName name="危险作业意外伤害保险费" localSheetId="116">'表二（番禺电源设备）'!$I$22</definedName>
    <definedName name="文明施工费" localSheetId="116">'表二（番禺电源设备）'!$E$21</definedName>
    <definedName name="销项税额" localSheetId="116">'表二（番禺电源设备）'!$I$25</definedName>
    <definedName name="夜间施工增加费" localSheetId="116">'表二（番禺电源设备）'!$I$8</definedName>
    <definedName name="仪表使用费" localSheetId="116">'表三丙（番禺电源设备）'!$M$26</definedName>
    <definedName name="乙供主要材料费" localSheetId="116">'表四主材(乙)（番禺电源设备）'!$I$26</definedName>
    <definedName name="乙供主要材料费含税价" localSheetId="116">'表四主材(乙)（番禺电源设备）'!$K$26</definedName>
    <definedName name="乙供主要材料费增值税" localSheetId="116">'表四主材(乙)（番禺电源设备）'!$J$26</definedName>
    <definedName name="已完工程及设备保护费" localSheetId="116">'表二（番禺电源设备）'!$I$13</definedName>
    <definedName name="直接费" localSheetId="116">'表二（番禺电源设备）'!$E$10</definedName>
    <definedName name="直接工程费" localSheetId="116">'表二（番禺电源设备）'!$E$11</definedName>
    <definedName name="主要材料费" localSheetId="116">'表二（番禺电源设备）'!$E$16</definedName>
    <definedName name="住房公积金" localSheetId="116">'表二（番禺电源设备）'!$I$21</definedName>
    <definedName name="总投资" localSheetId="116">'表一（番禺电源设备）'!$K$15</definedName>
    <definedName name="总投资含税价" localSheetId="116">'表一（番禺电源设备）'!$M$15</definedName>
    <definedName name="总投资增值税" localSheetId="116">'表一（番禺电源设备）'!$L$15</definedName>
    <definedName name="_xlnm._FilterDatabase" localSheetId="117" hidden="1">'表三丙（番禺电源设备）'!$B$8:$M$15</definedName>
    <definedName name="_xlnm.Print_Area" localSheetId="117">'表三丙（番禺电源设备）'!$B$2:$M$27</definedName>
    <definedName name="_xlnm.Print_Titles" localSheetId="117">'表三丙（番禺电源设备）'!$2:$8</definedName>
    <definedName name="安全生产费" localSheetId="117">'表五（番禺电源设备）'!$E$9</definedName>
    <definedName name="材料费" localSheetId="117">'表二（番禺电源设备）'!$E$15</definedName>
    <definedName name="措施项目费" localSheetId="117">'表二（番禺电源设备）'!$E$20</definedName>
    <definedName name="大型施工机械调遣费" localSheetId="117">'表二（番禺电源设备）'!$I$16</definedName>
    <definedName name="冬雨季施工增加费" localSheetId="117">'表二（番禺电源设备）'!$I$9</definedName>
    <definedName name="辅助材料费" localSheetId="117">'表二（番禺电源设备）'!$E$17</definedName>
    <definedName name="工程车辆使用费" localSheetId="117">'表二（番禺电源设备）'!$E$26</definedName>
    <definedName name="工程点交、场地清理费" localSheetId="117">'表二（番禺电源设备）'!$E$24</definedName>
    <definedName name="工程费" localSheetId="117">'表一（番禺电源设备）'!$K$10</definedName>
    <definedName name="工程干扰费" localSheetId="117">'表二（番禺电源设备）'!$E$23</definedName>
    <definedName name="工程建设其他费" localSheetId="117">'表五（番禺电源设备）'!$E$26</definedName>
    <definedName name="工程建设其他费含税价" localSheetId="117">'表五（番禺电源设备）'!$G$26</definedName>
    <definedName name="工程建设其他费增值税" localSheetId="117">'表五（番禺电源设备）'!$F$26</definedName>
    <definedName name="工地器材搬运费" localSheetId="117">'表二（番禺电源设备）'!$E$22</definedName>
    <definedName name="规费" localSheetId="117">'表二（番禺电源设备）'!$I$18</definedName>
    <definedName name="国内配套利旧设备费" localSheetId="117">'表四国内（番禺电源设备）'!$I$22</definedName>
    <definedName name="国内配套利旧设备费含税价" localSheetId="117">'表四国内（番禺电源设备）'!$K$22</definedName>
    <definedName name="国内配套利旧设备费增值税" localSheetId="117">'表四国内（番禺电源设备）'!$J$22</definedName>
    <definedName name="国内配套设备费" localSheetId="117">'表四国内（番禺电源设备）'!$I$26</definedName>
    <definedName name="国内配套设备费含税价" localSheetId="117">'表四国内（番禺电源设备）'!$K$26</definedName>
    <definedName name="国内配套设备费增值税" localSheetId="117">'表四国内（番禺电源设备）'!$J$26</definedName>
    <definedName name="技工费" localSheetId="117">'表二（番禺电源设备）'!$E$13</definedName>
    <definedName name="技工总工日" localSheetId="117">'表三甲（番禺电源设备）'!$K$26</definedName>
    <definedName name="甲供主要材料费" localSheetId="117">'表四主材(甲)（番禺电源设备）'!$I$26</definedName>
    <definedName name="甲供主要材料费含税价" localSheetId="117">'表四主材(甲)（番禺电源设备）'!$K$26</definedName>
    <definedName name="甲供主要材料费增值税" localSheetId="117">'表四主材(甲)（番禺电源设备）'!$J$26</definedName>
    <definedName name="间接费" localSheetId="117">'表二（番禺电源设备）'!$I$17</definedName>
    <definedName name="建筑安装工程费" localSheetId="117">'表二（番禺电源设备）'!$E$9</definedName>
    <definedName name="建筑安装工程费含税价" localSheetId="117">'表二（番禺电源设备）'!$E$8</definedName>
    <definedName name="建筑安装工程费增值税" localSheetId="117">'表二（番禺电源设备）'!$I$25</definedName>
    <definedName name="利旧甲供主要材料费" localSheetId="117">'表四主材(甲)（番禺电源设备）'!$I$22</definedName>
    <definedName name="利旧甲供主要材料费含税价" localSheetId="117">'表四主材(甲)（番禺电源设备）'!$K$22</definedName>
    <definedName name="利旧甲供主要材料费增值税" localSheetId="117">'表四主材(甲)（番禺电源设备）'!$J$22</definedName>
    <definedName name="利旧乙供主要材料费" localSheetId="117">'表四主材(乙)（番禺电源设备）'!$I$22</definedName>
    <definedName name="利旧乙供主要材料费含税价" localSheetId="117">'表四主材(乙)（番禺电源设备）'!$K$22</definedName>
    <definedName name="利旧乙供主要材料费增值税" localSheetId="117">'表四主材(乙)（番禺电源设备）'!$J$22</definedName>
    <definedName name="利润" localSheetId="117">'表二（番禺电源设备）'!$I$24</definedName>
    <definedName name="临时设施费" localSheetId="117">'表二（番禺电源设备）'!$E$25</definedName>
    <definedName name="普工费" localSheetId="117">'表二（番禺电源设备）'!$E$14</definedName>
    <definedName name="普工总工日" localSheetId="117">'表三甲（番禺电源设备）'!$L$26</definedName>
    <definedName name="企业管理费" localSheetId="117">'表二（番禺电源设备）'!$I$23</definedName>
    <definedName name="人工费" localSheetId="117">'表二（番禺电源设备）'!$E$12</definedName>
    <definedName name="社会保障费" localSheetId="117">'表二（番禺电源设备）'!$I$20</definedName>
    <definedName name="生产工具用具使用费" localSheetId="117">'表二（番禺电源设备）'!$I$10</definedName>
    <definedName name="施工队伍调遣费" localSheetId="117">'表二（番禺电源设备）'!$I$15</definedName>
    <definedName name="室外部分技工总工日" localSheetId="117">'表三甲（番禺电源设备）'!$K$27</definedName>
    <definedName name="室外部分普工总工日" localSheetId="117">'表三甲（番禺电源设备）'!$L$27</definedName>
    <definedName name="特殊地区施工增加费" localSheetId="117">'表二（番禺电源设备）'!$I$12</definedName>
    <definedName name="危险作业意外伤害保险费" localSheetId="117">'表二（番禺电源设备）'!$I$22</definedName>
    <definedName name="文明施工费" localSheetId="117">'表二（番禺电源设备）'!$E$21</definedName>
    <definedName name="销项税额" localSheetId="117">'表二（番禺电源设备）'!$I$25</definedName>
    <definedName name="夜间施工增加费" localSheetId="117">'表二（番禺电源设备）'!$I$8</definedName>
    <definedName name="仪表使用费" localSheetId="117">'表三丙（番禺电源设备）'!$M$26</definedName>
    <definedName name="乙供主要材料费" localSheetId="117">'表四主材(乙)（番禺电源设备）'!$I$26</definedName>
    <definedName name="乙供主要材料费含税价" localSheetId="117">'表四主材(乙)（番禺电源设备）'!$K$26</definedName>
    <definedName name="乙供主要材料费增值税" localSheetId="117">'表四主材(乙)（番禺电源设备）'!$J$26</definedName>
    <definedName name="已完工程及设备保护费" localSheetId="117">'表二（番禺电源设备）'!$I$13</definedName>
    <definedName name="直接费" localSheetId="117">'表二（番禺电源设备）'!$E$10</definedName>
    <definedName name="直接工程费" localSheetId="117">'表二（番禺电源设备）'!$E$11</definedName>
    <definedName name="主要材料费" localSheetId="117">'表二（番禺电源设备）'!$E$16</definedName>
    <definedName name="住房公积金" localSheetId="117">'表二（番禺电源设备）'!$I$21</definedName>
    <definedName name="总投资" localSheetId="117">'表一（番禺电源设备）'!$K$15</definedName>
    <definedName name="总投资含税价" localSheetId="117">'表一（番禺电源设备）'!$M$15</definedName>
    <definedName name="总投资增值税" localSheetId="117">'表一（番禺电源设备）'!$L$15</definedName>
    <definedName name="_xlnm._FilterDatabase" localSheetId="118" hidden="1">'表四国内（番禺电源设备）'!$B$8:$L$10</definedName>
    <definedName name="_xlnm.Print_Area" localSheetId="118">'表四国内（番禺电源设备）'!$B$2:$L$27</definedName>
    <definedName name="_xlnm.Print_Titles" localSheetId="118">'表四国内（番禺电源设备）'!$2:$8</definedName>
    <definedName name="安全生产费" localSheetId="118">'表五（番禺电源设备）'!$E$9</definedName>
    <definedName name="材料费" localSheetId="118">'表二（番禺电源设备）'!$E$15</definedName>
    <definedName name="措施项目费" localSheetId="118">'表二（番禺电源设备）'!$E$20</definedName>
    <definedName name="大型施工机械调遣费" localSheetId="118">'表二（番禺电源设备）'!$I$16</definedName>
    <definedName name="冬雨季施工增加费" localSheetId="118">'表二（番禺电源设备）'!$I$9</definedName>
    <definedName name="辅助材料费" localSheetId="118">'表二（番禺电源设备）'!$E$17</definedName>
    <definedName name="工程车辆使用费" localSheetId="118">'表二（番禺电源设备）'!$E$26</definedName>
    <definedName name="工程点交、场地清理费" localSheetId="118">'表二（番禺电源设备）'!$E$24</definedName>
    <definedName name="工程费" localSheetId="118">'表一（番禺电源设备）'!$K$10</definedName>
    <definedName name="工程干扰费" localSheetId="118">'表二（番禺电源设备）'!$E$23</definedName>
    <definedName name="工程建设其他费" localSheetId="118">'表五（番禺电源设备）'!$E$26</definedName>
    <definedName name="工程建设其他费含税价" localSheetId="118">'表五（番禺电源设备）'!$G$26</definedName>
    <definedName name="工程建设其他费增值税" localSheetId="118">'表五（番禺电源设备）'!$F$26</definedName>
    <definedName name="工地器材搬运费" localSheetId="118">'表二（番禺电源设备）'!$E$22</definedName>
    <definedName name="规费" localSheetId="118">'表二（番禺电源设备）'!$I$18</definedName>
    <definedName name="国内配套利旧设备费" localSheetId="118">'表四国内（番禺电源设备）'!$I$22</definedName>
    <definedName name="国内配套利旧设备费含税价" localSheetId="118">'表四国内（番禺电源设备）'!$K$22</definedName>
    <definedName name="国内配套利旧设备费增值税" localSheetId="118">'表四国内（番禺电源设备）'!$J$22</definedName>
    <definedName name="国内配套设备费" localSheetId="118">'表四国内（番禺电源设备）'!$I$26</definedName>
    <definedName name="国内配套设备费含税价" localSheetId="118">'表四国内（番禺电源设备）'!$K$26</definedName>
    <definedName name="国内配套设备费增值税" localSheetId="118">'表四国内（番禺电源设备）'!$J$26</definedName>
    <definedName name="技工费" localSheetId="118">'表二（番禺电源设备）'!$E$13</definedName>
    <definedName name="技工总工日" localSheetId="118">'表三甲（番禺电源设备）'!$K$26</definedName>
    <definedName name="甲供主要材料费" localSheetId="118">'表四主材(甲)（番禺电源设备）'!$I$26</definedName>
    <definedName name="甲供主要材料费含税价" localSheetId="118">'表四主材(甲)（番禺电源设备）'!$K$26</definedName>
    <definedName name="甲供主要材料费增值税" localSheetId="118">'表四主材(甲)（番禺电源设备）'!$J$26</definedName>
    <definedName name="间接费" localSheetId="118">'表二（番禺电源设备）'!$I$17</definedName>
    <definedName name="建筑安装工程费" localSheetId="118">'表二（番禺电源设备）'!$E$9</definedName>
    <definedName name="建筑安装工程费含税价" localSheetId="118">'表二（番禺电源设备）'!$E$8</definedName>
    <definedName name="建筑安装工程费增值税" localSheetId="118">'表二（番禺电源设备）'!$I$25</definedName>
    <definedName name="利旧甲供主要材料费" localSheetId="118">'表四主材(甲)（番禺电源设备）'!$I$22</definedName>
    <definedName name="利旧甲供主要材料费含税价" localSheetId="118">'表四主材(甲)（番禺电源设备）'!$K$22</definedName>
    <definedName name="利旧甲供主要材料费增值税" localSheetId="118">'表四主材(甲)（番禺电源设备）'!$J$22</definedName>
    <definedName name="利旧乙供主要材料费" localSheetId="118">'表四主材(乙)（番禺电源设备）'!$I$22</definedName>
    <definedName name="利旧乙供主要材料费含税价" localSheetId="118">'表四主材(乙)（番禺电源设备）'!$K$22</definedName>
    <definedName name="利旧乙供主要材料费增值税" localSheetId="118">'表四主材(乙)（番禺电源设备）'!$J$22</definedName>
    <definedName name="利润" localSheetId="118">'表二（番禺电源设备）'!$I$24</definedName>
    <definedName name="临时设施费" localSheetId="118">'表二（番禺电源设备）'!$E$25</definedName>
    <definedName name="普工费" localSheetId="118">'表二（番禺电源设备）'!$E$14</definedName>
    <definedName name="普工总工日" localSheetId="118">'表三甲（番禺电源设备）'!$L$26</definedName>
    <definedName name="企业管理费" localSheetId="118">'表二（番禺电源设备）'!$I$23</definedName>
    <definedName name="人工费" localSheetId="118">'表二（番禺电源设备）'!$E$12</definedName>
    <definedName name="社会保障费" localSheetId="118">'表二（番禺电源设备）'!$I$20</definedName>
    <definedName name="生产工具用具使用费" localSheetId="118">'表二（番禺电源设备）'!$I$10</definedName>
    <definedName name="施工队伍调遣费" localSheetId="118">'表二（番禺电源设备）'!$I$15</definedName>
    <definedName name="室外部分技工总工日" localSheetId="118">'表三甲（番禺电源设备）'!$K$27</definedName>
    <definedName name="室外部分普工总工日" localSheetId="118">'表三甲（番禺电源设备）'!$L$27</definedName>
    <definedName name="特殊地区施工增加费" localSheetId="118">'表二（番禺电源设备）'!$I$12</definedName>
    <definedName name="危险作业意外伤害保险费" localSheetId="118">'表二（番禺电源设备）'!$I$22</definedName>
    <definedName name="文明施工费" localSheetId="118">'表二（番禺电源设备）'!$E$21</definedName>
    <definedName name="销项税额" localSheetId="118">'表二（番禺电源设备）'!$I$25</definedName>
    <definedName name="夜间施工增加费" localSheetId="118">'表二（番禺电源设备）'!$I$8</definedName>
    <definedName name="仪表使用费" localSheetId="118">'表三丙（番禺电源设备）'!$M$26</definedName>
    <definedName name="乙供主要材料费" localSheetId="118">'表四主材(乙)（番禺电源设备）'!$I$26</definedName>
    <definedName name="乙供主要材料费含税价" localSheetId="118">'表四主材(乙)（番禺电源设备）'!$K$26</definedName>
    <definedName name="乙供主要材料费增值税" localSheetId="118">'表四主材(乙)（番禺电源设备）'!$J$26</definedName>
    <definedName name="已完工程及设备保护费" localSheetId="118">'表二（番禺电源设备）'!$I$13</definedName>
    <definedName name="直接费" localSheetId="118">'表二（番禺电源设备）'!$E$10</definedName>
    <definedName name="直接工程费" localSheetId="118">'表二（番禺电源设备）'!$E$11</definedName>
    <definedName name="主要材料费" localSheetId="118">'表二（番禺电源设备）'!$E$16</definedName>
    <definedName name="住房公积金" localSheetId="118">'表二（番禺电源设备）'!$I$21</definedName>
    <definedName name="总投资" localSheetId="118">'表一（番禺电源设备）'!$K$15</definedName>
    <definedName name="总投资含税价" localSheetId="118">'表一（番禺电源设备）'!$M$15</definedName>
    <definedName name="总投资增值税" localSheetId="118">'表一（番禺电源设备）'!$L$15</definedName>
    <definedName name="_xlnm._FilterDatabase" localSheetId="119" hidden="1">'表四主材(甲)（番禺电源设备）'!$B$8:$L$11</definedName>
    <definedName name="_xlnm.Print_Area" localSheetId="119">'表四主材(甲)（番禺电源设备）'!$B$2:$L$27</definedName>
    <definedName name="_xlnm.Print_Titles" localSheetId="119">'表四主材(甲)（番禺电源设备）'!$2:$8</definedName>
    <definedName name="安全生产费" localSheetId="119">'表五（番禺电源设备）'!$E$9</definedName>
    <definedName name="材料费" localSheetId="119">'表二（番禺电源设备）'!$E$15</definedName>
    <definedName name="措施项目费" localSheetId="119">'表二（番禺电源设备）'!$E$20</definedName>
    <definedName name="大型施工机械调遣费" localSheetId="119">'表二（番禺电源设备）'!$I$16</definedName>
    <definedName name="冬雨季施工增加费" localSheetId="119">'表二（番禺电源设备）'!$I$9</definedName>
    <definedName name="辅助材料费" localSheetId="119">'表二（番禺电源设备）'!$E$17</definedName>
    <definedName name="工程车辆使用费" localSheetId="119">'表二（番禺电源设备）'!$E$26</definedName>
    <definedName name="工程点交、场地清理费" localSheetId="119">'表二（番禺电源设备）'!$E$24</definedName>
    <definedName name="工程费" localSheetId="119">'表一（番禺电源设备）'!$K$10</definedName>
    <definedName name="工程干扰费" localSheetId="119">'表二（番禺电源设备）'!$E$23</definedName>
    <definedName name="工程建设其他费" localSheetId="119">'表五（番禺电源设备）'!$E$26</definedName>
    <definedName name="工程建设其他费含税价" localSheetId="119">'表五（番禺电源设备）'!$G$26</definedName>
    <definedName name="工程建设其他费增值税" localSheetId="119">'表五（番禺电源设备）'!$F$26</definedName>
    <definedName name="工地器材搬运费" localSheetId="119">'表二（番禺电源设备）'!$E$22</definedName>
    <definedName name="规费" localSheetId="119">'表二（番禺电源设备）'!$I$18</definedName>
    <definedName name="国内配套利旧设备费" localSheetId="119">'表四国内（番禺电源设备）'!$I$22</definedName>
    <definedName name="国内配套利旧设备费含税价" localSheetId="119">'表四国内（番禺电源设备）'!$K$22</definedName>
    <definedName name="国内配套利旧设备费增值税" localSheetId="119">'表四国内（番禺电源设备）'!$J$22</definedName>
    <definedName name="国内配套设备费" localSheetId="119">'表四国内（番禺电源设备）'!$I$26</definedName>
    <definedName name="国内配套设备费含税价" localSheetId="119">'表四国内（番禺电源设备）'!$K$26</definedName>
    <definedName name="国内配套设备费增值税" localSheetId="119">'表四国内（番禺电源设备）'!$J$26</definedName>
    <definedName name="技工费" localSheetId="119">'表二（番禺电源设备）'!$E$13</definedName>
    <definedName name="技工总工日" localSheetId="119">'表三甲（番禺电源设备）'!$K$26</definedName>
    <definedName name="甲供主要材料费" localSheetId="119">'表四主材(甲)（番禺电源设备）'!$I$26</definedName>
    <definedName name="甲供主要材料费含税价" localSheetId="119">'表四主材(甲)（番禺电源设备）'!$K$26</definedName>
    <definedName name="甲供主要材料费增值税" localSheetId="119">'表四主材(甲)（番禺电源设备）'!$J$26</definedName>
    <definedName name="间接费" localSheetId="119">'表二（番禺电源设备）'!$I$17</definedName>
    <definedName name="建筑安装工程费" localSheetId="119">'表二（番禺电源设备）'!$E$9</definedName>
    <definedName name="建筑安装工程费含税价" localSheetId="119">'表二（番禺电源设备）'!$E$8</definedName>
    <definedName name="建筑安装工程费增值税" localSheetId="119">'表二（番禺电源设备）'!$I$25</definedName>
    <definedName name="利旧甲供主要材料费" localSheetId="119">'表四主材(甲)（番禺电源设备）'!$I$22</definedName>
    <definedName name="利旧甲供主要材料费含税价" localSheetId="119">'表四主材(甲)（番禺电源设备）'!$K$22</definedName>
    <definedName name="利旧甲供主要材料费增值税" localSheetId="119">'表四主材(甲)（番禺电源设备）'!$J$22</definedName>
    <definedName name="利旧乙供主要材料费" localSheetId="119">'表四主材(乙)（番禺电源设备）'!$I$22</definedName>
    <definedName name="利旧乙供主要材料费含税价" localSheetId="119">'表四主材(乙)（番禺电源设备）'!$K$22</definedName>
    <definedName name="利旧乙供主要材料费增值税" localSheetId="119">'表四主材(乙)（番禺电源设备）'!$J$22</definedName>
    <definedName name="利润" localSheetId="119">'表二（番禺电源设备）'!$I$24</definedName>
    <definedName name="临时设施费" localSheetId="119">'表二（番禺电源设备）'!$E$25</definedName>
    <definedName name="普工费" localSheetId="119">'表二（番禺电源设备）'!$E$14</definedName>
    <definedName name="普工总工日" localSheetId="119">'表三甲（番禺电源设备）'!$L$26</definedName>
    <definedName name="企业管理费" localSheetId="119">'表二（番禺电源设备）'!$I$23</definedName>
    <definedName name="人工费" localSheetId="119">'表二（番禺电源设备）'!$E$12</definedName>
    <definedName name="社会保障费" localSheetId="119">'表二（番禺电源设备）'!$I$20</definedName>
    <definedName name="生产工具用具使用费" localSheetId="119">'表二（番禺电源设备）'!$I$10</definedName>
    <definedName name="施工队伍调遣费" localSheetId="119">'表二（番禺电源设备）'!$I$15</definedName>
    <definedName name="室外部分技工总工日" localSheetId="119">'表三甲（番禺电源设备）'!$K$27</definedName>
    <definedName name="室外部分普工总工日" localSheetId="119">'表三甲（番禺电源设备）'!$L$27</definedName>
    <definedName name="特殊地区施工增加费" localSheetId="119">'表二（番禺电源设备）'!$I$12</definedName>
    <definedName name="危险作业意外伤害保险费" localSheetId="119">'表二（番禺电源设备）'!$I$22</definedName>
    <definedName name="文明施工费" localSheetId="119">'表二（番禺电源设备）'!$E$21</definedName>
    <definedName name="销项税额" localSheetId="119">'表二（番禺电源设备）'!$I$25</definedName>
    <definedName name="夜间施工增加费" localSheetId="119">'表二（番禺电源设备）'!$I$8</definedName>
    <definedName name="仪表使用费" localSheetId="119">'表三丙（番禺电源设备）'!$M$26</definedName>
    <definedName name="乙供主要材料费" localSheetId="119">'表四主材(乙)（番禺电源设备）'!$I$26</definedName>
    <definedName name="乙供主要材料费含税价" localSheetId="119">'表四主材(乙)（番禺电源设备）'!$K$26</definedName>
    <definedName name="乙供主要材料费增值税" localSheetId="119">'表四主材(乙)（番禺电源设备）'!$J$26</definedName>
    <definedName name="已完工程及设备保护费" localSheetId="119">'表二（番禺电源设备）'!$I$13</definedName>
    <definedName name="直接费" localSheetId="119">'表二（番禺电源设备）'!$E$10</definedName>
    <definedName name="直接工程费" localSheetId="119">'表二（番禺电源设备）'!$E$11</definedName>
    <definedName name="主要材料费" localSheetId="119">'表二（番禺电源设备）'!$E$16</definedName>
    <definedName name="住房公积金" localSheetId="119">'表二（番禺电源设备）'!$I$21</definedName>
    <definedName name="总投资" localSheetId="119">'表一（番禺电源设备）'!$K$15</definedName>
    <definedName name="总投资含税价" localSheetId="119">'表一（番禺电源设备）'!$M$15</definedName>
    <definedName name="总投资增值税" localSheetId="119">'表一（番禺电源设备）'!$L$15</definedName>
    <definedName name="_xlnm._FilterDatabase" localSheetId="120" hidden="1">'表四主材(乙)（番禺电源设备）'!$B$8:$L$8</definedName>
    <definedName name="_xlnm.Print_Area" localSheetId="120">'表四主材(乙)（番禺电源设备）'!$B$2:$L$27</definedName>
    <definedName name="_xlnm.Print_Titles" localSheetId="120">'表四主材(乙)（番禺电源设备）'!$2:$8</definedName>
    <definedName name="安全生产费" localSheetId="120">'表五（番禺电源设备）'!$E$9</definedName>
    <definedName name="材料费" localSheetId="120">'表二（番禺电源设备）'!$E$15</definedName>
    <definedName name="措施项目费" localSheetId="120">'表二（番禺电源设备）'!$E$20</definedName>
    <definedName name="大型施工机械调遣费" localSheetId="120">'表二（番禺电源设备）'!$I$16</definedName>
    <definedName name="冬雨季施工增加费" localSheetId="120">'表二（番禺电源设备）'!$I$9</definedName>
    <definedName name="辅助材料费" localSheetId="120">'表二（番禺电源设备）'!$E$17</definedName>
    <definedName name="工程车辆使用费" localSheetId="120">'表二（番禺电源设备）'!$E$26</definedName>
    <definedName name="工程点交、场地清理费" localSheetId="120">'表二（番禺电源设备）'!$E$24</definedName>
    <definedName name="工程费" localSheetId="120">'表一（番禺电源设备）'!$K$10</definedName>
    <definedName name="工程干扰费" localSheetId="120">'表二（番禺电源设备）'!$E$23</definedName>
    <definedName name="工程建设其他费" localSheetId="120">'表五（番禺电源设备）'!$E$26</definedName>
    <definedName name="工程建设其他费含税价" localSheetId="120">'表五（番禺电源设备）'!$G$26</definedName>
    <definedName name="工程建设其他费增值税" localSheetId="120">'表五（番禺电源设备）'!$F$26</definedName>
    <definedName name="工地器材搬运费" localSheetId="120">'表二（番禺电源设备）'!$E$22</definedName>
    <definedName name="规费" localSheetId="120">'表二（番禺电源设备）'!$I$18</definedName>
    <definedName name="国内配套利旧设备费" localSheetId="120">'表四国内（番禺电源设备）'!$I$22</definedName>
    <definedName name="国内配套利旧设备费含税价" localSheetId="120">'表四国内（番禺电源设备）'!$K$22</definedName>
    <definedName name="国内配套利旧设备费增值税" localSheetId="120">'表四国内（番禺电源设备）'!$J$22</definedName>
    <definedName name="国内配套设备费" localSheetId="120">'表四国内（番禺电源设备）'!$I$26</definedName>
    <definedName name="国内配套设备费含税价" localSheetId="120">'表四国内（番禺电源设备）'!$K$26</definedName>
    <definedName name="国内配套设备费增值税" localSheetId="120">'表四国内（番禺电源设备）'!$J$26</definedName>
    <definedName name="技工费" localSheetId="120">'表二（番禺电源设备）'!$E$13</definedName>
    <definedName name="技工总工日" localSheetId="120">'表三甲（番禺电源设备）'!$K$26</definedName>
    <definedName name="甲供主要材料费" localSheetId="120">'表四主材(甲)（番禺电源设备）'!$I$26</definedName>
    <definedName name="甲供主要材料费含税价" localSheetId="120">'表四主材(甲)（番禺电源设备）'!$K$26</definedName>
    <definedName name="甲供主要材料费增值税" localSheetId="120">'表四主材(甲)（番禺电源设备）'!$J$26</definedName>
    <definedName name="间接费" localSheetId="120">'表二（番禺电源设备）'!$I$17</definedName>
    <definedName name="建筑安装工程费" localSheetId="120">'表二（番禺电源设备）'!$E$9</definedName>
    <definedName name="建筑安装工程费含税价" localSheetId="120">'表二（番禺电源设备）'!$E$8</definedName>
    <definedName name="建筑安装工程费增值税" localSheetId="120">'表二（番禺电源设备）'!$I$25</definedName>
    <definedName name="利旧甲供主要材料费" localSheetId="120">'表四主材(甲)（番禺电源设备）'!$I$22</definedName>
    <definedName name="利旧甲供主要材料费含税价" localSheetId="120">'表四主材(甲)（番禺电源设备）'!$K$22</definedName>
    <definedName name="利旧甲供主要材料费增值税" localSheetId="120">'表四主材(甲)（番禺电源设备）'!$J$22</definedName>
    <definedName name="利旧乙供主要材料费" localSheetId="120">'表四主材(乙)（番禺电源设备）'!$I$22</definedName>
    <definedName name="利旧乙供主要材料费含税价" localSheetId="120">'表四主材(乙)（番禺电源设备）'!$K$22</definedName>
    <definedName name="利旧乙供主要材料费增值税" localSheetId="120">'表四主材(乙)（番禺电源设备）'!$J$22</definedName>
    <definedName name="利润" localSheetId="120">'表二（番禺电源设备）'!$I$24</definedName>
    <definedName name="临时设施费" localSheetId="120">'表二（番禺电源设备）'!$E$25</definedName>
    <definedName name="普工费" localSheetId="120">'表二（番禺电源设备）'!$E$14</definedName>
    <definedName name="普工总工日" localSheetId="120">'表三甲（番禺电源设备）'!$L$26</definedName>
    <definedName name="企业管理费" localSheetId="120">'表二（番禺电源设备）'!$I$23</definedName>
    <definedName name="人工费" localSheetId="120">'表二（番禺电源设备）'!$E$12</definedName>
    <definedName name="社会保障费" localSheetId="120">'表二（番禺电源设备）'!$I$20</definedName>
    <definedName name="生产工具用具使用费" localSheetId="120">'表二（番禺电源设备）'!$I$10</definedName>
    <definedName name="施工队伍调遣费" localSheetId="120">'表二（番禺电源设备）'!$I$15</definedName>
    <definedName name="室外部分技工总工日" localSheetId="120">'表三甲（番禺电源设备）'!$K$27</definedName>
    <definedName name="室外部分普工总工日" localSheetId="120">'表三甲（番禺电源设备）'!$L$27</definedName>
    <definedName name="特殊地区施工增加费" localSheetId="120">'表二（番禺电源设备）'!$I$12</definedName>
    <definedName name="危险作业意外伤害保险费" localSheetId="120">'表二（番禺电源设备）'!$I$22</definedName>
    <definedName name="文明施工费" localSheetId="120">'表二（番禺电源设备）'!$E$21</definedName>
    <definedName name="销项税额" localSheetId="120">'表二（番禺电源设备）'!$I$25</definedName>
    <definedName name="夜间施工增加费" localSheetId="120">'表二（番禺电源设备）'!$I$8</definedName>
    <definedName name="仪表使用费" localSheetId="120">'表三丙（番禺电源设备）'!$M$26</definedName>
    <definedName name="乙供主要材料费" localSheetId="120">'表四主材(乙)（番禺电源设备）'!$I$26</definedName>
    <definedName name="乙供主要材料费含税价" localSheetId="120">'表四主材(乙)（番禺电源设备）'!$K$26</definedName>
    <definedName name="乙供主要材料费增值税" localSheetId="120">'表四主材(乙)（番禺电源设备）'!$J$26</definedName>
    <definedName name="已完工程及设备保护费" localSheetId="120">'表二（番禺电源设备）'!$I$13</definedName>
    <definedName name="直接费" localSheetId="120">'表二（番禺电源设备）'!$E$10</definedName>
    <definedName name="直接工程费" localSheetId="120">'表二（番禺电源设备）'!$E$11</definedName>
    <definedName name="主要材料费" localSheetId="120">'表二（番禺电源设备）'!$E$16</definedName>
    <definedName name="住房公积金" localSheetId="120">'表二（番禺电源设备）'!$I$21</definedName>
    <definedName name="总投资" localSheetId="120">'表一（番禺电源设备）'!$K$15</definedName>
    <definedName name="总投资含税价" localSheetId="120">'表一（番禺电源设备）'!$M$15</definedName>
    <definedName name="总投资增值税" localSheetId="120">'表一（番禺电源设备）'!$L$15</definedName>
    <definedName name="_xlnm._FilterDatabase" localSheetId="121" hidden="1">'表五（番禺电源设备）'!$B$8:$H$26</definedName>
    <definedName name="_xlnm.Print_Area" localSheetId="121">'表五（番禺电源设备）'!$B$2:$H$27</definedName>
    <definedName name="_xlnm.Print_Titles" localSheetId="121">'表五（番禺电源设备）'!$2:$8</definedName>
    <definedName name="安全生产费" localSheetId="121">'表五（番禺电源设备）'!$E$9</definedName>
    <definedName name="材料费" localSheetId="121">'表二（番禺电源设备）'!$E$15</definedName>
    <definedName name="措施项目费" localSheetId="121">'表二（番禺电源设备）'!$E$20</definedName>
    <definedName name="大型施工机械调遣费" localSheetId="121">'表二（番禺电源设备）'!$I$16</definedName>
    <definedName name="冬雨季施工增加费" localSheetId="121">'表二（番禺电源设备）'!$I$9</definedName>
    <definedName name="辅助材料费" localSheetId="121">'表二（番禺电源设备）'!$E$17</definedName>
    <definedName name="工程车辆使用费" localSheetId="121">'表二（番禺电源设备）'!$E$26</definedName>
    <definedName name="工程点交、场地清理费" localSheetId="121">'表二（番禺电源设备）'!$E$24</definedName>
    <definedName name="工程费" localSheetId="121">'表一（番禺电源设备）'!$K$10</definedName>
    <definedName name="工程干扰费" localSheetId="121">'表二（番禺电源设备）'!$E$23</definedName>
    <definedName name="工程建设其他费" localSheetId="121">'表五（番禺电源设备）'!$E$26</definedName>
    <definedName name="工程建设其他费含税价" localSheetId="121">'表五（番禺电源设备）'!$G$26</definedName>
    <definedName name="工程建设其他费增值税" localSheetId="121">'表五（番禺电源设备）'!$F$26</definedName>
    <definedName name="工地器材搬运费" localSheetId="121">'表二（番禺电源设备）'!$E$22</definedName>
    <definedName name="规费" localSheetId="121">'表二（番禺电源设备）'!$I$18</definedName>
    <definedName name="国内配套利旧设备费" localSheetId="121">'表四国内（番禺电源设备）'!$I$22</definedName>
    <definedName name="国内配套利旧设备费含税价" localSheetId="121">'表四国内（番禺电源设备）'!$K$22</definedName>
    <definedName name="国内配套利旧设备费增值税" localSheetId="121">'表四国内（番禺电源设备）'!$J$22</definedName>
    <definedName name="国内配套设备费" localSheetId="121">'表四国内（番禺电源设备）'!$I$26</definedName>
    <definedName name="国内配套设备费含税价" localSheetId="121">'表四国内（番禺电源设备）'!$K$26</definedName>
    <definedName name="国内配套设备费增值税" localSheetId="121">'表四国内（番禺电源设备）'!$J$26</definedName>
    <definedName name="技工费" localSheetId="121">'表二（番禺电源设备）'!$E$13</definedName>
    <definedName name="技工总工日" localSheetId="121">'表三甲（番禺电源设备）'!$K$26</definedName>
    <definedName name="甲供主要材料费" localSheetId="121">'表四主材(甲)（番禺电源设备）'!$I$26</definedName>
    <definedName name="甲供主要材料费含税价" localSheetId="121">'表四主材(甲)（番禺电源设备）'!$K$26</definedName>
    <definedName name="甲供主要材料费增值税" localSheetId="121">'表四主材(甲)（番禺电源设备）'!$J$26</definedName>
    <definedName name="间接费" localSheetId="121">'表二（番禺电源设备）'!$I$17</definedName>
    <definedName name="建筑安装工程费" localSheetId="121">'表二（番禺电源设备）'!$E$9</definedName>
    <definedName name="建筑安装工程费含税价" localSheetId="121">'表二（番禺电源设备）'!$E$8</definedName>
    <definedName name="建筑安装工程费增值税" localSheetId="121">'表二（番禺电源设备）'!$I$25</definedName>
    <definedName name="利旧甲供主要材料费" localSheetId="121">'表四主材(甲)（番禺电源设备）'!$I$22</definedName>
    <definedName name="利旧甲供主要材料费含税价" localSheetId="121">'表四主材(甲)（番禺电源设备）'!$K$22</definedName>
    <definedName name="利旧甲供主要材料费增值税" localSheetId="121">'表四主材(甲)（番禺电源设备）'!$J$22</definedName>
    <definedName name="利旧乙供主要材料费" localSheetId="121">'表四主材(乙)（番禺电源设备）'!$I$22</definedName>
    <definedName name="利旧乙供主要材料费含税价" localSheetId="121">'表四主材(乙)（番禺电源设备）'!$K$22</definedName>
    <definedName name="利旧乙供主要材料费增值税" localSheetId="121">'表四主材(乙)（番禺电源设备）'!$J$22</definedName>
    <definedName name="利润" localSheetId="121">'表二（番禺电源设备）'!$I$24</definedName>
    <definedName name="临时设施费" localSheetId="121">'表二（番禺电源设备）'!$E$25</definedName>
    <definedName name="普工费" localSheetId="121">'表二（番禺电源设备）'!$E$14</definedName>
    <definedName name="普工总工日" localSheetId="121">'表三甲（番禺电源设备）'!$L$26</definedName>
    <definedName name="企业管理费" localSheetId="121">'表二（番禺电源设备）'!$I$23</definedName>
    <definedName name="人工费" localSheetId="121">'表二（番禺电源设备）'!$E$12</definedName>
    <definedName name="社会保障费" localSheetId="121">'表二（番禺电源设备）'!$I$20</definedName>
    <definedName name="生产工具用具使用费" localSheetId="121">'表二（番禺电源设备）'!$I$10</definedName>
    <definedName name="施工队伍调遣费" localSheetId="121">'表二（番禺电源设备）'!$I$15</definedName>
    <definedName name="室外部分技工总工日" localSheetId="121">'表三甲（番禺电源设备）'!$K$27</definedName>
    <definedName name="室外部分普工总工日" localSheetId="121">'表三甲（番禺电源设备）'!$L$27</definedName>
    <definedName name="特殊地区施工增加费" localSheetId="121">'表二（番禺电源设备）'!$I$12</definedName>
    <definedName name="危险作业意外伤害保险费" localSheetId="121">'表二（番禺电源设备）'!$I$22</definedName>
    <definedName name="文明施工费" localSheetId="121">'表二（番禺电源设备）'!$E$21</definedName>
    <definedName name="销项税额" localSheetId="121">'表二（番禺电源设备）'!$I$25</definedName>
    <definedName name="夜间施工增加费" localSheetId="121">'表二（番禺电源设备）'!$I$8</definedName>
    <definedName name="仪表使用费" localSheetId="121">'表三丙（番禺电源设备）'!$M$26</definedName>
    <definedName name="乙供主要材料费" localSheetId="121">'表四主材(乙)（番禺电源设备）'!$I$26</definedName>
    <definedName name="乙供主要材料费含税价" localSheetId="121">'表四主材(乙)（番禺电源设备）'!$K$26</definedName>
    <definedName name="乙供主要材料费增值税" localSheetId="121">'表四主材(乙)（番禺电源设备）'!$J$26</definedName>
    <definedName name="已完工程及设备保护费" localSheetId="121">'表二（番禺电源设备）'!$I$13</definedName>
    <definedName name="直接费" localSheetId="121">'表二（番禺电源设备）'!$E$10</definedName>
    <definedName name="直接工程费" localSheetId="121">'表二（番禺电源设备）'!$E$11</definedName>
    <definedName name="主要材料费" localSheetId="121">'表二（番禺电源设备）'!$E$16</definedName>
    <definedName name="住房公积金" localSheetId="121">'表二（番禺电源设备）'!$I$21</definedName>
    <definedName name="总投资" localSheetId="121">'表一（番禺电源设备）'!$K$15</definedName>
    <definedName name="总投资含税价" localSheetId="121">'表一（番禺电源设备）'!$M$15</definedName>
    <definedName name="总投资增值税" localSheetId="121">'表一（番禺电源设备）'!$L$15</definedName>
    <definedName name="BBU数量" localSheetId="122">#REF!</definedName>
    <definedName name="_xlnm.Print_Area" localSheetId="122">'表一（番禺设备安装）'!$B$2:$N$15</definedName>
    <definedName name="reference" localSheetId="122" hidden="1">#REF!</definedName>
    <definedName name="RRU数量" localSheetId="122">#REF!</definedName>
    <definedName name="安全生产费" localSheetId="122">'表五（番禺设备安装）'!$E$13</definedName>
    <definedName name="安全生产费费率" localSheetId="122">#REF!</definedName>
    <definedName name="搬迁设备包装及运输费用" localSheetId="122">#REF!</definedName>
    <definedName name="搬迁设备包装及运输费用增值税税率" localSheetId="122">#REF!</definedName>
    <definedName name="编制" localSheetId="122">#REF!</definedName>
    <definedName name="编制单位" localSheetId="122">#REF!</definedName>
    <definedName name="编制日期" localSheetId="122">#REF!</definedName>
    <definedName name="标签制作费" localSheetId="122">#REF!</definedName>
    <definedName name="标签制作费增值税税率" localSheetId="122">#REF!</definedName>
    <definedName name="不需安装设备采购及保管费费率" localSheetId="122">#REF!</definedName>
    <definedName name="材料采购及保管费费率" localSheetId="122">#REF!</definedName>
    <definedName name="材料采购及保管费增值税税率" localSheetId="122">#REF!</definedName>
    <definedName name="材料费" localSheetId="122">'表二（番禺设备安装）'!$E$15</definedName>
    <definedName name="材料运距" localSheetId="122">#REF!</definedName>
    <definedName name="材料运输保险费费率" localSheetId="122">#REF!</definedName>
    <definedName name="材料运输保险费增值税税率" localSheetId="122">#REF!</definedName>
    <definedName name="厂家服务费" localSheetId="122">#REF!</definedName>
    <definedName name="厂家服务费取费模式" localSheetId="122">#REF!</definedName>
    <definedName name="厂家服务费增值税税率" localSheetId="122">#REF!</definedName>
    <definedName name="措施项目费" localSheetId="122">'表二（番禺设备安装）'!$E$20</definedName>
    <definedName name="大型施工机械调遣费" localSheetId="122">'表二（番禺设备安装）'!$I$16</definedName>
    <definedName name="单BBU服务费造价" localSheetId="122">#REF!</definedName>
    <definedName name="单RRU服务费造价" localSheetId="122">#REF!</definedName>
    <definedName name="单程调遣费" localSheetId="122">#REF!</definedName>
    <definedName name="单项工程名称" localSheetId="122">#REF!</definedName>
    <definedName name="单载频服务费造价" localSheetId="122">#REF!</definedName>
    <definedName name="单站服务费造价" localSheetId="122">#REF!</definedName>
    <definedName name="地市" localSheetId="122">#REF!</definedName>
    <definedName name="电缆运杂费费率" localSheetId="122">#REF!</definedName>
    <definedName name="电缆运杂费增值税税率" localSheetId="122">#REF!</definedName>
    <definedName name="电源设备与工器具购置费" localSheetId="122">#REF!</definedName>
    <definedName name="调遣里程" localSheetId="122">#REF!</definedName>
    <definedName name="调遣人数" localSheetId="122">#REF!</definedName>
    <definedName name="冬雨季施工增加费" localSheetId="122">'表二（番禺设备安装）'!$I$9</definedName>
    <definedName name="冬雨季施工增加费费率" localSheetId="122">#REF!</definedName>
    <definedName name="二次搬运费" localSheetId="122">#REF!</definedName>
    <definedName name="二次搬运费增值税税率" localSheetId="122">#REF!</definedName>
    <definedName name="辅助材料费" localSheetId="122">'表二（番禺设备安装）'!$E$17</definedName>
    <definedName name="辅助材料费费率" localSheetId="122">#REF!</definedName>
    <definedName name="工程车辆使用费" localSheetId="122">'表二（番禺设备安装）'!$E$26</definedName>
    <definedName name="工程车辆使用费费率" localSheetId="122">#REF!</definedName>
    <definedName name="工程点交、场地清理费" localSheetId="122">'表二（番禺设备安装）'!$E$24</definedName>
    <definedName name="工程点交、场地清理费率" localSheetId="122">#REF!</definedName>
    <definedName name="工程费" localSheetId="122">'表一（番禺设备安装）'!$K$10</definedName>
    <definedName name="工程干扰费" localSheetId="122">'表二（番禺设备安装）'!$E$23</definedName>
    <definedName name="工程干扰费费率" localSheetId="122">#REF!</definedName>
    <definedName name="工程建设其他费" localSheetId="122">'表五（番禺设备安装）'!$E$26</definedName>
    <definedName name="工程建设其他费含税价" localSheetId="122">'表五（番禺设备安装）'!$G$26</definedName>
    <definedName name="工程建设其他费增值税" localSheetId="122">'表五（番禺设备安装）'!$F$26</definedName>
    <definedName name="工程排污费" localSheetId="122">#REF!</definedName>
    <definedName name="工程属性" localSheetId="122">#REF!</definedName>
    <definedName name="工程项目名称" localSheetId="122">#REF!</definedName>
    <definedName name="工地器材搬运费" localSheetId="122">'表二（番禺设备安装）'!$E$22</definedName>
    <definedName name="工地器材搬运费费率" localSheetId="122">#REF!</definedName>
    <definedName name="光缆运杂费费率" localSheetId="122">#REF!</definedName>
    <definedName name="光缆运杂费增值税税率" localSheetId="122">#REF!</definedName>
    <definedName name="规费" localSheetId="122">'表二（番禺设备安装）'!$I$18</definedName>
    <definedName name="国内配套利旧设备费" localSheetId="122">'表四国内（番禺设备安装）'!$I$22</definedName>
    <definedName name="国内配套利旧设备费含税价" localSheetId="122">'表四国内（番禺设备安装）'!$K$22</definedName>
    <definedName name="国内配套利旧设备费增值税" localSheetId="122">'表四国内（番禺设备安装）'!$J$22</definedName>
    <definedName name="国内配套设备费" localSheetId="122">'表四国内（番禺设备安装）'!$I$26</definedName>
    <definedName name="国内配套设备费含税价" localSheetId="122">'表四国内（番禺设备安装）'!$K$26</definedName>
    <definedName name="国内配套设备费增值税" localSheetId="122">'表四国内（番禺设备安装）'!$J$26</definedName>
    <definedName name="国内设备采购及保管费费率" localSheetId="122">#REF!</definedName>
    <definedName name="国内设备采购及保管费增值税税率" localSheetId="122">#REF!</definedName>
    <definedName name="国内设备运距" localSheetId="122">#REF!</definedName>
    <definedName name="国内设备运输保险费费率" localSheetId="122">#REF!</definedName>
    <definedName name="国内设备运输保险费增值税税率" localSheetId="122">#REF!</definedName>
    <definedName name="国内设备运杂费费率" localSheetId="122">#REF!</definedName>
    <definedName name="国内设备运杂费增值税税率" localSheetId="122">#REF!</definedName>
    <definedName name="机械使用费" localSheetId="122">#REF!</definedName>
    <definedName name="基站名称" localSheetId="122">#REF!</definedName>
    <definedName name="技工单价" localSheetId="122">#REF!</definedName>
    <definedName name="技工费" localSheetId="122">'表二（番禺设备安装）'!$E$13</definedName>
    <definedName name="技工总工日" localSheetId="122">'表三甲（番禺设备安装）'!$K$64</definedName>
    <definedName name="甲供主材增值税税率" localSheetId="122">#REF!</definedName>
    <definedName name="甲供主要材料费" localSheetId="122">'表四主材(甲) （番禺设备安装）'!$I$26</definedName>
    <definedName name="甲供主要材料费含税价" localSheetId="122">'表四主材(甲) （番禺设备安装）'!$K$26</definedName>
    <definedName name="甲供主要材料费增值税" localSheetId="122">'表四主材(甲) （番禺设备安装）'!$J$26</definedName>
    <definedName name="间接费" localSheetId="122">'表二（番禺设备安装）'!$I$17</definedName>
    <definedName name="监理费" localSheetId="122">#REF!</definedName>
    <definedName name="监理费费率" localSheetId="122">#REF!</definedName>
    <definedName name="监理费计费额" localSheetId="122">#REF!</definedName>
    <definedName name="监理费增值税税率" localSheetId="122">#REF!</definedName>
    <definedName name="建设单位名称" localSheetId="122">#REF!</definedName>
    <definedName name="建设类型" localSheetId="122">#REF!</definedName>
    <definedName name="建筑安装工程费" localSheetId="122">'表二（番禺设备安装）'!$E$9</definedName>
    <definedName name="建筑安装工程费含税价" localSheetId="122">'表二（番禺设备安装）'!$E$8</definedName>
    <definedName name="建筑安装工程费增值税" localSheetId="122">'表二（番禺设备安装）'!$I$25</definedName>
    <definedName name="勘察费" localSheetId="122">#REF!</definedName>
    <definedName name="客户版生成文件名称" localSheetId="122">#REF!</definedName>
    <definedName name="利旧甲供主要材料费" localSheetId="122">'表四主材(甲) （番禺设备安装）'!$I$22</definedName>
    <definedName name="利旧甲供主要材料费含税价" localSheetId="122">'表四主材(甲) （番禺设备安装）'!$K$22</definedName>
    <definedName name="利旧甲供主要材料费增值税" localSheetId="122">'表四主材(甲) （番禺设备安装）'!$J$22</definedName>
    <definedName name="利旧乙供主要材料费" localSheetId="122">'表四主材(乙)（番禺设备安装）'!$I$22</definedName>
    <definedName name="利旧乙供主要材料费含税价" localSheetId="122">'表四主材(乙)（番禺设备安装）'!$K$22</definedName>
    <definedName name="利旧乙供主要材料费增值税" localSheetId="122">'表四主材(乙)（番禺设备安装）'!$J$22</definedName>
    <definedName name="利旧主设备费" localSheetId="122">'表四主设备（番禺设备安装）'!$I$15</definedName>
    <definedName name="利旧主设备费含税价" localSheetId="122">'表四主设备（番禺设备安装）'!$K$15</definedName>
    <definedName name="利旧主设备费增值税" localSheetId="122">'表四主设备（番禺设备安装）'!$J$15</definedName>
    <definedName name="利润" localSheetId="122">'表二（番禺设备安装）'!$I$24</definedName>
    <definedName name="利润率" localSheetId="122">#REF!</definedName>
    <definedName name="临时设施费" localSheetId="122">'表二（番禺设备安装）'!$E$25</definedName>
    <definedName name="临时设施费费率" localSheetId="122">#REF!</definedName>
    <definedName name="木材及木制品运杂费费率" localSheetId="122">#REF!</definedName>
    <definedName name="木材及木制品运杂费增值税税率" localSheetId="122">#REF!</definedName>
    <definedName name="普工单价" localSheetId="122">#REF!</definedName>
    <definedName name="普工费" localSheetId="122">'表二（番禺设备安装）'!$E$14</definedName>
    <definedName name="普工总工日" localSheetId="122">'表三甲（番禺设备安装）'!$L$64</definedName>
    <definedName name="其他运杂费费率" localSheetId="122">#REF!</definedName>
    <definedName name="其他运杂费增值税税率" localSheetId="122">#REF!</definedName>
    <definedName name="企业管理费" localSheetId="122">'表二（番禺设备安装）'!$I$23</definedName>
    <definedName name="企业管理费费率" localSheetId="122">#REF!</definedName>
    <definedName name="区域" localSheetId="122">#REF!</definedName>
    <definedName name="人工费" localSheetId="122">'表二（番禺设备安装）'!$E$12</definedName>
    <definedName name="设备采购及保管费增值税税率" localSheetId="122">#REF!</definedName>
    <definedName name="设备厂家" localSheetId="122">#REF!</definedName>
    <definedName name="设备增值税税率" localSheetId="122">#REF!</definedName>
    <definedName name="设计费" localSheetId="122">#REF!</definedName>
    <definedName name="设计费费率" localSheetId="122">#REF!</definedName>
    <definedName name="设计费附加调整系数" localSheetId="122">#REF!</definedName>
    <definedName name="设计费工程复杂系数" localSheetId="122">#REF!</definedName>
    <definedName name="设计费计费额" localSheetId="122">#REF!</definedName>
    <definedName name="设计费增值税税率" localSheetId="122">#REF!</definedName>
    <definedName name="设计费专业调整系数" localSheetId="122">#REF!</definedName>
    <definedName name="设计负责人" localSheetId="122">#REF!</definedName>
    <definedName name="社会保障费" localSheetId="122">'表二（番禺设备安装）'!$I$20</definedName>
    <definedName name="社会保障费费率" localSheetId="122">#REF!</definedName>
    <definedName name="审核" localSheetId="122">#REF!</definedName>
    <definedName name="生产工具用具使用费" localSheetId="122">'表二（番禺设备安装）'!$I$10</definedName>
    <definedName name="生产工具用具使用费费率" localSheetId="122">#REF!</definedName>
    <definedName name="省份" localSheetId="122">#REF!</definedName>
    <definedName name="施工单位增值税税率" localSheetId="122">#REF!</definedName>
    <definedName name="施工队伍调遣费" localSheetId="122">'表二（番禺设备安装）'!$I$15</definedName>
    <definedName name="施工用水电蒸气费" localSheetId="122">#REF!</definedName>
    <definedName name="室内外" localSheetId="122">#REF!</definedName>
    <definedName name="室外部分技工总工日" localSheetId="122">'表三甲（番禺设备安装）'!$K$65</definedName>
    <definedName name="室外部分普工总工日" localSheetId="122">'表三甲（番禺设备安装）'!$L$65</definedName>
    <definedName name="水泥及水泥构件运杂费费率" localSheetId="122">#REF!</definedName>
    <definedName name="水泥及水泥构件运杂费增值税税率" localSheetId="122">#REF!</definedName>
    <definedName name="塑料及塑料制品运杂费费率" localSheetId="122">#REF!</definedName>
    <definedName name="塑料及塑料制品运杂费增值税税率" localSheetId="122">#REF!</definedName>
    <definedName name="特殊地区施工增加费" localSheetId="122">'表二（番禺设备安装）'!$I$12</definedName>
    <definedName name="特殊地区施工增加费费率" localSheetId="122">#REF!</definedName>
    <definedName name="危险作业意外伤害保险费" localSheetId="122">'表二（番禺设备安装）'!$I$22</definedName>
    <definedName name="危险作业意外伤害保险费费率" localSheetId="122">#REF!</definedName>
    <definedName name="文明施工费" localSheetId="122">'表二（番禺设备安装）'!$E$21</definedName>
    <definedName name="文明施工费费率" localSheetId="122">#REF!</definedName>
    <definedName name="无线设备与工器具购置费" localSheetId="122">#REF!</definedName>
    <definedName name="项目建设管理费" localSheetId="122">#REF!</definedName>
    <definedName name="项目建设管理费费率" localSheetId="122">#REF!</definedName>
    <definedName name="项目建设管理费增值税税率" localSheetId="122">#REF!</definedName>
    <definedName name="项目属性" localSheetId="122">#REF!</definedName>
    <definedName name="销项税额" localSheetId="122">'表二（番禺设备安装）'!$I$25</definedName>
    <definedName name="小型建筑工程费" localSheetId="122">#REF!</definedName>
    <definedName name="小型建筑工程费含税价" localSheetId="122">#REF!</definedName>
    <definedName name="小型建筑工程费增值税" localSheetId="122">#REF!</definedName>
    <definedName name="新建软件单BBU造价" localSheetId="122">#REF!</definedName>
    <definedName name="新建软件单BBU造价公允价" localSheetId="122">#REF!</definedName>
    <definedName name="新建软件单RRU造价" localSheetId="122">#REF!</definedName>
    <definedName name="新建软件单RRU造价公允价" localSheetId="122">#REF!</definedName>
    <definedName name="新建软件单载频造价" localSheetId="122">#REF!</definedName>
    <definedName name="新建软件单载频造价公允价" localSheetId="122">#REF!</definedName>
    <definedName name="新建软件单站造价" localSheetId="122">#REF!</definedName>
    <definedName name="新建软件单站造价公允价" localSheetId="122">#REF!</definedName>
    <definedName name="新建硬件单BBU造价" localSheetId="122">#REF!</definedName>
    <definedName name="新建硬件单BBU造价公允价" localSheetId="122">#REF!</definedName>
    <definedName name="新建硬件单RRU造价" localSheetId="122">#REF!</definedName>
    <definedName name="新建硬件单RRU造价公允价" localSheetId="122">#REF!</definedName>
    <definedName name="新建硬件单载频造价" localSheetId="122">#REF!</definedName>
    <definedName name="新建硬件单载频造价公允价" localSheetId="122">#REF!</definedName>
    <definedName name="新建硬件单站造价" localSheetId="122">#REF!</definedName>
    <definedName name="新建硬件单站造价公允价" localSheetId="122">#REF!</definedName>
    <definedName name="选址费" localSheetId="122">#REF!</definedName>
    <definedName name="选址费增值税税率" localSheetId="122">#REF!</definedName>
    <definedName name="夜间施工增加费" localSheetId="122">'表二（番禺设备安装）'!$I$8</definedName>
    <definedName name="夜间施工增加费费率" localSheetId="122">#REF!</definedName>
    <definedName name="仪表使用费" localSheetId="122">'表三丙（番禺设备安装）'!$M$64</definedName>
    <definedName name="乙供主材增值税税率" localSheetId="122">#REF!</definedName>
    <definedName name="乙供主要材料费" localSheetId="122">'表四主材(乙)（番禺设备安装）'!$I$26</definedName>
    <definedName name="乙供主要材料费含税价" localSheetId="122">'表四主材(乙)（番禺设备安装）'!$K$26</definedName>
    <definedName name="乙供主要材料费增值税" localSheetId="122">'表四主材(乙)（番禺设备安装）'!$J$26</definedName>
    <definedName name="已完工程及设备保护费" localSheetId="122">'表二（番禺设备安装）'!$I$13</definedName>
    <definedName name="已完工程及设备保护费费率" localSheetId="122">#REF!</definedName>
    <definedName name="预备费费率" localSheetId="122">#REF!</definedName>
    <definedName name="运土费" localSheetId="122">#REF!</definedName>
    <definedName name="载波数" localSheetId="122">#REF!</definedName>
    <definedName name="直接费" localSheetId="122">'表二（番禺设备安装）'!$E$10</definedName>
    <definedName name="直接工程费" localSheetId="122">'表二（番禺设备安装）'!$E$11</definedName>
    <definedName name="主设备采购及保管费费率" localSheetId="122">#REF!</definedName>
    <definedName name="主设备采购及保管费增值税税率" localSheetId="122">#REF!</definedName>
    <definedName name="主设备费" localSheetId="122">'表四主设备（番禺设备安装）'!$I$19</definedName>
    <definedName name="主设备费公允价" localSheetId="122">'表四主设备（番禺设备安装）'!#REF!</definedName>
    <definedName name="主设备费含税价" localSheetId="122">'表四主设备（番禺设备安装）'!$K$19</definedName>
    <definedName name="主设备费含税价公允价" localSheetId="122">'表四主设备（番禺设备安装）'!#REF!</definedName>
    <definedName name="主设备费增值税" localSheetId="122">'表四主设备（番禺设备安装）'!$J$19</definedName>
    <definedName name="主设备费增值税公允价" localSheetId="122">'表四主设备（番禺设备安装）'!#REF!</definedName>
    <definedName name="主设备软件费" localSheetId="122">#REF!</definedName>
    <definedName name="主设备软件费公允价" localSheetId="122">#REF!</definedName>
    <definedName name="主设备软件费取费模式" localSheetId="122">#REF!</definedName>
    <definedName name="主设备软件费取费模式公允价" localSheetId="122">#REF!</definedName>
    <definedName name="主设备软件费增值税税率" localSheetId="122">#REF!</definedName>
    <definedName name="主设备软件费增值税税率公允价" localSheetId="122">#REF!</definedName>
    <definedName name="主设备硬件费" localSheetId="122">#REF!</definedName>
    <definedName name="主设备硬件费公允价" localSheetId="122">#REF!</definedName>
    <definedName name="主设备硬件费取费模式" localSheetId="122">#REF!</definedName>
    <definedName name="主设备硬件费取费模式公允价" localSheetId="122">#REF!</definedName>
    <definedName name="主设备硬件费增值税税率" localSheetId="122">#REF!</definedName>
    <definedName name="主设备硬件费增值税税率公允价" localSheetId="122">#REF!</definedName>
    <definedName name="主设备运距" localSheetId="122">#REF!</definedName>
    <definedName name="主设备运输保险费费率" localSheetId="122">#REF!</definedName>
    <definedName name="主设备运输保险费增值税税率" localSheetId="122">#REF!</definedName>
    <definedName name="主设备运杂费费率" localSheetId="122">#REF!</definedName>
    <definedName name="主设备运杂费增值税税率" localSheetId="122">#REF!</definedName>
    <definedName name="主要材料费" localSheetId="122">'表二（番禺设备安装）'!$E$16</definedName>
    <definedName name="住房公积金" localSheetId="122">'表二（番禺设备安装）'!$I$21</definedName>
    <definedName name="住房公积金费率" localSheetId="122">#REF!</definedName>
    <definedName name="专业代码" localSheetId="122">#REF!</definedName>
    <definedName name="专业归属" localSheetId="122">#REF!</definedName>
    <definedName name="资源录入费" localSheetId="122">#REF!</definedName>
    <definedName name="资源录入费增值税税率" localSheetId="122">#REF!</definedName>
    <definedName name="自定义编制日期" localSheetId="122">#REF!</definedName>
    <definedName name="总体设计费" localSheetId="122">#REF!</definedName>
    <definedName name="总投资" localSheetId="122">'表一（番禺设备安装）'!$K$15</definedName>
    <definedName name="总投资含税价" localSheetId="122">'表一（番禺设备安装）'!$M$15</definedName>
    <definedName name="总投资增值税" localSheetId="122">'表一（番禺设备安装）'!$L$15</definedName>
    <definedName name="BBU数量" localSheetId="123">#REF!</definedName>
    <definedName name="_xlnm.Print_Area" localSheetId="123">'表二（番禺设备安装）'!$B$2:$I$26</definedName>
    <definedName name="reference" localSheetId="123" hidden="1">#REF!</definedName>
    <definedName name="RRU数量" localSheetId="123">#REF!</definedName>
    <definedName name="安全生产费" localSheetId="123">'表五（番禺设备安装）'!$E$13</definedName>
    <definedName name="安全生产费费率" localSheetId="123">#REF!</definedName>
    <definedName name="搬迁设备包装及运输费用" localSheetId="123">#REF!</definedName>
    <definedName name="搬迁设备包装及运输费用增值税税率" localSheetId="123">#REF!</definedName>
    <definedName name="编制" localSheetId="123">#REF!</definedName>
    <definedName name="编制单位" localSheetId="123">#REF!</definedName>
    <definedName name="编制日期" localSheetId="123">#REF!</definedName>
    <definedName name="标签制作费" localSheetId="123">#REF!</definedName>
    <definedName name="标签制作费增值税税率" localSheetId="123">#REF!</definedName>
    <definedName name="不需安装设备采购及保管费费率" localSheetId="123">#REF!</definedName>
    <definedName name="材料采购及保管费费率" localSheetId="123">#REF!</definedName>
    <definedName name="材料采购及保管费增值税税率" localSheetId="123">#REF!</definedName>
    <definedName name="材料费" localSheetId="123">'表二（番禺设备安装）'!$E$15</definedName>
    <definedName name="材料运距" localSheetId="123">#REF!</definedName>
    <definedName name="材料运输保险费费率" localSheetId="123">#REF!</definedName>
    <definedName name="材料运输保险费增值税税率" localSheetId="123">#REF!</definedName>
    <definedName name="厂家服务费" localSheetId="123">#REF!</definedName>
    <definedName name="厂家服务费取费模式" localSheetId="123">#REF!</definedName>
    <definedName name="厂家服务费增值税税率" localSheetId="123">#REF!</definedName>
    <definedName name="措施项目费" localSheetId="123">'表二（番禺设备安装）'!$E$20</definedName>
    <definedName name="大型施工机械调遣费" localSheetId="123">'表二（番禺设备安装）'!$I$16</definedName>
    <definedName name="单BBU服务费造价" localSheetId="123">#REF!</definedName>
    <definedName name="单RRU服务费造价" localSheetId="123">#REF!</definedName>
    <definedName name="单程调遣费" localSheetId="123">#REF!</definedName>
    <definedName name="单项工程名称" localSheetId="123">#REF!</definedName>
    <definedName name="单载频服务费造价" localSheetId="123">#REF!</definedName>
    <definedName name="单站服务费造价" localSheetId="123">#REF!</definedName>
    <definedName name="地市" localSheetId="123">#REF!</definedName>
    <definedName name="电缆运杂费费率" localSheetId="123">#REF!</definedName>
    <definedName name="电缆运杂费增值税税率" localSheetId="123">#REF!</definedName>
    <definedName name="电源设备与工器具购置费" localSheetId="123">#REF!</definedName>
    <definedName name="调遣里程" localSheetId="123">#REF!</definedName>
    <definedName name="调遣人数" localSheetId="123">#REF!</definedName>
    <definedName name="冬雨季施工增加费" localSheetId="123">'表二（番禺设备安装）'!$I$9</definedName>
    <definedName name="冬雨季施工增加费费率" localSheetId="123">#REF!</definedName>
    <definedName name="二次搬运费" localSheetId="123">#REF!</definedName>
    <definedName name="二次搬运费增值税税率" localSheetId="123">#REF!</definedName>
    <definedName name="辅助材料费" localSheetId="123">'表二（番禺设备安装）'!$E$17</definedName>
    <definedName name="辅助材料费费率" localSheetId="123">#REF!</definedName>
    <definedName name="工程车辆使用费" localSheetId="123">'表二（番禺设备安装）'!$E$26</definedName>
    <definedName name="工程车辆使用费费率" localSheetId="123">#REF!</definedName>
    <definedName name="工程点交、场地清理费" localSheetId="123">'表二（番禺设备安装）'!$E$24</definedName>
    <definedName name="工程点交、场地清理费率" localSheetId="123">#REF!</definedName>
    <definedName name="工程费" localSheetId="123">'表一（番禺设备安装）'!$K$10</definedName>
    <definedName name="工程干扰费" localSheetId="123">'表二（番禺设备安装）'!$E$23</definedName>
    <definedName name="工程干扰费费率" localSheetId="123">#REF!</definedName>
    <definedName name="工程建设其他费" localSheetId="123">'表五（番禺设备安装）'!$E$26</definedName>
    <definedName name="工程建设其他费含税价" localSheetId="123">'表五（番禺设备安装）'!$G$26</definedName>
    <definedName name="工程建设其他费增值税" localSheetId="123">'表五（番禺设备安装）'!$F$26</definedName>
    <definedName name="工程排污费" localSheetId="123">#REF!</definedName>
    <definedName name="工程属性" localSheetId="123">#REF!</definedName>
    <definedName name="工程项目名称" localSheetId="123">#REF!</definedName>
    <definedName name="工地器材搬运费" localSheetId="123">'表二（番禺设备安装）'!$E$22</definedName>
    <definedName name="工地器材搬运费费率" localSheetId="123">#REF!</definedName>
    <definedName name="光缆运杂费费率" localSheetId="123">#REF!</definedName>
    <definedName name="光缆运杂费增值税税率" localSheetId="123">#REF!</definedName>
    <definedName name="规费" localSheetId="123">'表二（番禺设备安装）'!$I$18</definedName>
    <definedName name="国内配套利旧设备费" localSheetId="123">'表四国内（番禺设备安装）'!$I$22</definedName>
    <definedName name="国内配套利旧设备费含税价" localSheetId="123">'表四国内（番禺设备安装）'!$K$22</definedName>
    <definedName name="国内配套利旧设备费增值税" localSheetId="123">'表四国内（番禺设备安装）'!$J$22</definedName>
    <definedName name="国内配套设备费" localSheetId="123">'表四国内（番禺设备安装）'!$I$26</definedName>
    <definedName name="国内配套设备费含税价" localSheetId="123">'表四国内（番禺设备安装）'!$K$26</definedName>
    <definedName name="国内配套设备费增值税" localSheetId="123">'表四国内（番禺设备安装）'!$J$26</definedName>
    <definedName name="国内设备采购及保管费费率" localSheetId="123">#REF!</definedName>
    <definedName name="国内设备采购及保管费增值税税率" localSheetId="123">#REF!</definedName>
    <definedName name="国内设备运距" localSheetId="123">#REF!</definedName>
    <definedName name="国内设备运输保险费费率" localSheetId="123">#REF!</definedName>
    <definedName name="国内设备运输保险费增值税税率" localSheetId="123">#REF!</definedName>
    <definedName name="国内设备运杂费费率" localSheetId="123">#REF!</definedName>
    <definedName name="国内设备运杂费增值税税率" localSheetId="123">#REF!</definedName>
    <definedName name="机械使用费" localSheetId="123">#REF!</definedName>
    <definedName name="基站名称" localSheetId="123">#REF!</definedName>
    <definedName name="技工单价" localSheetId="123">#REF!</definedName>
    <definedName name="技工费" localSheetId="123">'表二（番禺设备安装）'!$E$13</definedName>
    <definedName name="技工总工日" localSheetId="123">'表三甲（番禺设备安装）'!$K$64</definedName>
    <definedName name="甲供主材增值税税率" localSheetId="123">#REF!</definedName>
    <definedName name="甲供主要材料费" localSheetId="123">'表四主材(甲) （番禺设备安装）'!$I$26</definedName>
    <definedName name="甲供主要材料费含税价" localSheetId="123">'表四主材(甲) （番禺设备安装）'!$K$26</definedName>
    <definedName name="甲供主要材料费增值税" localSheetId="123">'表四主材(甲) （番禺设备安装）'!$J$26</definedName>
    <definedName name="间接费" localSheetId="123">'表二（番禺设备安装）'!$I$17</definedName>
    <definedName name="监理费" localSheetId="123">#REF!</definedName>
    <definedName name="监理费费率" localSheetId="123">#REF!</definedName>
    <definedName name="监理费计费额" localSheetId="123">#REF!</definedName>
    <definedName name="监理费增值税税率" localSheetId="123">#REF!</definedName>
    <definedName name="建设单位名称" localSheetId="123">#REF!</definedName>
    <definedName name="建设类型" localSheetId="123">#REF!</definedName>
    <definedName name="建筑安装工程费" localSheetId="123">'表二（番禺设备安装）'!$E$9</definedName>
    <definedName name="建筑安装工程费含税价" localSheetId="123">'表二（番禺设备安装）'!$E$8</definedName>
    <definedName name="建筑安装工程费增值税" localSheetId="123">'表二（番禺设备安装）'!$I$25</definedName>
    <definedName name="勘察费" localSheetId="123">#REF!</definedName>
    <definedName name="客户版生成文件名称" localSheetId="123">#REF!</definedName>
    <definedName name="利旧甲供主要材料费" localSheetId="123">'表四主材(甲) （番禺设备安装）'!$I$22</definedName>
    <definedName name="利旧甲供主要材料费含税价" localSheetId="123">'表四主材(甲) （番禺设备安装）'!$K$22</definedName>
    <definedName name="利旧甲供主要材料费增值税" localSheetId="123">'表四主材(甲) （番禺设备安装）'!$J$22</definedName>
    <definedName name="利旧乙供主要材料费" localSheetId="123">'表四主材(乙)（番禺设备安装）'!$I$22</definedName>
    <definedName name="利旧乙供主要材料费含税价" localSheetId="123">'表四主材(乙)（番禺设备安装）'!$K$22</definedName>
    <definedName name="利旧乙供主要材料费增值税" localSheetId="123">'表四主材(乙)（番禺设备安装）'!$J$22</definedName>
    <definedName name="利旧主设备费" localSheetId="123">'表四主设备（番禺设备安装）'!$I$15</definedName>
    <definedName name="利旧主设备费含税价" localSheetId="123">'表四主设备（番禺设备安装）'!$K$15</definedName>
    <definedName name="利旧主设备费增值税" localSheetId="123">'表四主设备（番禺设备安装）'!$J$15</definedName>
    <definedName name="利润" localSheetId="123">'表二（番禺设备安装）'!$I$24</definedName>
    <definedName name="利润率" localSheetId="123">#REF!</definedName>
    <definedName name="临时设施费" localSheetId="123">'表二（番禺设备安装）'!$E$25</definedName>
    <definedName name="临时设施费费率" localSheetId="123">#REF!</definedName>
    <definedName name="木材及木制品运杂费费率" localSheetId="123">#REF!</definedName>
    <definedName name="木材及木制品运杂费增值税税率" localSheetId="123">#REF!</definedName>
    <definedName name="普工单价" localSheetId="123">#REF!</definedName>
    <definedName name="普工费" localSheetId="123">'表二（番禺设备安装）'!$E$14</definedName>
    <definedName name="普工总工日" localSheetId="123">'表三甲（番禺设备安装）'!$L$64</definedName>
    <definedName name="其他运杂费费率" localSheetId="123">#REF!</definedName>
    <definedName name="其他运杂费增值税税率" localSheetId="123">#REF!</definedName>
    <definedName name="企业管理费" localSheetId="123">'表二（番禺设备安装）'!$I$23</definedName>
    <definedName name="企业管理费费率" localSheetId="123">#REF!</definedName>
    <definedName name="区域" localSheetId="123">#REF!</definedName>
    <definedName name="人工费" localSheetId="123">'表二（番禺设备安装）'!$E$12</definedName>
    <definedName name="设备采购及保管费增值税税率" localSheetId="123">#REF!</definedName>
    <definedName name="设备厂家" localSheetId="123">#REF!</definedName>
    <definedName name="设备增值税税率" localSheetId="123">#REF!</definedName>
    <definedName name="设计费" localSheetId="123">#REF!</definedName>
    <definedName name="设计费费率" localSheetId="123">#REF!</definedName>
    <definedName name="设计费附加调整系数" localSheetId="123">#REF!</definedName>
    <definedName name="设计费工程复杂系数" localSheetId="123">#REF!</definedName>
    <definedName name="设计费计费额" localSheetId="123">#REF!</definedName>
    <definedName name="设计费增值税税率" localSheetId="123">#REF!</definedName>
    <definedName name="设计费专业调整系数" localSheetId="123">#REF!</definedName>
    <definedName name="设计负责人" localSheetId="123">#REF!</definedName>
    <definedName name="社会保障费" localSheetId="123">'表二（番禺设备安装）'!$I$20</definedName>
    <definedName name="社会保障费费率" localSheetId="123">#REF!</definedName>
    <definedName name="审核" localSheetId="123">#REF!</definedName>
    <definedName name="生产工具用具使用费" localSheetId="123">'表二（番禺设备安装）'!$I$10</definedName>
    <definedName name="生产工具用具使用费费率" localSheetId="123">#REF!</definedName>
    <definedName name="省份" localSheetId="123">#REF!</definedName>
    <definedName name="施工单位增值税税率" localSheetId="123">#REF!</definedName>
    <definedName name="施工队伍调遣费" localSheetId="123">'表二（番禺设备安装）'!$I$15</definedName>
    <definedName name="施工用水电蒸气费" localSheetId="123">#REF!</definedName>
    <definedName name="室内外" localSheetId="123">#REF!</definedName>
    <definedName name="室外部分技工总工日" localSheetId="123">'表三甲（番禺设备安装）'!$K$65</definedName>
    <definedName name="室外部分普工总工日" localSheetId="123">'表三甲（番禺设备安装）'!$L$65</definedName>
    <definedName name="水泥及水泥构件运杂费费率" localSheetId="123">#REF!</definedName>
    <definedName name="水泥及水泥构件运杂费增值税税率" localSheetId="123">#REF!</definedName>
    <definedName name="塑料及塑料制品运杂费费率" localSheetId="123">#REF!</definedName>
    <definedName name="塑料及塑料制品运杂费增值税税率" localSheetId="123">#REF!</definedName>
    <definedName name="特殊地区施工增加费" localSheetId="123">'表二（番禺设备安装）'!$I$12</definedName>
    <definedName name="特殊地区施工增加费费率" localSheetId="123">#REF!</definedName>
    <definedName name="危险作业意外伤害保险费" localSheetId="123">'表二（番禺设备安装）'!$I$22</definedName>
    <definedName name="危险作业意外伤害保险费费率" localSheetId="123">#REF!</definedName>
    <definedName name="文明施工费" localSheetId="123">'表二（番禺设备安装）'!$E$21</definedName>
    <definedName name="文明施工费费率" localSheetId="123">#REF!</definedName>
    <definedName name="无线设备与工器具购置费" localSheetId="123">#REF!</definedName>
    <definedName name="项目建设管理费" localSheetId="123">#REF!</definedName>
    <definedName name="项目建设管理费费率" localSheetId="123">#REF!</definedName>
    <definedName name="项目建设管理费增值税税率" localSheetId="123">#REF!</definedName>
    <definedName name="项目属性" localSheetId="123">#REF!</definedName>
    <definedName name="销项税额" localSheetId="123">'表二（番禺设备安装）'!$I$25</definedName>
    <definedName name="小型建筑工程费" localSheetId="123">#REF!</definedName>
    <definedName name="小型建筑工程费含税价" localSheetId="123">#REF!</definedName>
    <definedName name="小型建筑工程费增值税" localSheetId="123">#REF!</definedName>
    <definedName name="新建软件单BBU造价" localSheetId="123">#REF!</definedName>
    <definedName name="新建软件单BBU造价公允价" localSheetId="123">#REF!</definedName>
    <definedName name="新建软件单RRU造价" localSheetId="123">#REF!</definedName>
    <definedName name="新建软件单RRU造价公允价" localSheetId="123">#REF!</definedName>
    <definedName name="新建软件单载频造价" localSheetId="123">#REF!</definedName>
    <definedName name="新建软件单载频造价公允价" localSheetId="123">#REF!</definedName>
    <definedName name="新建软件单站造价" localSheetId="123">#REF!</definedName>
    <definedName name="新建软件单站造价公允价" localSheetId="123">#REF!</definedName>
    <definedName name="新建硬件单BBU造价" localSheetId="123">#REF!</definedName>
    <definedName name="新建硬件单BBU造价公允价" localSheetId="123">#REF!</definedName>
    <definedName name="新建硬件单RRU造价" localSheetId="123">#REF!</definedName>
    <definedName name="新建硬件单RRU造价公允价" localSheetId="123">#REF!</definedName>
    <definedName name="新建硬件单载频造价" localSheetId="123">#REF!</definedName>
    <definedName name="新建硬件单载频造价公允价" localSheetId="123">#REF!</definedName>
    <definedName name="新建硬件单站造价" localSheetId="123">#REF!</definedName>
    <definedName name="新建硬件单站造价公允价" localSheetId="123">#REF!</definedName>
    <definedName name="选址费" localSheetId="123">#REF!</definedName>
    <definedName name="选址费增值税税率" localSheetId="123">#REF!</definedName>
    <definedName name="夜间施工增加费" localSheetId="123">'表二（番禺设备安装）'!$I$8</definedName>
    <definedName name="夜间施工增加费费率" localSheetId="123">#REF!</definedName>
    <definedName name="仪表使用费" localSheetId="123">'表三丙（番禺设备安装）'!$M$64</definedName>
    <definedName name="乙供主材增值税税率" localSheetId="123">#REF!</definedName>
    <definedName name="乙供主要材料费" localSheetId="123">'表四主材(乙)（番禺设备安装）'!$I$26</definedName>
    <definedName name="乙供主要材料费含税价" localSheetId="123">'表四主材(乙)（番禺设备安装）'!$K$26</definedName>
    <definedName name="乙供主要材料费增值税" localSheetId="123">'表四主材(乙)（番禺设备安装）'!$J$26</definedName>
    <definedName name="已完工程及设备保护费" localSheetId="123">'表二（番禺设备安装）'!$I$13</definedName>
    <definedName name="已完工程及设备保护费费率" localSheetId="123">#REF!</definedName>
    <definedName name="预备费费率" localSheetId="123">#REF!</definedName>
    <definedName name="运土费" localSheetId="123">#REF!</definedName>
    <definedName name="载波数" localSheetId="123">#REF!</definedName>
    <definedName name="直接费" localSheetId="123">'表二（番禺设备安装）'!$E$10</definedName>
    <definedName name="直接工程费" localSheetId="123">'表二（番禺设备安装）'!$E$11</definedName>
    <definedName name="主设备采购及保管费费率" localSheetId="123">#REF!</definedName>
    <definedName name="主设备采购及保管费增值税税率" localSheetId="123">#REF!</definedName>
    <definedName name="主设备费" localSheetId="123">'表四主设备（番禺设备安装）'!$I$19</definedName>
    <definedName name="主设备费公允价" localSheetId="123">'表四主设备（番禺设备安装）'!#REF!</definedName>
    <definedName name="主设备费含税价" localSheetId="123">'表四主设备（番禺设备安装）'!$K$19</definedName>
    <definedName name="主设备费含税价公允价" localSheetId="123">'表四主设备（番禺设备安装）'!#REF!</definedName>
    <definedName name="主设备费增值税" localSheetId="123">'表四主设备（番禺设备安装）'!$J$19</definedName>
    <definedName name="主设备费增值税公允价" localSheetId="123">'表四主设备（番禺设备安装）'!#REF!</definedName>
    <definedName name="主设备软件费" localSheetId="123">#REF!</definedName>
    <definedName name="主设备软件费公允价" localSheetId="123">#REF!</definedName>
    <definedName name="主设备软件费取费模式" localSheetId="123">#REF!</definedName>
    <definedName name="主设备软件费取费模式公允价" localSheetId="123">#REF!</definedName>
    <definedName name="主设备软件费增值税税率" localSheetId="123">#REF!</definedName>
    <definedName name="主设备软件费增值税税率公允价" localSheetId="123">#REF!</definedName>
    <definedName name="主设备硬件费" localSheetId="123">#REF!</definedName>
    <definedName name="主设备硬件费公允价" localSheetId="123">#REF!</definedName>
    <definedName name="主设备硬件费取费模式" localSheetId="123">#REF!</definedName>
    <definedName name="主设备硬件费取费模式公允价" localSheetId="123">#REF!</definedName>
    <definedName name="主设备硬件费增值税税率" localSheetId="123">#REF!</definedName>
    <definedName name="主设备硬件费增值税税率公允价" localSheetId="123">#REF!</definedName>
    <definedName name="主设备运距" localSheetId="123">#REF!</definedName>
    <definedName name="主设备运输保险费费率" localSheetId="123">#REF!</definedName>
    <definedName name="主设备运输保险费增值税税率" localSheetId="123">#REF!</definedName>
    <definedName name="主设备运杂费费率" localSheetId="123">#REF!</definedName>
    <definedName name="主设备运杂费增值税税率" localSheetId="123">#REF!</definedName>
    <definedName name="主要材料费" localSheetId="123">'表二（番禺设备安装）'!$E$16</definedName>
    <definedName name="住房公积金" localSheetId="123">'表二（番禺设备安装）'!$I$21</definedName>
    <definedName name="住房公积金费率" localSheetId="123">#REF!</definedName>
    <definedName name="专业代码" localSheetId="123">#REF!</definedName>
    <definedName name="专业归属" localSheetId="123">#REF!</definedName>
    <definedName name="资源录入费" localSheetId="123">#REF!</definedName>
    <definedName name="资源录入费增值税税率" localSheetId="123">#REF!</definedName>
    <definedName name="自定义编制日期" localSheetId="123">#REF!</definedName>
    <definedName name="总体设计费" localSheetId="123">#REF!</definedName>
    <definedName name="总投资" localSheetId="123">'表一（番禺设备安装）'!$K$15</definedName>
    <definedName name="总投资含税价" localSheetId="123">'表一（番禺设备安装）'!$M$15</definedName>
    <definedName name="总投资增值税" localSheetId="123">'表一（番禺设备安装）'!$L$15</definedName>
    <definedName name="_xlnm._FilterDatabase" localSheetId="124" hidden="1">'表三甲（番禺设备安装）'!$B$8:$L$49</definedName>
    <definedName name="BBU数量" localSheetId="124">#REF!</definedName>
    <definedName name="_xlnm.Print_Area" localSheetId="124">'表三甲（番禺设备安装）'!$B$2:$L$65</definedName>
    <definedName name="_xlnm.Print_Titles" localSheetId="124">'表三甲（番禺设备安装）'!$2:$8</definedName>
    <definedName name="reference" localSheetId="124" hidden="1">#REF!</definedName>
    <definedName name="RRU数量" localSheetId="124">#REF!</definedName>
    <definedName name="安全生产费" localSheetId="124">'表五（番禺设备安装）'!$E$13</definedName>
    <definedName name="安全生产费费率" localSheetId="124">#REF!</definedName>
    <definedName name="搬迁设备包装及运输费用" localSheetId="124">#REF!</definedName>
    <definedName name="搬迁设备包装及运输费用增值税税率" localSheetId="124">#REF!</definedName>
    <definedName name="编制" localSheetId="124">#REF!</definedName>
    <definedName name="编制单位" localSheetId="124">#REF!</definedName>
    <definedName name="编制日期" localSheetId="124">#REF!</definedName>
    <definedName name="标签制作费" localSheetId="124">#REF!</definedName>
    <definedName name="标签制作费增值税税率" localSheetId="124">#REF!</definedName>
    <definedName name="不需安装设备采购及保管费费率" localSheetId="124">#REF!</definedName>
    <definedName name="材料采购及保管费费率" localSheetId="124">#REF!</definedName>
    <definedName name="材料采购及保管费增值税税率" localSheetId="124">#REF!</definedName>
    <definedName name="材料费" localSheetId="124">'表二（番禺设备安装）'!$E$15</definedName>
    <definedName name="材料运距" localSheetId="124">#REF!</definedName>
    <definedName name="材料运输保险费费率" localSheetId="124">#REF!</definedName>
    <definedName name="材料运输保险费增值税税率" localSheetId="124">#REF!</definedName>
    <definedName name="厂家服务费" localSheetId="124">#REF!</definedName>
    <definedName name="厂家服务费取费模式" localSheetId="124">#REF!</definedName>
    <definedName name="厂家服务费增值税税率" localSheetId="124">#REF!</definedName>
    <definedName name="措施项目费" localSheetId="124">'表二（番禺设备安装）'!$E$20</definedName>
    <definedName name="大型施工机械调遣费" localSheetId="124">'表二（番禺设备安装）'!$I$16</definedName>
    <definedName name="单BBU服务费造价" localSheetId="124">#REF!</definedName>
    <definedName name="单RRU服务费造价" localSheetId="124">#REF!</definedName>
    <definedName name="单程调遣费" localSheetId="124">#REF!</definedName>
    <definedName name="单项工程名称" localSheetId="124">#REF!</definedName>
    <definedName name="单载频服务费造价" localSheetId="124">#REF!</definedName>
    <definedName name="单站服务费造价" localSheetId="124">#REF!</definedName>
    <definedName name="地市" localSheetId="124">#REF!</definedName>
    <definedName name="电缆运杂费费率" localSheetId="124">#REF!</definedName>
    <definedName name="电缆运杂费增值税税率" localSheetId="124">#REF!</definedName>
    <definedName name="电源设备与工器具购置费" localSheetId="124">#REF!</definedName>
    <definedName name="调遣里程" localSheetId="124">#REF!</definedName>
    <definedName name="调遣人数" localSheetId="124">#REF!</definedName>
    <definedName name="冬雨季施工增加费" localSheetId="124">'表二（番禺设备安装）'!$I$9</definedName>
    <definedName name="冬雨季施工增加费费率" localSheetId="124">#REF!</definedName>
    <definedName name="二次搬运费" localSheetId="124">#REF!</definedName>
    <definedName name="二次搬运费增值税税率" localSheetId="124">#REF!</definedName>
    <definedName name="辅助材料费" localSheetId="124">'表二（番禺设备安装）'!$E$17</definedName>
    <definedName name="辅助材料费费率" localSheetId="124">#REF!</definedName>
    <definedName name="工程车辆使用费" localSheetId="124">'表二（番禺设备安装）'!$E$26</definedName>
    <definedName name="工程车辆使用费费率" localSheetId="124">#REF!</definedName>
    <definedName name="工程点交、场地清理费" localSheetId="124">'表二（番禺设备安装）'!$E$24</definedName>
    <definedName name="工程点交、场地清理费率" localSheetId="124">#REF!</definedName>
    <definedName name="工程费" localSheetId="124">'表一（番禺设备安装）'!$K$10</definedName>
    <definedName name="工程干扰费" localSheetId="124">'表二（番禺设备安装）'!$E$23</definedName>
    <definedName name="工程干扰费费率" localSheetId="124">#REF!</definedName>
    <definedName name="工程建设其他费" localSheetId="124">'表五（番禺设备安装）'!$E$26</definedName>
    <definedName name="工程建设其他费含税价" localSheetId="124">'表五（番禺设备安装）'!$G$26</definedName>
    <definedName name="工程建设其他费增值税" localSheetId="124">'表五（番禺设备安装）'!$F$26</definedName>
    <definedName name="工程排污费" localSheetId="124">#REF!</definedName>
    <definedName name="工程属性" localSheetId="124">#REF!</definedName>
    <definedName name="工程项目名称" localSheetId="124">#REF!</definedName>
    <definedName name="工地器材搬运费" localSheetId="124">'表二（番禺设备安装）'!$E$22</definedName>
    <definedName name="工地器材搬运费费率" localSheetId="124">#REF!</definedName>
    <definedName name="光缆运杂费费率" localSheetId="124">#REF!</definedName>
    <definedName name="光缆运杂费增值税税率" localSheetId="124">#REF!</definedName>
    <definedName name="规费" localSheetId="124">'表二（番禺设备安装）'!$I$18</definedName>
    <definedName name="国内配套利旧设备费" localSheetId="124">'表四国内（番禺设备安装）'!$I$22</definedName>
    <definedName name="国内配套利旧设备费含税价" localSheetId="124">'表四国内（番禺设备安装）'!$K$22</definedName>
    <definedName name="国内配套利旧设备费增值税" localSheetId="124">'表四国内（番禺设备安装）'!$J$22</definedName>
    <definedName name="国内配套设备费" localSheetId="124">'表四国内（番禺设备安装）'!$I$26</definedName>
    <definedName name="国内配套设备费含税价" localSheetId="124">'表四国内（番禺设备安装）'!$K$26</definedName>
    <definedName name="国内配套设备费增值税" localSheetId="124">'表四国内（番禺设备安装）'!$J$26</definedName>
    <definedName name="国内设备采购及保管费费率" localSheetId="124">#REF!</definedName>
    <definedName name="国内设备采购及保管费增值税税率" localSheetId="124">#REF!</definedName>
    <definedName name="国内设备运距" localSheetId="124">#REF!</definedName>
    <definedName name="国内设备运输保险费费率" localSheetId="124">#REF!</definedName>
    <definedName name="国内设备运输保险费增值税税率" localSheetId="124">#REF!</definedName>
    <definedName name="国内设备运杂费费率" localSheetId="124">#REF!</definedName>
    <definedName name="国内设备运杂费增值税税率" localSheetId="124">#REF!</definedName>
    <definedName name="机械使用费" localSheetId="124">#REF!</definedName>
    <definedName name="基站名称" localSheetId="124">#REF!</definedName>
    <definedName name="技工单价" localSheetId="124">#REF!</definedName>
    <definedName name="技工费" localSheetId="124">'表二（番禺设备安装）'!$E$13</definedName>
    <definedName name="技工总工日" localSheetId="124">'表三甲（番禺设备安装）'!$K$64</definedName>
    <definedName name="甲供主材增值税税率" localSheetId="124">#REF!</definedName>
    <definedName name="甲供主要材料费" localSheetId="124">'表四主材(甲) （番禺设备安装）'!$I$26</definedName>
    <definedName name="甲供主要材料费含税价" localSheetId="124">'表四主材(甲) （番禺设备安装）'!$K$26</definedName>
    <definedName name="甲供主要材料费增值税" localSheetId="124">'表四主材(甲) （番禺设备安装）'!$J$26</definedName>
    <definedName name="间接费" localSheetId="124">'表二（番禺设备安装）'!$I$17</definedName>
    <definedName name="监理费" localSheetId="124">#REF!</definedName>
    <definedName name="监理费费率" localSheetId="124">#REF!</definedName>
    <definedName name="监理费计费额" localSheetId="124">#REF!</definedName>
    <definedName name="监理费增值税税率" localSheetId="124">#REF!</definedName>
    <definedName name="建设单位名称" localSheetId="124">#REF!</definedName>
    <definedName name="建设类型" localSheetId="124">#REF!</definedName>
    <definedName name="建筑安装工程费" localSheetId="124">'表二（番禺设备安装）'!$E$9</definedName>
    <definedName name="建筑安装工程费含税价" localSheetId="124">'表二（番禺设备安装）'!$E$8</definedName>
    <definedName name="建筑安装工程费增值税" localSheetId="124">'表二（番禺设备安装）'!$I$25</definedName>
    <definedName name="勘察费" localSheetId="124">#REF!</definedName>
    <definedName name="客户版生成文件名称" localSheetId="124">#REF!</definedName>
    <definedName name="利旧甲供主要材料费" localSheetId="124">'表四主材(甲) （番禺设备安装）'!$I$22</definedName>
    <definedName name="利旧甲供主要材料费含税价" localSheetId="124">'表四主材(甲) （番禺设备安装）'!$K$22</definedName>
    <definedName name="利旧甲供主要材料费增值税" localSheetId="124">'表四主材(甲) （番禺设备安装）'!$J$22</definedName>
    <definedName name="利旧乙供主要材料费" localSheetId="124">'表四主材(乙)（番禺设备安装）'!$I$22</definedName>
    <definedName name="利旧乙供主要材料费含税价" localSheetId="124">'表四主材(乙)（番禺设备安装）'!$K$22</definedName>
    <definedName name="利旧乙供主要材料费增值税" localSheetId="124">'表四主材(乙)（番禺设备安装）'!$J$22</definedName>
    <definedName name="利旧主设备费" localSheetId="124">'表四主设备（番禺设备安装）'!$I$15</definedName>
    <definedName name="利旧主设备费含税价" localSheetId="124">'表四主设备（番禺设备安装）'!$K$15</definedName>
    <definedName name="利旧主设备费增值税" localSheetId="124">'表四主设备（番禺设备安装）'!$J$15</definedName>
    <definedName name="利润" localSheetId="124">'表二（番禺设备安装）'!$I$24</definedName>
    <definedName name="利润率" localSheetId="124">#REF!</definedName>
    <definedName name="临时设施费" localSheetId="124">'表二（番禺设备安装）'!$E$25</definedName>
    <definedName name="临时设施费费率" localSheetId="124">#REF!</definedName>
    <definedName name="木材及木制品运杂费费率" localSheetId="124">#REF!</definedName>
    <definedName name="木材及木制品运杂费增值税税率" localSheetId="124">#REF!</definedName>
    <definedName name="普工单价" localSheetId="124">#REF!</definedName>
    <definedName name="普工费" localSheetId="124">'表二（番禺设备安装）'!$E$14</definedName>
    <definedName name="普工总工日" localSheetId="124">'表三甲（番禺设备安装）'!$L$64</definedName>
    <definedName name="其他运杂费费率" localSheetId="124">#REF!</definedName>
    <definedName name="其他运杂费增值税税率" localSheetId="124">#REF!</definedName>
    <definedName name="企业管理费" localSheetId="124">'表二（番禺设备安装）'!$I$23</definedName>
    <definedName name="企业管理费费率" localSheetId="124">#REF!</definedName>
    <definedName name="区域" localSheetId="124">#REF!</definedName>
    <definedName name="人工费" localSheetId="124">'表二（番禺设备安装）'!$E$12</definedName>
    <definedName name="设备采购及保管费增值税税率" localSheetId="124">#REF!</definedName>
    <definedName name="设备厂家" localSheetId="124">#REF!</definedName>
    <definedName name="设备增值税税率" localSheetId="124">#REF!</definedName>
    <definedName name="设计费" localSheetId="124">#REF!</definedName>
    <definedName name="设计费费率" localSheetId="124">#REF!</definedName>
    <definedName name="设计费附加调整系数" localSheetId="124">#REF!</definedName>
    <definedName name="设计费工程复杂系数" localSheetId="124">#REF!</definedName>
    <definedName name="设计费计费额" localSheetId="124">#REF!</definedName>
    <definedName name="设计费增值税税率" localSheetId="124">#REF!</definedName>
    <definedName name="设计费专业调整系数" localSheetId="124">#REF!</definedName>
    <definedName name="设计负责人" localSheetId="124">#REF!</definedName>
    <definedName name="社会保障费" localSheetId="124">'表二（番禺设备安装）'!$I$20</definedName>
    <definedName name="社会保障费费率" localSheetId="124">#REF!</definedName>
    <definedName name="审核" localSheetId="124">#REF!</definedName>
    <definedName name="生产工具用具使用费" localSheetId="124">'表二（番禺设备安装）'!$I$10</definedName>
    <definedName name="生产工具用具使用费费率" localSheetId="124">#REF!</definedName>
    <definedName name="省份" localSheetId="124">#REF!</definedName>
    <definedName name="施工单位增值税税率" localSheetId="124">#REF!</definedName>
    <definedName name="施工队伍调遣费" localSheetId="124">'表二（番禺设备安装）'!$I$15</definedName>
    <definedName name="施工用水电蒸气费" localSheetId="124">#REF!</definedName>
    <definedName name="室内外" localSheetId="124">#REF!</definedName>
    <definedName name="室外部分技工总工日" localSheetId="124">'表三甲（番禺设备安装）'!$K$65</definedName>
    <definedName name="室外部分普工总工日" localSheetId="124">'表三甲（番禺设备安装）'!$L$65</definedName>
    <definedName name="水泥及水泥构件运杂费费率" localSheetId="124">#REF!</definedName>
    <definedName name="水泥及水泥构件运杂费增值税税率" localSheetId="124">#REF!</definedName>
    <definedName name="塑料及塑料制品运杂费费率" localSheetId="124">#REF!</definedName>
    <definedName name="塑料及塑料制品运杂费增值税税率" localSheetId="124">#REF!</definedName>
    <definedName name="特殊地区施工增加费" localSheetId="124">'表二（番禺设备安装）'!$I$12</definedName>
    <definedName name="特殊地区施工增加费费率" localSheetId="124">#REF!</definedName>
    <definedName name="危险作业意外伤害保险费" localSheetId="124">'表二（番禺设备安装）'!$I$22</definedName>
    <definedName name="危险作业意外伤害保险费费率" localSheetId="124">#REF!</definedName>
    <definedName name="文明施工费" localSheetId="124">'表二（番禺设备安装）'!$E$21</definedName>
    <definedName name="文明施工费费率" localSheetId="124">#REF!</definedName>
    <definedName name="无线设备与工器具购置费" localSheetId="124">#REF!</definedName>
    <definedName name="项目建设管理费" localSheetId="124">#REF!</definedName>
    <definedName name="项目建设管理费费率" localSheetId="124">#REF!</definedName>
    <definedName name="项目建设管理费增值税税率" localSheetId="124">#REF!</definedName>
    <definedName name="项目属性" localSheetId="124">#REF!</definedName>
    <definedName name="销项税额" localSheetId="124">'表二（番禺设备安装）'!$I$25</definedName>
    <definedName name="小型建筑工程费" localSheetId="124">#REF!</definedName>
    <definedName name="小型建筑工程费含税价" localSheetId="124">#REF!</definedName>
    <definedName name="小型建筑工程费增值税" localSheetId="124">#REF!</definedName>
    <definedName name="新建软件单BBU造价" localSheetId="124">#REF!</definedName>
    <definedName name="新建软件单BBU造价公允价" localSheetId="124">#REF!</definedName>
    <definedName name="新建软件单RRU造价" localSheetId="124">#REF!</definedName>
    <definedName name="新建软件单RRU造价公允价" localSheetId="124">#REF!</definedName>
    <definedName name="新建软件单载频造价" localSheetId="124">#REF!</definedName>
    <definedName name="新建软件单载频造价公允价" localSheetId="124">#REF!</definedName>
    <definedName name="新建软件单站造价" localSheetId="124">#REF!</definedName>
    <definedName name="新建软件单站造价公允价" localSheetId="124">#REF!</definedName>
    <definedName name="新建硬件单BBU造价" localSheetId="124">#REF!</definedName>
    <definedName name="新建硬件单BBU造价公允价" localSheetId="124">#REF!</definedName>
    <definedName name="新建硬件单RRU造价" localSheetId="124">#REF!</definedName>
    <definedName name="新建硬件单RRU造价公允价" localSheetId="124">#REF!</definedName>
    <definedName name="新建硬件单载频造价" localSheetId="124">#REF!</definedName>
    <definedName name="新建硬件单载频造价公允价" localSheetId="124">#REF!</definedName>
    <definedName name="新建硬件单站造价" localSheetId="124">#REF!</definedName>
    <definedName name="新建硬件单站造价公允价" localSheetId="124">#REF!</definedName>
    <definedName name="选址费" localSheetId="124">#REF!</definedName>
    <definedName name="选址费增值税税率" localSheetId="124">#REF!</definedName>
    <definedName name="夜间施工增加费" localSheetId="124">'表二（番禺设备安装）'!$I$8</definedName>
    <definedName name="夜间施工增加费费率" localSheetId="124">#REF!</definedName>
    <definedName name="仪表使用费" localSheetId="124">'表三丙（番禺设备安装）'!$M$64</definedName>
    <definedName name="乙供主材增值税税率" localSheetId="124">#REF!</definedName>
    <definedName name="乙供主要材料费" localSheetId="124">'表四主材(乙)（番禺设备安装）'!$I$26</definedName>
    <definedName name="乙供主要材料费含税价" localSheetId="124">'表四主材(乙)（番禺设备安装）'!$K$26</definedName>
    <definedName name="乙供主要材料费增值税" localSheetId="124">'表四主材(乙)（番禺设备安装）'!$J$26</definedName>
    <definedName name="已完工程及设备保护费" localSheetId="124">'表二（番禺设备安装）'!$I$13</definedName>
    <definedName name="已完工程及设备保护费费率" localSheetId="124">#REF!</definedName>
    <definedName name="预备费费率" localSheetId="124">#REF!</definedName>
    <definedName name="运土费" localSheetId="124">#REF!</definedName>
    <definedName name="载波数" localSheetId="124">#REF!</definedName>
    <definedName name="直接费" localSheetId="124">'表二（番禺设备安装）'!$E$10</definedName>
    <definedName name="直接工程费" localSheetId="124">'表二（番禺设备安装）'!$E$11</definedName>
    <definedName name="主设备采购及保管费费率" localSheetId="124">#REF!</definedName>
    <definedName name="主设备采购及保管费增值税税率" localSheetId="124">#REF!</definedName>
    <definedName name="主设备费" localSheetId="124">'表四主设备（番禺设备安装）'!$I$19</definedName>
    <definedName name="主设备费公允价" localSheetId="124">'表四主设备（番禺设备安装）'!#REF!</definedName>
    <definedName name="主设备费含税价" localSheetId="124">'表四主设备（番禺设备安装）'!$K$19</definedName>
    <definedName name="主设备费含税价公允价" localSheetId="124">'表四主设备（番禺设备安装）'!#REF!</definedName>
    <definedName name="主设备费增值税" localSheetId="124">'表四主设备（番禺设备安装）'!$J$19</definedName>
    <definedName name="主设备费增值税公允价" localSheetId="124">'表四主设备（番禺设备安装）'!#REF!</definedName>
    <definedName name="主设备软件费" localSheetId="124">#REF!</definedName>
    <definedName name="主设备软件费公允价" localSheetId="124">#REF!</definedName>
    <definedName name="主设备软件费取费模式" localSheetId="124">#REF!</definedName>
    <definedName name="主设备软件费取费模式公允价" localSheetId="124">#REF!</definedName>
    <definedName name="主设备软件费增值税税率" localSheetId="124">#REF!</definedName>
    <definedName name="主设备软件费增值税税率公允价" localSheetId="124">#REF!</definedName>
    <definedName name="主设备硬件费" localSheetId="124">#REF!</definedName>
    <definedName name="主设备硬件费公允价" localSheetId="124">#REF!</definedName>
    <definedName name="主设备硬件费取费模式" localSheetId="124">#REF!</definedName>
    <definedName name="主设备硬件费取费模式公允价" localSheetId="124">#REF!</definedName>
    <definedName name="主设备硬件费增值税税率" localSheetId="124">#REF!</definedName>
    <definedName name="主设备硬件费增值税税率公允价" localSheetId="124">#REF!</definedName>
    <definedName name="主设备运距" localSheetId="124">#REF!</definedName>
    <definedName name="主设备运输保险费费率" localSheetId="124">#REF!</definedName>
    <definedName name="主设备运输保险费增值税税率" localSheetId="124">#REF!</definedName>
    <definedName name="主设备运杂费费率" localSheetId="124">#REF!</definedName>
    <definedName name="主设备运杂费增值税税率" localSheetId="124">#REF!</definedName>
    <definedName name="主要材料费" localSheetId="124">'表二（番禺设备安装）'!$E$16</definedName>
    <definedName name="住房公积金" localSheetId="124">'表二（番禺设备安装）'!$I$21</definedName>
    <definedName name="住房公积金费率" localSheetId="124">#REF!</definedName>
    <definedName name="专业代码" localSheetId="124">#REF!</definedName>
    <definedName name="专业归属" localSheetId="124">#REF!</definedName>
    <definedName name="资源录入费" localSheetId="124">#REF!</definedName>
    <definedName name="资源录入费增值税税率" localSheetId="124">#REF!</definedName>
    <definedName name="自定义编制日期" localSheetId="124">#REF!</definedName>
    <definedName name="总体设计费" localSheetId="124">#REF!</definedName>
    <definedName name="总投资" localSheetId="124">'表一（番禺设备安装）'!$K$15</definedName>
    <definedName name="总投资含税价" localSheetId="124">'表一（番禺设备安装）'!$M$15</definedName>
    <definedName name="总投资增值税" localSheetId="124">'表一（番禺设备安装）'!$L$15</definedName>
    <definedName name="_xlnm._FilterDatabase" localSheetId="125" hidden="1">'表三丙（番禺设备安装）'!$B$8:$M$15</definedName>
    <definedName name="BBU数量" localSheetId="125">#REF!</definedName>
    <definedName name="_xlnm.Print_Area" localSheetId="125">'表三丙（番禺设备安装）'!$B$2:$M$65</definedName>
    <definedName name="_xlnm.Print_Titles" localSheetId="125">'表三丙（番禺设备安装）'!$2:$8</definedName>
    <definedName name="reference" localSheetId="125" hidden="1">#REF!</definedName>
    <definedName name="RRU数量" localSheetId="125">#REF!</definedName>
    <definedName name="安全生产费" localSheetId="125">'表五（番禺设备安装）'!$E$13</definedName>
    <definedName name="安全生产费费率" localSheetId="125">#REF!</definedName>
    <definedName name="搬迁设备包装及运输费用" localSheetId="125">#REF!</definedName>
    <definedName name="搬迁设备包装及运输费用增值税税率" localSheetId="125">#REF!</definedName>
    <definedName name="编制" localSheetId="125">#REF!</definedName>
    <definedName name="编制单位" localSheetId="125">#REF!</definedName>
    <definedName name="编制日期" localSheetId="125">#REF!</definedName>
    <definedName name="标签制作费" localSheetId="125">#REF!</definedName>
    <definedName name="标签制作费增值税税率" localSheetId="125">#REF!</definedName>
    <definedName name="不需安装设备采购及保管费费率" localSheetId="125">#REF!</definedName>
    <definedName name="材料采购及保管费费率" localSheetId="125">#REF!</definedName>
    <definedName name="材料采购及保管费增值税税率" localSheetId="125">#REF!</definedName>
    <definedName name="材料费" localSheetId="125">'表二（番禺设备安装）'!$E$15</definedName>
    <definedName name="材料运距" localSheetId="125">#REF!</definedName>
    <definedName name="材料运输保险费费率" localSheetId="125">#REF!</definedName>
    <definedName name="材料运输保险费增值税税率" localSheetId="125">#REF!</definedName>
    <definedName name="厂家服务费" localSheetId="125">#REF!</definedName>
    <definedName name="厂家服务费取费模式" localSheetId="125">#REF!</definedName>
    <definedName name="厂家服务费增值税税率" localSheetId="125">#REF!</definedName>
    <definedName name="措施项目费" localSheetId="125">'表二（番禺设备安装）'!$E$20</definedName>
    <definedName name="大型施工机械调遣费" localSheetId="125">'表二（番禺设备安装）'!$I$16</definedName>
    <definedName name="单BBU服务费造价" localSheetId="125">#REF!</definedName>
    <definedName name="单RRU服务费造价" localSheetId="125">#REF!</definedName>
    <definedName name="单程调遣费" localSheetId="125">#REF!</definedName>
    <definedName name="单项工程名称" localSheetId="125">#REF!</definedName>
    <definedName name="单载频服务费造价" localSheetId="125">#REF!</definedName>
    <definedName name="单站服务费造价" localSheetId="125">#REF!</definedName>
    <definedName name="地市" localSheetId="125">#REF!</definedName>
    <definedName name="电缆运杂费费率" localSheetId="125">#REF!</definedName>
    <definedName name="电缆运杂费增值税税率" localSheetId="125">#REF!</definedName>
    <definedName name="电源设备与工器具购置费" localSheetId="125">#REF!</definedName>
    <definedName name="调遣里程" localSheetId="125">#REF!</definedName>
    <definedName name="调遣人数" localSheetId="125">#REF!</definedName>
    <definedName name="冬雨季施工增加费" localSheetId="125">'表二（番禺设备安装）'!$I$9</definedName>
    <definedName name="冬雨季施工增加费费率" localSheetId="125">#REF!</definedName>
    <definedName name="二次搬运费" localSheetId="125">#REF!</definedName>
    <definedName name="二次搬运费增值税税率" localSheetId="125">#REF!</definedName>
    <definedName name="辅助材料费" localSheetId="125">'表二（番禺设备安装）'!$E$17</definedName>
    <definedName name="辅助材料费费率" localSheetId="125">#REF!</definedName>
    <definedName name="工程车辆使用费" localSheetId="125">'表二（番禺设备安装）'!$E$26</definedName>
    <definedName name="工程车辆使用费费率" localSheetId="125">#REF!</definedName>
    <definedName name="工程点交、场地清理费" localSheetId="125">'表二（番禺设备安装）'!$E$24</definedName>
    <definedName name="工程点交、场地清理费率" localSheetId="125">#REF!</definedName>
    <definedName name="工程费" localSheetId="125">'表一（番禺设备安装）'!$K$10</definedName>
    <definedName name="工程干扰费" localSheetId="125">'表二（番禺设备安装）'!$E$23</definedName>
    <definedName name="工程干扰费费率" localSheetId="125">#REF!</definedName>
    <definedName name="工程建设其他费" localSheetId="125">'表五（番禺设备安装）'!$E$26</definedName>
    <definedName name="工程建设其他费含税价" localSheetId="125">'表五（番禺设备安装）'!$G$26</definedName>
    <definedName name="工程建设其他费增值税" localSheetId="125">'表五（番禺设备安装）'!$F$26</definedName>
    <definedName name="工程排污费" localSheetId="125">#REF!</definedName>
    <definedName name="工程属性" localSheetId="125">#REF!</definedName>
    <definedName name="工程项目名称" localSheetId="125">#REF!</definedName>
    <definedName name="工地器材搬运费" localSheetId="125">'表二（番禺设备安装）'!$E$22</definedName>
    <definedName name="工地器材搬运费费率" localSheetId="125">#REF!</definedName>
    <definedName name="光缆运杂费费率" localSheetId="125">#REF!</definedName>
    <definedName name="光缆运杂费增值税税率" localSheetId="125">#REF!</definedName>
    <definedName name="规费" localSheetId="125">'表二（番禺设备安装）'!$I$18</definedName>
    <definedName name="国内配套利旧设备费" localSheetId="125">'表四国内（番禺设备安装）'!$I$22</definedName>
    <definedName name="国内配套利旧设备费含税价" localSheetId="125">'表四国内（番禺设备安装）'!$K$22</definedName>
    <definedName name="国内配套利旧设备费增值税" localSheetId="125">'表四国内（番禺设备安装）'!$J$22</definedName>
    <definedName name="国内配套设备费" localSheetId="125">'表四国内（番禺设备安装）'!$I$26</definedName>
    <definedName name="国内配套设备费含税价" localSheetId="125">'表四国内（番禺设备安装）'!$K$26</definedName>
    <definedName name="国内配套设备费增值税" localSheetId="125">'表四国内（番禺设备安装）'!$J$26</definedName>
    <definedName name="国内设备采购及保管费费率" localSheetId="125">#REF!</definedName>
    <definedName name="国内设备采购及保管费增值税税率" localSheetId="125">#REF!</definedName>
    <definedName name="国内设备运距" localSheetId="125">#REF!</definedName>
    <definedName name="国内设备运输保险费费率" localSheetId="125">#REF!</definedName>
    <definedName name="国内设备运输保险费增值税税率" localSheetId="125">#REF!</definedName>
    <definedName name="国内设备运杂费费率" localSheetId="125">#REF!</definedName>
    <definedName name="国内设备运杂费增值税税率" localSheetId="125">#REF!</definedName>
    <definedName name="机械使用费" localSheetId="125">#REF!</definedName>
    <definedName name="基站名称" localSheetId="125">#REF!</definedName>
    <definedName name="技工单价" localSheetId="125">#REF!</definedName>
    <definedName name="技工费" localSheetId="125">'表二（番禺设备安装）'!$E$13</definedName>
    <definedName name="技工总工日" localSheetId="125">'表三甲（番禺设备安装）'!$K$64</definedName>
    <definedName name="甲供主材增值税税率" localSheetId="125">#REF!</definedName>
    <definedName name="甲供主要材料费" localSheetId="125">'表四主材(甲) （番禺设备安装）'!$I$26</definedName>
    <definedName name="甲供主要材料费含税价" localSheetId="125">'表四主材(甲) （番禺设备安装）'!$K$26</definedName>
    <definedName name="甲供主要材料费增值税" localSheetId="125">'表四主材(甲) （番禺设备安装）'!$J$26</definedName>
    <definedName name="间接费" localSheetId="125">'表二（番禺设备安装）'!$I$17</definedName>
    <definedName name="监理费" localSheetId="125">#REF!</definedName>
    <definedName name="监理费费率" localSheetId="125">#REF!</definedName>
    <definedName name="监理费计费额" localSheetId="125">#REF!</definedName>
    <definedName name="监理费增值税税率" localSheetId="125">#REF!</definedName>
    <definedName name="建设单位名称" localSheetId="125">#REF!</definedName>
    <definedName name="建设类型" localSheetId="125">#REF!</definedName>
    <definedName name="建筑安装工程费" localSheetId="125">'表二（番禺设备安装）'!$E$9</definedName>
    <definedName name="建筑安装工程费含税价" localSheetId="125">'表二（番禺设备安装）'!$E$8</definedName>
    <definedName name="建筑安装工程费增值税" localSheetId="125">'表二（番禺设备安装）'!$I$25</definedName>
    <definedName name="勘察费" localSheetId="125">#REF!</definedName>
    <definedName name="客户版生成文件名称" localSheetId="125">#REF!</definedName>
    <definedName name="利旧甲供主要材料费" localSheetId="125">'表四主材(甲) （番禺设备安装）'!$I$22</definedName>
    <definedName name="利旧甲供主要材料费含税价" localSheetId="125">'表四主材(甲) （番禺设备安装）'!$K$22</definedName>
    <definedName name="利旧甲供主要材料费增值税" localSheetId="125">'表四主材(甲) （番禺设备安装）'!$J$22</definedName>
    <definedName name="利旧乙供主要材料费" localSheetId="125">'表四主材(乙)（番禺设备安装）'!$I$22</definedName>
    <definedName name="利旧乙供主要材料费含税价" localSheetId="125">'表四主材(乙)（番禺设备安装）'!$K$22</definedName>
    <definedName name="利旧乙供主要材料费增值税" localSheetId="125">'表四主材(乙)（番禺设备安装）'!$J$22</definedName>
    <definedName name="利旧主设备费" localSheetId="125">'表四主设备（番禺设备安装）'!$I$15</definedName>
    <definedName name="利旧主设备费含税价" localSheetId="125">'表四主设备（番禺设备安装）'!$K$15</definedName>
    <definedName name="利旧主设备费增值税" localSheetId="125">'表四主设备（番禺设备安装）'!$J$15</definedName>
    <definedName name="利润" localSheetId="125">'表二（番禺设备安装）'!$I$24</definedName>
    <definedName name="利润率" localSheetId="125">#REF!</definedName>
    <definedName name="临时设施费" localSheetId="125">'表二（番禺设备安装）'!$E$25</definedName>
    <definedName name="临时设施费费率" localSheetId="125">#REF!</definedName>
    <definedName name="木材及木制品运杂费费率" localSheetId="125">#REF!</definedName>
    <definedName name="木材及木制品运杂费增值税税率" localSheetId="125">#REF!</definedName>
    <definedName name="普工单价" localSheetId="125">#REF!</definedName>
    <definedName name="普工费" localSheetId="125">'表二（番禺设备安装）'!$E$14</definedName>
    <definedName name="普工总工日" localSheetId="125">'表三甲（番禺设备安装）'!$L$64</definedName>
    <definedName name="其他运杂费费率" localSheetId="125">#REF!</definedName>
    <definedName name="其他运杂费增值税税率" localSheetId="125">#REF!</definedName>
    <definedName name="企业管理费" localSheetId="125">'表二（番禺设备安装）'!$I$23</definedName>
    <definedName name="企业管理费费率" localSheetId="125">#REF!</definedName>
    <definedName name="区域" localSheetId="125">#REF!</definedName>
    <definedName name="人工费" localSheetId="125">'表二（番禺设备安装）'!$E$12</definedName>
    <definedName name="设备采购及保管费增值税税率" localSheetId="125">#REF!</definedName>
    <definedName name="设备厂家" localSheetId="125">#REF!</definedName>
    <definedName name="设备增值税税率" localSheetId="125">#REF!</definedName>
    <definedName name="设计费" localSheetId="125">#REF!</definedName>
    <definedName name="设计费费率" localSheetId="125">#REF!</definedName>
    <definedName name="设计费附加调整系数" localSheetId="125">#REF!</definedName>
    <definedName name="设计费工程复杂系数" localSheetId="125">#REF!</definedName>
    <definedName name="设计费计费额" localSheetId="125">#REF!</definedName>
    <definedName name="设计费增值税税率" localSheetId="125">#REF!</definedName>
    <definedName name="设计费专业调整系数" localSheetId="125">#REF!</definedName>
    <definedName name="设计负责人" localSheetId="125">#REF!</definedName>
    <definedName name="社会保障费" localSheetId="125">'表二（番禺设备安装）'!$I$20</definedName>
    <definedName name="社会保障费费率" localSheetId="125">#REF!</definedName>
    <definedName name="审核" localSheetId="125">#REF!</definedName>
    <definedName name="生产工具用具使用费" localSheetId="125">'表二（番禺设备安装）'!$I$10</definedName>
    <definedName name="生产工具用具使用费费率" localSheetId="125">#REF!</definedName>
    <definedName name="省份" localSheetId="125">#REF!</definedName>
    <definedName name="施工单位增值税税率" localSheetId="125">#REF!</definedName>
    <definedName name="施工队伍调遣费" localSheetId="125">'表二（番禺设备安装）'!$I$15</definedName>
    <definedName name="施工用水电蒸气费" localSheetId="125">#REF!</definedName>
    <definedName name="室内外" localSheetId="125">#REF!</definedName>
    <definedName name="室外部分技工总工日" localSheetId="125">'表三甲（番禺设备安装）'!$K$65</definedName>
    <definedName name="室外部分普工总工日" localSheetId="125">'表三甲（番禺设备安装）'!$L$65</definedName>
    <definedName name="水泥及水泥构件运杂费费率" localSheetId="125">#REF!</definedName>
    <definedName name="水泥及水泥构件运杂费增值税税率" localSheetId="125">#REF!</definedName>
    <definedName name="塑料及塑料制品运杂费费率" localSheetId="125">#REF!</definedName>
    <definedName name="塑料及塑料制品运杂费增值税税率" localSheetId="125">#REF!</definedName>
    <definedName name="特殊地区施工增加费" localSheetId="125">'表二（番禺设备安装）'!$I$12</definedName>
    <definedName name="特殊地区施工增加费费率" localSheetId="125">#REF!</definedName>
    <definedName name="危险作业意外伤害保险费" localSheetId="125">'表二（番禺设备安装）'!$I$22</definedName>
    <definedName name="危险作业意外伤害保险费费率" localSheetId="125">#REF!</definedName>
    <definedName name="文明施工费" localSheetId="125">'表二（番禺设备安装）'!$E$21</definedName>
    <definedName name="文明施工费费率" localSheetId="125">#REF!</definedName>
    <definedName name="无线设备与工器具购置费" localSheetId="125">#REF!</definedName>
    <definedName name="项目建设管理费" localSheetId="125">#REF!</definedName>
    <definedName name="项目建设管理费费率" localSheetId="125">#REF!</definedName>
    <definedName name="项目建设管理费增值税税率" localSheetId="125">#REF!</definedName>
    <definedName name="项目属性" localSheetId="125">#REF!</definedName>
    <definedName name="销项税额" localSheetId="125">'表二（番禺设备安装）'!$I$25</definedName>
    <definedName name="小型建筑工程费" localSheetId="125">#REF!</definedName>
    <definedName name="小型建筑工程费含税价" localSheetId="125">#REF!</definedName>
    <definedName name="小型建筑工程费增值税" localSheetId="125">#REF!</definedName>
    <definedName name="新建软件单BBU造价" localSheetId="125">#REF!</definedName>
    <definedName name="新建软件单BBU造价公允价" localSheetId="125">#REF!</definedName>
    <definedName name="新建软件单RRU造价" localSheetId="125">#REF!</definedName>
    <definedName name="新建软件单RRU造价公允价" localSheetId="125">#REF!</definedName>
    <definedName name="新建软件单载频造价" localSheetId="125">#REF!</definedName>
    <definedName name="新建软件单载频造价公允价" localSheetId="125">#REF!</definedName>
    <definedName name="新建软件单站造价" localSheetId="125">#REF!</definedName>
    <definedName name="新建软件单站造价公允价" localSheetId="125">#REF!</definedName>
    <definedName name="新建硬件单BBU造价" localSheetId="125">#REF!</definedName>
    <definedName name="新建硬件单BBU造价公允价" localSheetId="125">#REF!</definedName>
    <definedName name="新建硬件单RRU造价" localSheetId="125">#REF!</definedName>
    <definedName name="新建硬件单RRU造价公允价" localSheetId="125">#REF!</definedName>
    <definedName name="新建硬件单载频造价" localSheetId="125">#REF!</definedName>
    <definedName name="新建硬件单载频造价公允价" localSheetId="125">#REF!</definedName>
    <definedName name="新建硬件单站造价" localSheetId="125">#REF!</definedName>
    <definedName name="新建硬件单站造价公允价" localSheetId="125">#REF!</definedName>
    <definedName name="选址费" localSheetId="125">#REF!</definedName>
    <definedName name="选址费增值税税率" localSheetId="125">#REF!</definedName>
    <definedName name="夜间施工增加费" localSheetId="125">'表二（番禺设备安装）'!$I$8</definedName>
    <definedName name="夜间施工增加费费率" localSheetId="125">#REF!</definedName>
    <definedName name="仪表使用费" localSheetId="125">'表三丙（番禺设备安装）'!$M$64</definedName>
    <definedName name="乙供主材增值税税率" localSheetId="125">#REF!</definedName>
    <definedName name="乙供主要材料费" localSheetId="125">'表四主材(乙)（番禺设备安装）'!$I$26</definedName>
    <definedName name="乙供主要材料费含税价" localSheetId="125">'表四主材(乙)（番禺设备安装）'!$K$26</definedName>
    <definedName name="乙供主要材料费增值税" localSheetId="125">'表四主材(乙)（番禺设备安装）'!$J$26</definedName>
    <definedName name="已完工程及设备保护费" localSheetId="125">'表二（番禺设备安装）'!$I$13</definedName>
    <definedName name="已完工程及设备保护费费率" localSheetId="125">#REF!</definedName>
    <definedName name="预备费费率" localSheetId="125">#REF!</definedName>
    <definedName name="运土费" localSheetId="125">#REF!</definedName>
    <definedName name="载波数" localSheetId="125">#REF!</definedName>
    <definedName name="直接费" localSheetId="125">'表二（番禺设备安装）'!$E$10</definedName>
    <definedName name="直接工程费" localSheetId="125">'表二（番禺设备安装）'!$E$11</definedName>
    <definedName name="主设备采购及保管费费率" localSheetId="125">#REF!</definedName>
    <definedName name="主设备采购及保管费增值税税率" localSheetId="125">#REF!</definedName>
    <definedName name="主设备费" localSheetId="125">'表四主设备（番禺设备安装）'!$I$19</definedName>
    <definedName name="主设备费公允价" localSheetId="125">'表四主设备（番禺设备安装）'!#REF!</definedName>
    <definedName name="主设备费含税价" localSheetId="125">'表四主设备（番禺设备安装）'!$K$19</definedName>
    <definedName name="主设备费含税价公允价" localSheetId="125">'表四主设备（番禺设备安装）'!#REF!</definedName>
    <definedName name="主设备费增值税" localSheetId="125">'表四主设备（番禺设备安装）'!$J$19</definedName>
    <definedName name="主设备费增值税公允价" localSheetId="125">'表四主设备（番禺设备安装）'!#REF!</definedName>
    <definedName name="主设备软件费" localSheetId="125">#REF!</definedName>
    <definedName name="主设备软件费公允价" localSheetId="125">#REF!</definedName>
    <definedName name="主设备软件费取费模式" localSheetId="125">#REF!</definedName>
    <definedName name="主设备软件费取费模式公允价" localSheetId="125">#REF!</definedName>
    <definedName name="主设备软件费增值税税率" localSheetId="125">#REF!</definedName>
    <definedName name="主设备软件费增值税税率公允价" localSheetId="125">#REF!</definedName>
    <definedName name="主设备硬件费" localSheetId="125">#REF!</definedName>
    <definedName name="主设备硬件费公允价" localSheetId="125">#REF!</definedName>
    <definedName name="主设备硬件费取费模式" localSheetId="125">#REF!</definedName>
    <definedName name="主设备硬件费取费模式公允价" localSheetId="125">#REF!</definedName>
    <definedName name="主设备硬件费增值税税率" localSheetId="125">#REF!</definedName>
    <definedName name="主设备硬件费增值税税率公允价" localSheetId="125">#REF!</definedName>
    <definedName name="主设备运距" localSheetId="125">#REF!</definedName>
    <definedName name="主设备运输保险费费率" localSheetId="125">#REF!</definedName>
    <definedName name="主设备运输保险费增值税税率" localSheetId="125">#REF!</definedName>
    <definedName name="主设备运杂费费率" localSheetId="125">#REF!</definedName>
    <definedName name="主设备运杂费增值税税率" localSheetId="125">#REF!</definedName>
    <definedName name="主要材料费" localSheetId="125">'表二（番禺设备安装）'!$E$16</definedName>
    <definedName name="住房公积金" localSheetId="125">'表二（番禺设备安装）'!$I$21</definedName>
    <definedName name="住房公积金费率" localSheetId="125">#REF!</definedName>
    <definedName name="专业代码" localSheetId="125">#REF!</definedName>
    <definedName name="专业归属" localSheetId="125">#REF!</definedName>
    <definedName name="资源录入费" localSheetId="125">#REF!</definedName>
    <definedName name="资源录入费增值税税率" localSheetId="125">#REF!</definedName>
    <definedName name="自定义编制日期" localSheetId="125">#REF!</definedName>
    <definedName name="总体设计费" localSheetId="125">#REF!</definedName>
    <definedName name="总投资" localSheetId="125">'表一（番禺设备安装）'!$K$15</definedName>
    <definedName name="总投资含税价" localSheetId="125">'表一（番禺设备安装）'!$M$15</definedName>
    <definedName name="总投资增值税" localSheetId="125">'表一（番禺设备安装）'!$L$15</definedName>
    <definedName name="_xlnm._FilterDatabase" localSheetId="126" hidden="1">'表四主设备（番禺设备安装）'!$A$9:$L$27</definedName>
    <definedName name="BBU数量" localSheetId="126">#REF!</definedName>
    <definedName name="_xlnm.Print_Area" localSheetId="126">'表四主设备（番禺设备安装）'!$B$2:$L$27</definedName>
    <definedName name="_xlnm.Print_Titles" localSheetId="126">'表四主设备（番禺设备安装）'!$2:$8</definedName>
    <definedName name="reference" localSheetId="126" hidden="1">#REF!</definedName>
    <definedName name="RRU数量" localSheetId="126">#REF!</definedName>
    <definedName name="安全生产费" localSheetId="126">'表五（番禺设备安装）'!$E$13</definedName>
    <definedName name="安全生产费费率" localSheetId="126">#REF!</definedName>
    <definedName name="搬迁设备包装及运输费用" localSheetId="126">#REF!</definedName>
    <definedName name="搬迁设备包装及运输费用增值税税率" localSheetId="126">#REF!</definedName>
    <definedName name="编制" localSheetId="126">#REF!</definedName>
    <definedName name="编制单位" localSheetId="126">#REF!</definedName>
    <definedName name="编制日期" localSheetId="126">#REF!</definedName>
    <definedName name="标签制作费" localSheetId="126">#REF!</definedName>
    <definedName name="标签制作费增值税税率" localSheetId="126">#REF!</definedName>
    <definedName name="不需安装设备采购及保管费费率" localSheetId="126">#REF!</definedName>
    <definedName name="材料采购及保管费费率" localSheetId="126">#REF!</definedName>
    <definedName name="材料采购及保管费增值税税率" localSheetId="126">#REF!</definedName>
    <definedName name="材料费" localSheetId="126">'表二（番禺设备安装）'!$E$15</definedName>
    <definedName name="材料运距" localSheetId="126">#REF!</definedName>
    <definedName name="材料运输保险费费率" localSheetId="126">#REF!</definedName>
    <definedName name="材料运输保险费增值税税率" localSheetId="126">#REF!</definedName>
    <definedName name="厂家服务费" localSheetId="126">#REF!</definedName>
    <definedName name="厂家服务费取费模式" localSheetId="126">#REF!</definedName>
    <definedName name="厂家服务费增值税税率" localSheetId="126">#REF!</definedName>
    <definedName name="措施项目费" localSheetId="126">'表二（番禺设备安装）'!$E$20</definedName>
    <definedName name="大型施工机械调遣费" localSheetId="126">'表二（番禺设备安装）'!$I$16</definedName>
    <definedName name="单BBU服务费造价" localSheetId="126">#REF!</definedName>
    <definedName name="单RRU服务费造价" localSheetId="126">#REF!</definedName>
    <definedName name="单程调遣费" localSheetId="126">#REF!</definedName>
    <definedName name="单项工程名称" localSheetId="126">#REF!</definedName>
    <definedName name="单载频服务费造价" localSheetId="126">#REF!</definedName>
    <definedName name="单站服务费造价" localSheetId="126">#REF!</definedName>
    <definedName name="地市" localSheetId="126">#REF!</definedName>
    <definedName name="电缆运杂费费率" localSheetId="126">#REF!</definedName>
    <definedName name="电缆运杂费增值税税率" localSheetId="126">#REF!</definedName>
    <definedName name="电源设备与工器具购置费" localSheetId="126">#REF!</definedName>
    <definedName name="调遣里程" localSheetId="126">#REF!</definedName>
    <definedName name="调遣人数" localSheetId="126">#REF!</definedName>
    <definedName name="冬雨季施工增加费" localSheetId="126">'表二（番禺设备安装）'!$I$9</definedName>
    <definedName name="冬雨季施工增加费费率" localSheetId="126">#REF!</definedName>
    <definedName name="二次搬运费" localSheetId="126">#REF!</definedName>
    <definedName name="二次搬运费增值税税率" localSheetId="126">#REF!</definedName>
    <definedName name="辅助材料费" localSheetId="126">'表二（番禺设备安装）'!$E$17</definedName>
    <definedName name="辅助材料费费率" localSheetId="126">#REF!</definedName>
    <definedName name="工程车辆使用费" localSheetId="126">'表二（番禺设备安装）'!$E$26</definedName>
    <definedName name="工程车辆使用费费率" localSheetId="126">#REF!</definedName>
    <definedName name="工程点交、场地清理费" localSheetId="126">'表二（番禺设备安装）'!$E$24</definedName>
    <definedName name="工程点交、场地清理费率" localSheetId="126">#REF!</definedName>
    <definedName name="工程费" localSheetId="126">'表一（番禺设备安装）'!$K$10</definedName>
    <definedName name="工程干扰费" localSheetId="126">'表二（番禺设备安装）'!$E$23</definedName>
    <definedName name="工程干扰费费率" localSheetId="126">#REF!</definedName>
    <definedName name="工程建设其他费" localSheetId="126">'表五（番禺设备安装）'!$E$26</definedName>
    <definedName name="工程建设其他费含税价" localSheetId="126">'表五（番禺设备安装）'!$G$26</definedName>
    <definedName name="工程建设其他费增值税" localSheetId="126">'表五（番禺设备安装）'!$F$26</definedName>
    <definedName name="工程排污费" localSheetId="126">#REF!</definedName>
    <definedName name="工程属性" localSheetId="126">#REF!</definedName>
    <definedName name="工程项目名称" localSheetId="126">#REF!</definedName>
    <definedName name="工地器材搬运费" localSheetId="126">'表二（番禺设备安装）'!$E$22</definedName>
    <definedName name="工地器材搬运费费率" localSheetId="126">#REF!</definedName>
    <definedName name="光缆运杂费费率" localSheetId="126">#REF!</definedName>
    <definedName name="光缆运杂费增值税税率" localSheetId="126">#REF!</definedName>
    <definedName name="规费" localSheetId="126">'表二（番禺设备安装）'!$I$18</definedName>
    <definedName name="国内配套利旧设备费" localSheetId="126">'表四国内（番禺设备安装）'!$I$22</definedName>
    <definedName name="国内配套利旧设备费含税价" localSheetId="126">'表四国内（番禺设备安装）'!$K$22</definedName>
    <definedName name="国内配套利旧设备费增值税" localSheetId="126">'表四国内（番禺设备安装）'!$J$22</definedName>
    <definedName name="国内配套设备费" localSheetId="126">'表四国内（番禺设备安装）'!$I$26</definedName>
    <definedName name="国内配套设备费含税价" localSheetId="126">'表四国内（番禺设备安装）'!$K$26</definedName>
    <definedName name="国内配套设备费增值税" localSheetId="126">'表四国内（番禺设备安装）'!$J$26</definedName>
    <definedName name="国内设备采购及保管费费率" localSheetId="126">#REF!</definedName>
    <definedName name="国内设备采购及保管费增值税税率" localSheetId="126">#REF!</definedName>
    <definedName name="国内设备运距" localSheetId="126">#REF!</definedName>
    <definedName name="国内设备运输保险费费率" localSheetId="126">#REF!</definedName>
    <definedName name="国内设备运输保险费增值税税率" localSheetId="126">#REF!</definedName>
    <definedName name="国内设备运杂费费率" localSheetId="126">#REF!</definedName>
    <definedName name="国内设备运杂费增值税税率" localSheetId="126">#REF!</definedName>
    <definedName name="机械使用费" localSheetId="126">#REF!</definedName>
    <definedName name="基站名称" localSheetId="126">#REF!</definedName>
    <definedName name="技工单价" localSheetId="126">#REF!</definedName>
    <definedName name="技工费" localSheetId="126">'表二（番禺设备安装）'!$E$13</definedName>
    <definedName name="技工总工日" localSheetId="126">'表三甲（番禺设备安装）'!$K$64</definedName>
    <definedName name="甲供主材增值税税率" localSheetId="126">#REF!</definedName>
    <definedName name="甲供主要材料费" localSheetId="126">'表四主材(甲) （番禺设备安装）'!$I$26</definedName>
    <definedName name="甲供主要材料费含税价" localSheetId="126">'表四主材(甲) （番禺设备安装）'!$K$26</definedName>
    <definedName name="甲供主要材料费增值税" localSheetId="126">'表四主材(甲) （番禺设备安装）'!$J$26</definedName>
    <definedName name="间接费" localSheetId="126">'表二（番禺设备安装）'!$I$17</definedName>
    <definedName name="监理费" localSheetId="126">#REF!</definedName>
    <definedName name="监理费费率" localSheetId="126">#REF!</definedName>
    <definedName name="监理费计费额" localSheetId="126">#REF!</definedName>
    <definedName name="监理费增值税税率" localSheetId="126">#REF!</definedName>
    <definedName name="建设单位名称" localSheetId="126">#REF!</definedName>
    <definedName name="建设类型" localSheetId="126">#REF!</definedName>
    <definedName name="建筑安装工程费" localSheetId="126">'表二（番禺设备安装）'!$E$9</definedName>
    <definedName name="建筑安装工程费含税价" localSheetId="126">'表二（番禺设备安装）'!$E$8</definedName>
    <definedName name="建筑安装工程费增值税" localSheetId="126">'表二（番禺设备安装）'!$I$25</definedName>
    <definedName name="勘察费" localSheetId="126">#REF!</definedName>
    <definedName name="客户版生成文件名称" localSheetId="126">#REF!</definedName>
    <definedName name="利旧甲供主要材料费" localSheetId="126">'表四主材(甲) （番禺设备安装）'!$I$22</definedName>
    <definedName name="利旧甲供主要材料费含税价" localSheetId="126">'表四主材(甲) （番禺设备安装）'!$K$22</definedName>
    <definedName name="利旧甲供主要材料费增值税" localSheetId="126">'表四主材(甲) （番禺设备安装）'!$J$22</definedName>
    <definedName name="利旧乙供主要材料费" localSheetId="126">'表四主材(乙)（番禺设备安装）'!$I$22</definedName>
    <definedName name="利旧乙供主要材料费含税价" localSheetId="126">'表四主材(乙)（番禺设备安装）'!$K$22</definedName>
    <definedName name="利旧乙供主要材料费增值税" localSheetId="126">'表四主材(乙)（番禺设备安装）'!$J$22</definedName>
    <definedName name="利旧主设备费" localSheetId="126">'表四主设备（番禺设备安装）'!$I$15</definedName>
    <definedName name="利旧主设备费含税价" localSheetId="126">'表四主设备（番禺设备安装）'!$K$15</definedName>
    <definedName name="利旧主设备费增值税" localSheetId="126">'表四主设备（番禺设备安装）'!$J$15</definedName>
    <definedName name="利润" localSheetId="126">'表二（番禺设备安装）'!$I$24</definedName>
    <definedName name="利润率" localSheetId="126">#REF!</definedName>
    <definedName name="临时设施费" localSheetId="126">'表二（番禺设备安装）'!$E$25</definedName>
    <definedName name="临时设施费费率" localSheetId="126">#REF!</definedName>
    <definedName name="木材及木制品运杂费费率" localSheetId="126">#REF!</definedName>
    <definedName name="木材及木制品运杂费增值税税率" localSheetId="126">#REF!</definedName>
    <definedName name="普工单价" localSheetId="126">#REF!</definedName>
    <definedName name="普工费" localSheetId="126">'表二（番禺设备安装）'!$E$14</definedName>
    <definedName name="普工总工日" localSheetId="126">'表三甲（番禺设备安装）'!$L$64</definedName>
    <definedName name="其他运杂费费率" localSheetId="126">#REF!</definedName>
    <definedName name="其他运杂费增值税税率" localSheetId="126">#REF!</definedName>
    <definedName name="企业管理费" localSheetId="126">'表二（番禺设备安装）'!$I$23</definedName>
    <definedName name="企业管理费费率" localSheetId="126">#REF!</definedName>
    <definedName name="区域" localSheetId="126">#REF!</definedName>
    <definedName name="人工费" localSheetId="126">'表二（番禺设备安装）'!$E$12</definedName>
    <definedName name="设备采购及保管费增值税税率" localSheetId="126">#REF!</definedName>
    <definedName name="设备厂家" localSheetId="126">#REF!</definedName>
    <definedName name="设备增值税税率" localSheetId="126">#REF!</definedName>
    <definedName name="设计费" localSheetId="126">#REF!</definedName>
    <definedName name="设计费费率" localSheetId="126">#REF!</definedName>
    <definedName name="设计费附加调整系数" localSheetId="126">#REF!</definedName>
    <definedName name="设计费工程复杂系数" localSheetId="126">#REF!</definedName>
    <definedName name="设计费计费额" localSheetId="126">#REF!</definedName>
    <definedName name="设计费增值税税率" localSheetId="126">#REF!</definedName>
    <definedName name="设计费专业调整系数" localSheetId="126">#REF!</definedName>
    <definedName name="设计负责人" localSheetId="126">#REF!</definedName>
    <definedName name="社会保障费" localSheetId="126">'表二（番禺设备安装）'!$I$20</definedName>
    <definedName name="社会保障费费率" localSheetId="126">#REF!</definedName>
    <definedName name="审核" localSheetId="126">#REF!</definedName>
    <definedName name="生产工具用具使用费" localSheetId="126">'表二（番禺设备安装）'!$I$10</definedName>
    <definedName name="生产工具用具使用费费率" localSheetId="126">#REF!</definedName>
    <definedName name="省份" localSheetId="126">#REF!</definedName>
    <definedName name="施工单位增值税税率" localSheetId="126">#REF!</definedName>
    <definedName name="施工队伍调遣费" localSheetId="126">'表二（番禺设备安装）'!$I$15</definedName>
    <definedName name="施工用水电蒸气费" localSheetId="126">#REF!</definedName>
    <definedName name="室内外" localSheetId="126">#REF!</definedName>
    <definedName name="室外部分技工总工日" localSheetId="126">'表三甲（番禺设备安装）'!$K$65</definedName>
    <definedName name="室外部分普工总工日" localSheetId="126">'表三甲（番禺设备安装）'!$L$65</definedName>
    <definedName name="水泥及水泥构件运杂费费率" localSheetId="126">#REF!</definedName>
    <definedName name="水泥及水泥构件运杂费增值税税率" localSheetId="126">#REF!</definedName>
    <definedName name="塑料及塑料制品运杂费费率" localSheetId="126">#REF!</definedName>
    <definedName name="塑料及塑料制品运杂费增值税税率" localSheetId="126">#REF!</definedName>
    <definedName name="特殊地区施工增加费" localSheetId="126">'表二（番禺设备安装）'!$I$12</definedName>
    <definedName name="特殊地区施工增加费费率" localSheetId="126">#REF!</definedName>
    <definedName name="危险作业意外伤害保险费" localSheetId="126">'表二（番禺设备安装）'!$I$22</definedName>
    <definedName name="危险作业意外伤害保险费费率" localSheetId="126">#REF!</definedName>
    <definedName name="文明施工费" localSheetId="126">'表二（番禺设备安装）'!$E$21</definedName>
    <definedName name="文明施工费费率" localSheetId="126">#REF!</definedName>
    <definedName name="无线设备与工器具购置费" localSheetId="126">#REF!</definedName>
    <definedName name="项目建设管理费" localSheetId="126">#REF!</definedName>
    <definedName name="项目建设管理费费率" localSheetId="126">#REF!</definedName>
    <definedName name="项目建设管理费增值税税率" localSheetId="126">#REF!</definedName>
    <definedName name="项目属性" localSheetId="126">#REF!</definedName>
    <definedName name="销项税额" localSheetId="126">'表二（番禺设备安装）'!$I$25</definedName>
    <definedName name="小型建筑工程费" localSheetId="126">#REF!</definedName>
    <definedName name="小型建筑工程费含税价" localSheetId="126">#REF!</definedName>
    <definedName name="小型建筑工程费增值税" localSheetId="126">#REF!</definedName>
    <definedName name="新建软件单BBU造价" localSheetId="126">#REF!</definedName>
    <definedName name="新建软件单BBU造价公允价" localSheetId="126">#REF!</definedName>
    <definedName name="新建软件单RRU造价" localSheetId="126">#REF!</definedName>
    <definedName name="新建软件单RRU造价公允价" localSheetId="126">#REF!</definedName>
    <definedName name="新建软件单载频造价" localSheetId="126">#REF!</definedName>
    <definedName name="新建软件单载频造价公允价" localSheetId="126">#REF!</definedName>
    <definedName name="新建软件单站造价" localSheetId="126">#REF!</definedName>
    <definedName name="新建软件单站造价公允价" localSheetId="126">#REF!</definedName>
    <definedName name="新建硬件单BBU造价" localSheetId="126">#REF!</definedName>
    <definedName name="新建硬件单BBU造价公允价" localSheetId="126">#REF!</definedName>
    <definedName name="新建硬件单RRU造价" localSheetId="126">#REF!</definedName>
    <definedName name="新建硬件单RRU造价公允价" localSheetId="126">#REF!</definedName>
    <definedName name="新建硬件单载频造价" localSheetId="126">#REF!</definedName>
    <definedName name="新建硬件单载频造价公允价" localSheetId="126">#REF!</definedName>
    <definedName name="新建硬件单站造价" localSheetId="126">#REF!</definedName>
    <definedName name="新建硬件单站造价公允价" localSheetId="126">#REF!</definedName>
    <definedName name="选址费" localSheetId="126">#REF!</definedName>
    <definedName name="选址费增值税税率" localSheetId="126">#REF!</definedName>
    <definedName name="夜间施工增加费" localSheetId="126">'表二（番禺设备安装）'!$I$8</definedName>
    <definedName name="夜间施工增加费费率" localSheetId="126">#REF!</definedName>
    <definedName name="仪表使用费" localSheetId="126">'表三丙（番禺设备安装）'!$M$64</definedName>
    <definedName name="乙供主材增值税税率" localSheetId="126">#REF!</definedName>
    <definedName name="乙供主要材料费" localSheetId="126">'表四主材(乙)（番禺设备安装）'!$I$26</definedName>
    <definedName name="乙供主要材料费含税价" localSheetId="126">'表四主材(乙)（番禺设备安装）'!$K$26</definedName>
    <definedName name="乙供主要材料费增值税" localSheetId="126">'表四主材(乙)（番禺设备安装）'!$J$26</definedName>
    <definedName name="已完工程及设备保护费" localSheetId="126">'表二（番禺设备安装）'!$I$13</definedName>
    <definedName name="已完工程及设备保护费费率" localSheetId="126">#REF!</definedName>
    <definedName name="预备费费率" localSheetId="126">#REF!</definedName>
    <definedName name="运土费" localSheetId="126">#REF!</definedName>
    <definedName name="载波数" localSheetId="126">#REF!</definedName>
    <definedName name="直接费" localSheetId="126">'表二（番禺设备安装）'!$E$10</definedName>
    <definedName name="直接工程费" localSheetId="126">'表二（番禺设备安装）'!$E$11</definedName>
    <definedName name="主设备采购及保管费费率" localSheetId="126">#REF!</definedName>
    <definedName name="主设备采购及保管费增值税税率" localSheetId="126">#REF!</definedName>
    <definedName name="主设备费" localSheetId="126">'表四主设备（番禺设备安装）'!$I$19</definedName>
    <definedName name="主设备费公允价" localSheetId="126">'表四主设备（番禺设备安装）'!#REF!</definedName>
    <definedName name="主设备费含税价" localSheetId="126">'表四主设备（番禺设备安装）'!$K$19</definedName>
    <definedName name="主设备费含税价公允价" localSheetId="126">'表四主设备（番禺设备安装）'!#REF!</definedName>
    <definedName name="主设备费增值税" localSheetId="126">'表四主设备（番禺设备安装）'!$J$19</definedName>
    <definedName name="主设备费增值税公允价" localSheetId="126">'表四主设备（番禺设备安装）'!#REF!</definedName>
    <definedName name="主设备软件费" localSheetId="126">#REF!</definedName>
    <definedName name="主设备软件费公允价" localSheetId="126">#REF!</definedName>
    <definedName name="主设备软件费取费模式" localSheetId="126">#REF!</definedName>
    <definedName name="主设备软件费取费模式公允价" localSheetId="126">#REF!</definedName>
    <definedName name="主设备软件费增值税税率" localSheetId="126">#REF!</definedName>
    <definedName name="主设备软件费增值税税率公允价" localSheetId="126">#REF!</definedName>
    <definedName name="主设备硬件费" localSheetId="126">#REF!</definedName>
    <definedName name="主设备硬件费公允价" localSheetId="126">#REF!</definedName>
    <definedName name="主设备硬件费取费模式" localSheetId="126">#REF!</definedName>
    <definedName name="主设备硬件费取费模式公允价" localSheetId="126">#REF!</definedName>
    <definedName name="主设备硬件费增值税税率" localSheetId="126">#REF!</definedName>
    <definedName name="主设备硬件费增值税税率公允价" localSheetId="126">#REF!</definedName>
    <definedName name="主设备运距" localSheetId="126">#REF!</definedName>
    <definedName name="主设备运输保险费费率" localSheetId="126">#REF!</definedName>
    <definedName name="主设备运输保险费增值税税率" localSheetId="126">#REF!</definedName>
    <definedName name="主设备运杂费费率" localSheetId="126">#REF!</definedName>
    <definedName name="主设备运杂费增值税税率" localSheetId="126">#REF!</definedName>
    <definedName name="主要材料费" localSheetId="126">'表二（番禺设备安装）'!$E$16</definedName>
    <definedName name="住房公积金" localSheetId="126">'表二（番禺设备安装）'!$I$21</definedName>
    <definedName name="住房公积金费率" localSheetId="126">#REF!</definedName>
    <definedName name="专业代码" localSheetId="126">#REF!</definedName>
    <definedName name="专业归属" localSheetId="126">#REF!</definedName>
    <definedName name="资源录入费" localSheetId="126">#REF!</definedName>
    <definedName name="资源录入费增值税税率" localSheetId="126">#REF!</definedName>
    <definedName name="自定义编制日期" localSheetId="126">#REF!</definedName>
    <definedName name="总体设计费" localSheetId="126">#REF!</definedName>
    <definedName name="总投资" localSheetId="126">'表一（番禺设备安装）'!$K$15</definedName>
    <definedName name="总投资含税价" localSheetId="126">'表一（番禺设备安装）'!$M$15</definedName>
    <definedName name="总投资增值税" localSheetId="126">'表一（番禺设备安装）'!$L$15</definedName>
    <definedName name="_xlnm._FilterDatabase" localSheetId="127" hidden="1">'表四国内（番禺设备安装）'!$B$8:$L$16</definedName>
    <definedName name="BBU数量" localSheetId="127">#REF!</definedName>
    <definedName name="_xlnm.Print_Area" localSheetId="127">'表四国内（番禺设备安装）'!$B$2:$L$27</definedName>
    <definedName name="_xlnm.Print_Titles" localSheetId="127">'表四国内（番禺设备安装）'!$2:$8</definedName>
    <definedName name="reference" localSheetId="127" hidden="1">#REF!</definedName>
    <definedName name="RRU数量" localSheetId="127">#REF!</definedName>
    <definedName name="安全生产费" localSheetId="127">'表五（番禺设备安装）'!$E$13</definedName>
    <definedName name="安全生产费费率" localSheetId="127">#REF!</definedName>
    <definedName name="搬迁设备包装及运输费用" localSheetId="127">#REF!</definedName>
    <definedName name="搬迁设备包装及运输费用增值税税率" localSheetId="127">#REF!</definedName>
    <definedName name="编制" localSheetId="127">#REF!</definedName>
    <definedName name="编制单位" localSheetId="127">#REF!</definedName>
    <definedName name="编制日期" localSheetId="127">#REF!</definedName>
    <definedName name="标签制作费" localSheetId="127">#REF!</definedName>
    <definedName name="标签制作费增值税税率" localSheetId="127">#REF!</definedName>
    <definedName name="不需安装设备采购及保管费费率" localSheetId="127">#REF!</definedName>
    <definedName name="材料采购及保管费费率" localSheetId="127">#REF!</definedName>
    <definedName name="材料采购及保管费增值税税率" localSheetId="127">#REF!</definedName>
    <definedName name="材料费" localSheetId="127">'表二（番禺设备安装）'!$E$15</definedName>
    <definedName name="材料运距" localSheetId="127">#REF!</definedName>
    <definedName name="材料运输保险费费率" localSheetId="127">#REF!</definedName>
    <definedName name="材料运输保险费增值税税率" localSheetId="127">#REF!</definedName>
    <definedName name="厂家服务费" localSheetId="127">#REF!</definedName>
    <definedName name="厂家服务费取费模式" localSheetId="127">#REF!</definedName>
    <definedName name="厂家服务费增值税税率" localSheetId="127">#REF!</definedName>
    <definedName name="措施项目费" localSheetId="127">'表二（番禺设备安装）'!$E$20</definedName>
    <definedName name="大型施工机械调遣费" localSheetId="127">'表二（番禺设备安装）'!$I$16</definedName>
    <definedName name="单BBU服务费造价" localSheetId="127">#REF!</definedName>
    <definedName name="单RRU服务费造价" localSheetId="127">#REF!</definedName>
    <definedName name="单程调遣费" localSheetId="127">#REF!</definedName>
    <definedName name="单项工程名称" localSheetId="127">#REF!</definedName>
    <definedName name="单载频服务费造价" localSheetId="127">#REF!</definedName>
    <definedName name="单站服务费造价" localSheetId="127">#REF!</definedName>
    <definedName name="地市" localSheetId="127">#REF!</definedName>
    <definedName name="电缆运杂费费率" localSheetId="127">#REF!</definedName>
    <definedName name="电缆运杂费增值税税率" localSheetId="127">#REF!</definedName>
    <definedName name="电源设备与工器具购置费" localSheetId="127">#REF!</definedName>
    <definedName name="调遣里程" localSheetId="127">#REF!</definedName>
    <definedName name="调遣人数" localSheetId="127">#REF!</definedName>
    <definedName name="冬雨季施工增加费" localSheetId="127">'表二（番禺设备安装）'!$I$9</definedName>
    <definedName name="冬雨季施工增加费费率" localSheetId="127">#REF!</definedName>
    <definedName name="二次搬运费" localSheetId="127">#REF!</definedName>
    <definedName name="二次搬运费增值税税率" localSheetId="127">#REF!</definedName>
    <definedName name="辅助材料费" localSheetId="127">'表二（番禺设备安装）'!$E$17</definedName>
    <definedName name="辅助材料费费率" localSheetId="127">#REF!</definedName>
    <definedName name="工程车辆使用费" localSheetId="127">'表二（番禺设备安装）'!$E$26</definedName>
    <definedName name="工程车辆使用费费率" localSheetId="127">#REF!</definedName>
    <definedName name="工程点交、场地清理费" localSheetId="127">'表二（番禺设备安装）'!$E$24</definedName>
    <definedName name="工程点交、场地清理费率" localSheetId="127">#REF!</definedName>
    <definedName name="工程费" localSheetId="127">'表一（番禺设备安装）'!$K$10</definedName>
    <definedName name="工程干扰费" localSheetId="127">'表二（番禺设备安装）'!$E$23</definedName>
    <definedName name="工程干扰费费率" localSheetId="127">#REF!</definedName>
    <definedName name="工程建设其他费" localSheetId="127">'表五（番禺设备安装）'!$E$26</definedName>
    <definedName name="工程建设其他费含税价" localSheetId="127">'表五（番禺设备安装）'!$G$26</definedName>
    <definedName name="工程建设其他费增值税" localSheetId="127">'表五（番禺设备安装）'!$F$26</definedName>
    <definedName name="工程排污费" localSheetId="127">#REF!</definedName>
    <definedName name="工程属性" localSheetId="127">#REF!</definedName>
    <definedName name="工程项目名称" localSheetId="127">#REF!</definedName>
    <definedName name="工地器材搬运费" localSheetId="127">'表二（番禺设备安装）'!$E$22</definedName>
    <definedName name="工地器材搬运费费率" localSheetId="127">#REF!</definedName>
    <definedName name="光缆运杂费费率" localSheetId="127">#REF!</definedName>
    <definedName name="光缆运杂费增值税税率" localSheetId="127">#REF!</definedName>
    <definedName name="规费" localSheetId="127">'表二（番禺设备安装）'!$I$18</definedName>
    <definedName name="国内配套利旧设备费" localSheetId="127">'表四国内（番禺设备安装）'!$I$22</definedName>
    <definedName name="国内配套利旧设备费含税价" localSheetId="127">'表四国内（番禺设备安装）'!$K$22</definedName>
    <definedName name="国内配套利旧设备费增值税" localSheetId="127">'表四国内（番禺设备安装）'!$J$22</definedName>
    <definedName name="国内配套设备费" localSheetId="127">'表四国内（番禺设备安装）'!$I$26</definedName>
    <definedName name="国内配套设备费含税价" localSheetId="127">'表四国内（番禺设备安装）'!$K$26</definedName>
    <definedName name="国内配套设备费增值税" localSheetId="127">'表四国内（番禺设备安装）'!$J$26</definedName>
    <definedName name="国内设备采购及保管费费率" localSheetId="127">#REF!</definedName>
    <definedName name="国内设备采购及保管费增值税税率" localSheetId="127">#REF!</definedName>
    <definedName name="国内设备运距" localSheetId="127">#REF!</definedName>
    <definedName name="国内设备运输保险费费率" localSheetId="127">#REF!</definedName>
    <definedName name="国内设备运输保险费增值税税率" localSheetId="127">#REF!</definedName>
    <definedName name="国内设备运杂费费率" localSheetId="127">#REF!</definedName>
    <definedName name="国内设备运杂费增值税税率" localSheetId="127">#REF!</definedName>
    <definedName name="机械使用费" localSheetId="127">#REF!</definedName>
    <definedName name="基站名称" localSheetId="127">#REF!</definedName>
    <definedName name="技工单价" localSheetId="127">#REF!</definedName>
    <definedName name="技工费" localSheetId="127">'表二（番禺设备安装）'!$E$13</definedName>
    <definedName name="技工总工日" localSheetId="127">'表三甲（番禺设备安装）'!$K$64</definedName>
    <definedName name="甲供主材增值税税率" localSheetId="127">#REF!</definedName>
    <definedName name="甲供主要材料费" localSheetId="127">'表四主材(甲) （番禺设备安装）'!$I$26</definedName>
    <definedName name="甲供主要材料费含税价" localSheetId="127">'表四主材(甲) （番禺设备安装）'!$K$26</definedName>
    <definedName name="甲供主要材料费增值税" localSheetId="127">'表四主材(甲) （番禺设备安装）'!$J$26</definedName>
    <definedName name="间接费" localSheetId="127">'表二（番禺设备安装）'!$I$17</definedName>
    <definedName name="监理费" localSheetId="127">#REF!</definedName>
    <definedName name="监理费费率" localSheetId="127">#REF!</definedName>
    <definedName name="监理费计费额" localSheetId="127">#REF!</definedName>
    <definedName name="监理费增值税税率" localSheetId="127">#REF!</definedName>
    <definedName name="建设单位名称" localSheetId="127">#REF!</definedName>
    <definedName name="建设类型" localSheetId="127">#REF!</definedName>
    <definedName name="建筑安装工程费" localSheetId="127">'表二（番禺设备安装）'!$E$9</definedName>
    <definedName name="建筑安装工程费含税价" localSheetId="127">'表二（番禺设备安装）'!$E$8</definedName>
    <definedName name="建筑安装工程费增值税" localSheetId="127">'表二（番禺设备安装）'!$I$25</definedName>
    <definedName name="勘察费" localSheetId="127">#REF!</definedName>
    <definedName name="客户版生成文件名称" localSheetId="127">#REF!</definedName>
    <definedName name="利旧甲供主要材料费" localSheetId="127">'表四主材(甲) （番禺设备安装）'!$I$22</definedName>
    <definedName name="利旧甲供主要材料费含税价" localSheetId="127">'表四主材(甲) （番禺设备安装）'!$K$22</definedName>
    <definedName name="利旧甲供主要材料费增值税" localSheetId="127">'表四主材(甲) （番禺设备安装）'!$J$22</definedName>
    <definedName name="利旧乙供主要材料费" localSheetId="127">'表四主材(乙)（番禺设备安装）'!$I$22</definedName>
    <definedName name="利旧乙供主要材料费含税价" localSheetId="127">'表四主材(乙)（番禺设备安装）'!$K$22</definedName>
    <definedName name="利旧乙供主要材料费增值税" localSheetId="127">'表四主材(乙)（番禺设备安装）'!$J$22</definedName>
    <definedName name="利旧主设备费" localSheetId="127">'表四主设备（番禺设备安装）'!$I$15</definedName>
    <definedName name="利旧主设备费含税价" localSheetId="127">'表四主设备（番禺设备安装）'!$K$15</definedName>
    <definedName name="利旧主设备费增值税" localSheetId="127">'表四主设备（番禺设备安装）'!$J$15</definedName>
    <definedName name="利润" localSheetId="127">'表二（番禺设备安装）'!$I$24</definedName>
    <definedName name="利润率" localSheetId="127">#REF!</definedName>
    <definedName name="临时设施费" localSheetId="127">'表二（番禺设备安装）'!$E$25</definedName>
    <definedName name="临时设施费费率" localSheetId="127">#REF!</definedName>
    <definedName name="木材及木制品运杂费费率" localSheetId="127">#REF!</definedName>
    <definedName name="木材及木制品运杂费增值税税率" localSheetId="127">#REF!</definedName>
    <definedName name="普工单价" localSheetId="127">#REF!</definedName>
    <definedName name="普工费" localSheetId="127">'表二（番禺设备安装）'!$E$14</definedName>
    <definedName name="普工总工日" localSheetId="127">'表三甲（番禺设备安装）'!$L$64</definedName>
    <definedName name="其他运杂费费率" localSheetId="127">#REF!</definedName>
    <definedName name="其他运杂费增值税税率" localSheetId="127">#REF!</definedName>
    <definedName name="企业管理费" localSheetId="127">'表二（番禺设备安装）'!$I$23</definedName>
    <definedName name="企业管理费费率" localSheetId="127">#REF!</definedName>
    <definedName name="区域" localSheetId="127">#REF!</definedName>
    <definedName name="人工费" localSheetId="127">'表二（番禺设备安装）'!$E$12</definedName>
    <definedName name="设备采购及保管费增值税税率" localSheetId="127">#REF!</definedName>
    <definedName name="设备厂家" localSheetId="127">#REF!</definedName>
    <definedName name="设备增值税税率" localSheetId="127">#REF!</definedName>
    <definedName name="设计费" localSheetId="127">#REF!</definedName>
    <definedName name="设计费费率" localSheetId="127">#REF!</definedName>
    <definedName name="设计费附加调整系数" localSheetId="127">#REF!</definedName>
    <definedName name="设计费工程复杂系数" localSheetId="127">#REF!</definedName>
    <definedName name="设计费计费额" localSheetId="127">#REF!</definedName>
    <definedName name="设计费增值税税率" localSheetId="127">#REF!</definedName>
    <definedName name="设计费专业调整系数" localSheetId="127">#REF!</definedName>
    <definedName name="设计负责人" localSheetId="127">#REF!</definedName>
    <definedName name="社会保障费" localSheetId="127">'表二（番禺设备安装）'!$I$20</definedName>
    <definedName name="社会保障费费率" localSheetId="127">#REF!</definedName>
    <definedName name="审核" localSheetId="127">#REF!</definedName>
    <definedName name="生产工具用具使用费" localSheetId="127">'表二（番禺设备安装）'!$I$10</definedName>
    <definedName name="生产工具用具使用费费率" localSheetId="127">#REF!</definedName>
    <definedName name="省份" localSheetId="127">#REF!</definedName>
    <definedName name="施工单位增值税税率" localSheetId="127">#REF!</definedName>
    <definedName name="施工队伍调遣费" localSheetId="127">'表二（番禺设备安装）'!$I$15</definedName>
    <definedName name="施工用水电蒸气费" localSheetId="127">#REF!</definedName>
    <definedName name="室内外" localSheetId="127">#REF!</definedName>
    <definedName name="室外部分技工总工日" localSheetId="127">'表三甲（番禺设备安装）'!$K$65</definedName>
    <definedName name="室外部分普工总工日" localSheetId="127">'表三甲（番禺设备安装）'!$L$65</definedName>
    <definedName name="水泥及水泥构件运杂费费率" localSheetId="127">#REF!</definedName>
    <definedName name="水泥及水泥构件运杂费增值税税率" localSheetId="127">#REF!</definedName>
    <definedName name="塑料及塑料制品运杂费费率" localSheetId="127">#REF!</definedName>
    <definedName name="塑料及塑料制品运杂费增值税税率" localSheetId="127">#REF!</definedName>
    <definedName name="特殊地区施工增加费" localSheetId="127">'表二（番禺设备安装）'!$I$12</definedName>
    <definedName name="特殊地区施工增加费费率" localSheetId="127">#REF!</definedName>
    <definedName name="危险作业意外伤害保险费" localSheetId="127">'表二（番禺设备安装）'!$I$22</definedName>
    <definedName name="危险作业意外伤害保险费费率" localSheetId="127">#REF!</definedName>
    <definedName name="文明施工费" localSheetId="127">'表二（番禺设备安装）'!$E$21</definedName>
    <definedName name="文明施工费费率" localSheetId="127">#REF!</definedName>
    <definedName name="无线设备与工器具购置费" localSheetId="127">#REF!</definedName>
    <definedName name="项目建设管理费" localSheetId="127">#REF!</definedName>
    <definedName name="项目建设管理费费率" localSheetId="127">#REF!</definedName>
    <definedName name="项目建设管理费增值税税率" localSheetId="127">#REF!</definedName>
    <definedName name="项目属性" localSheetId="127">#REF!</definedName>
    <definedName name="销项税额" localSheetId="127">'表二（番禺设备安装）'!$I$25</definedName>
    <definedName name="小型建筑工程费" localSheetId="127">#REF!</definedName>
    <definedName name="小型建筑工程费含税价" localSheetId="127">#REF!</definedName>
    <definedName name="小型建筑工程费增值税" localSheetId="127">#REF!</definedName>
    <definedName name="新建软件单BBU造价" localSheetId="127">#REF!</definedName>
    <definedName name="新建软件单BBU造价公允价" localSheetId="127">#REF!</definedName>
    <definedName name="新建软件单RRU造价" localSheetId="127">#REF!</definedName>
    <definedName name="新建软件单RRU造价公允价" localSheetId="127">#REF!</definedName>
    <definedName name="新建软件单载频造价" localSheetId="127">#REF!</definedName>
    <definedName name="新建软件单载频造价公允价" localSheetId="127">#REF!</definedName>
    <definedName name="新建软件单站造价" localSheetId="127">#REF!</definedName>
    <definedName name="新建软件单站造价公允价" localSheetId="127">#REF!</definedName>
    <definedName name="新建硬件单BBU造价" localSheetId="127">#REF!</definedName>
    <definedName name="新建硬件单BBU造价公允价" localSheetId="127">#REF!</definedName>
    <definedName name="新建硬件单RRU造价" localSheetId="127">#REF!</definedName>
    <definedName name="新建硬件单RRU造价公允价" localSheetId="127">#REF!</definedName>
    <definedName name="新建硬件单载频造价" localSheetId="127">#REF!</definedName>
    <definedName name="新建硬件单载频造价公允价" localSheetId="127">#REF!</definedName>
    <definedName name="新建硬件单站造价" localSheetId="127">#REF!</definedName>
    <definedName name="新建硬件单站造价公允价" localSheetId="127">#REF!</definedName>
    <definedName name="选址费" localSheetId="127">#REF!</definedName>
    <definedName name="选址费增值税税率" localSheetId="127">#REF!</definedName>
    <definedName name="夜间施工增加费" localSheetId="127">'表二（番禺设备安装）'!$I$8</definedName>
    <definedName name="夜间施工增加费费率" localSheetId="127">#REF!</definedName>
    <definedName name="仪表使用费" localSheetId="127">'表三丙（番禺设备安装）'!$M$64</definedName>
    <definedName name="乙供主材增值税税率" localSheetId="127">#REF!</definedName>
    <definedName name="乙供主要材料费" localSheetId="127">'表四主材(乙)（番禺设备安装）'!$I$26</definedName>
    <definedName name="乙供主要材料费含税价" localSheetId="127">'表四主材(乙)（番禺设备安装）'!$K$26</definedName>
    <definedName name="乙供主要材料费增值税" localSheetId="127">'表四主材(乙)（番禺设备安装）'!$J$26</definedName>
    <definedName name="已完工程及设备保护费" localSheetId="127">'表二（番禺设备安装）'!$I$13</definedName>
    <definedName name="已完工程及设备保护费费率" localSheetId="127">#REF!</definedName>
    <definedName name="预备费费率" localSheetId="127">#REF!</definedName>
    <definedName name="运土费" localSheetId="127">#REF!</definedName>
    <definedName name="载波数" localSheetId="127">#REF!</definedName>
    <definedName name="直接费" localSheetId="127">'表二（番禺设备安装）'!$E$10</definedName>
    <definedName name="直接工程费" localSheetId="127">'表二（番禺设备安装）'!$E$11</definedName>
    <definedName name="主设备采购及保管费费率" localSheetId="127">#REF!</definedName>
    <definedName name="主设备采购及保管费增值税税率" localSheetId="127">#REF!</definedName>
    <definedName name="主设备费" localSheetId="127">'表四主设备（番禺设备安装）'!$I$19</definedName>
    <definedName name="主设备费公允价" localSheetId="127">'表四主设备（番禺设备安装）'!#REF!</definedName>
    <definedName name="主设备费含税价" localSheetId="127">'表四主设备（番禺设备安装）'!$K$19</definedName>
    <definedName name="主设备费含税价公允价" localSheetId="127">'表四主设备（番禺设备安装）'!#REF!</definedName>
    <definedName name="主设备费增值税" localSheetId="127">'表四主设备（番禺设备安装）'!$J$19</definedName>
    <definedName name="主设备费增值税公允价" localSheetId="127">'表四主设备（番禺设备安装）'!#REF!</definedName>
    <definedName name="主设备软件费" localSheetId="127">#REF!</definedName>
    <definedName name="主设备软件费公允价" localSheetId="127">#REF!</definedName>
    <definedName name="主设备软件费取费模式" localSheetId="127">#REF!</definedName>
    <definedName name="主设备软件费取费模式公允价" localSheetId="127">#REF!</definedName>
    <definedName name="主设备软件费增值税税率" localSheetId="127">#REF!</definedName>
    <definedName name="主设备软件费增值税税率公允价" localSheetId="127">#REF!</definedName>
    <definedName name="主设备硬件费" localSheetId="127">#REF!</definedName>
    <definedName name="主设备硬件费公允价" localSheetId="127">#REF!</definedName>
    <definedName name="主设备硬件费取费模式" localSheetId="127">#REF!</definedName>
    <definedName name="主设备硬件费取费模式公允价" localSheetId="127">#REF!</definedName>
    <definedName name="主设备硬件费增值税税率" localSheetId="127">#REF!</definedName>
    <definedName name="主设备硬件费增值税税率公允价" localSheetId="127">#REF!</definedName>
    <definedName name="主设备运距" localSheetId="127">#REF!</definedName>
    <definedName name="主设备运输保险费费率" localSheetId="127">#REF!</definedName>
    <definedName name="主设备运输保险费增值税税率" localSheetId="127">#REF!</definedName>
    <definedName name="主设备运杂费费率" localSheetId="127">#REF!</definedName>
    <definedName name="主设备运杂费增值税税率" localSheetId="127">#REF!</definedName>
    <definedName name="主要材料费" localSheetId="127">'表二（番禺设备安装）'!$E$16</definedName>
    <definedName name="住房公积金" localSheetId="127">'表二（番禺设备安装）'!$I$21</definedName>
    <definedName name="住房公积金费率" localSheetId="127">#REF!</definedName>
    <definedName name="专业代码" localSheetId="127">#REF!</definedName>
    <definedName name="专业归属" localSheetId="127">#REF!</definedName>
    <definedName name="资源录入费" localSheetId="127">#REF!</definedName>
    <definedName name="资源录入费增值税税率" localSheetId="127">#REF!</definedName>
    <definedName name="自定义编制日期" localSheetId="127">#REF!</definedName>
    <definedName name="总体设计费" localSheetId="127">#REF!</definedName>
    <definedName name="总投资" localSheetId="127">'表一（番禺设备安装）'!$K$15</definedName>
    <definedName name="总投资含税价" localSheetId="127">'表一（番禺设备安装）'!$M$15</definedName>
    <definedName name="总投资增值税" localSheetId="127">'表一（番禺设备安装）'!$L$15</definedName>
    <definedName name="_xlnm._FilterDatabase" localSheetId="128" hidden="1">'表四主材(甲) （番禺设备安装）'!$B$8:$L$10</definedName>
    <definedName name="BBU数量" localSheetId="128">#REF!</definedName>
    <definedName name="_xlnm.Print_Area" localSheetId="128">'表四主材(甲) （番禺设备安装）'!$B$2:$L$27</definedName>
    <definedName name="_xlnm.Print_Titles" localSheetId="128">'表四主材(甲) （番禺设备安装）'!$2:$8</definedName>
    <definedName name="reference" localSheetId="128" hidden="1">#REF!</definedName>
    <definedName name="RRU数量" localSheetId="128">#REF!</definedName>
    <definedName name="安全生产费" localSheetId="128">'表五（番禺设备安装）'!$E$13</definedName>
    <definedName name="安全生产费费率" localSheetId="128">#REF!</definedName>
    <definedName name="搬迁设备包装及运输费用" localSheetId="128">#REF!</definedName>
    <definedName name="搬迁设备包装及运输费用增值税税率" localSheetId="128">#REF!</definedName>
    <definedName name="编制" localSheetId="128">#REF!</definedName>
    <definedName name="编制单位" localSheetId="128">#REF!</definedName>
    <definedName name="编制日期" localSheetId="128">#REF!</definedName>
    <definedName name="标签制作费" localSheetId="128">#REF!</definedName>
    <definedName name="标签制作费增值税税率" localSheetId="128">#REF!</definedName>
    <definedName name="不需安装设备采购及保管费费率" localSheetId="128">#REF!</definedName>
    <definedName name="材料采购及保管费费率" localSheetId="128">#REF!</definedName>
    <definedName name="材料采购及保管费增值税税率" localSheetId="128">#REF!</definedName>
    <definedName name="材料费" localSheetId="128">'表二（番禺设备安装）'!$E$15</definedName>
    <definedName name="材料运距" localSheetId="128">#REF!</definedName>
    <definedName name="材料运输保险费费率" localSheetId="128">#REF!</definedName>
    <definedName name="材料运输保险费增值税税率" localSheetId="128">#REF!</definedName>
    <definedName name="厂家服务费" localSheetId="128">#REF!</definedName>
    <definedName name="厂家服务费取费模式" localSheetId="128">#REF!</definedName>
    <definedName name="厂家服务费增值税税率" localSheetId="128">#REF!</definedName>
    <definedName name="措施项目费" localSheetId="128">'表二（番禺设备安装）'!$E$20</definedName>
    <definedName name="大型施工机械调遣费" localSheetId="128">'表二（番禺设备安装）'!$I$16</definedName>
    <definedName name="单BBU服务费造价" localSheetId="128">#REF!</definedName>
    <definedName name="单RRU服务费造价" localSheetId="128">#REF!</definedName>
    <definedName name="单程调遣费" localSheetId="128">#REF!</definedName>
    <definedName name="单项工程名称" localSheetId="128">#REF!</definedName>
    <definedName name="单载频服务费造价" localSheetId="128">#REF!</definedName>
    <definedName name="单站服务费造价" localSheetId="128">#REF!</definedName>
    <definedName name="地市" localSheetId="128">#REF!</definedName>
    <definedName name="电缆运杂费费率" localSheetId="128">#REF!</definedName>
    <definedName name="电缆运杂费增值税税率" localSheetId="128">#REF!</definedName>
    <definedName name="电源设备与工器具购置费" localSheetId="128">#REF!</definedName>
    <definedName name="调遣里程" localSheetId="128">#REF!</definedName>
    <definedName name="调遣人数" localSheetId="128">#REF!</definedName>
    <definedName name="冬雨季施工增加费" localSheetId="128">'表二（番禺设备安装）'!$I$9</definedName>
    <definedName name="冬雨季施工增加费费率" localSheetId="128">#REF!</definedName>
    <definedName name="二次搬运费" localSheetId="128">#REF!</definedName>
    <definedName name="二次搬运费增值税税率" localSheetId="128">#REF!</definedName>
    <definedName name="辅助材料费" localSheetId="128">'表二（番禺设备安装）'!$E$17</definedName>
    <definedName name="辅助材料费费率" localSheetId="128">#REF!</definedName>
    <definedName name="工程车辆使用费" localSheetId="128">'表二（番禺设备安装）'!$E$26</definedName>
    <definedName name="工程车辆使用费费率" localSheetId="128">#REF!</definedName>
    <definedName name="工程点交、场地清理费" localSheetId="128">'表二（番禺设备安装）'!$E$24</definedName>
    <definedName name="工程点交、场地清理费率" localSheetId="128">#REF!</definedName>
    <definedName name="工程费" localSheetId="128">'表一（番禺设备安装）'!$K$10</definedName>
    <definedName name="工程干扰费" localSheetId="128">'表二（番禺设备安装）'!$E$23</definedName>
    <definedName name="工程干扰费费率" localSheetId="128">#REF!</definedName>
    <definedName name="工程建设其他费" localSheetId="128">'表五（番禺设备安装）'!$E$26</definedName>
    <definedName name="工程建设其他费含税价" localSheetId="128">'表五（番禺设备安装）'!$G$26</definedName>
    <definedName name="工程建设其他费增值税" localSheetId="128">'表五（番禺设备安装）'!$F$26</definedName>
    <definedName name="工程排污费" localSheetId="128">#REF!</definedName>
    <definedName name="工程属性" localSheetId="128">#REF!</definedName>
    <definedName name="工程项目名称" localSheetId="128">#REF!</definedName>
    <definedName name="工地器材搬运费" localSheetId="128">'表二（番禺设备安装）'!$E$22</definedName>
    <definedName name="工地器材搬运费费率" localSheetId="128">#REF!</definedName>
    <definedName name="光缆运杂费费率" localSheetId="128">#REF!</definedName>
    <definedName name="光缆运杂费增值税税率" localSheetId="128">#REF!</definedName>
    <definedName name="规费" localSheetId="128">'表二（番禺设备安装）'!$I$18</definedName>
    <definedName name="国内配套利旧设备费" localSheetId="128">'表四国内（番禺设备安装）'!$I$22</definedName>
    <definedName name="国内配套利旧设备费含税价" localSheetId="128">'表四国内（番禺设备安装）'!$K$22</definedName>
    <definedName name="国内配套利旧设备费增值税" localSheetId="128">'表四国内（番禺设备安装）'!$J$22</definedName>
    <definedName name="国内配套设备费" localSheetId="128">'表四国内（番禺设备安装）'!$I$26</definedName>
    <definedName name="国内配套设备费含税价" localSheetId="128">'表四国内（番禺设备安装）'!$K$26</definedName>
    <definedName name="国内配套设备费增值税" localSheetId="128">'表四国内（番禺设备安装）'!$J$26</definedName>
    <definedName name="国内设备采购及保管费费率" localSheetId="128">#REF!</definedName>
    <definedName name="国内设备采购及保管费增值税税率" localSheetId="128">#REF!</definedName>
    <definedName name="国内设备运距" localSheetId="128">#REF!</definedName>
    <definedName name="国内设备运输保险费费率" localSheetId="128">#REF!</definedName>
    <definedName name="国内设备运输保险费增值税税率" localSheetId="128">#REF!</definedName>
    <definedName name="国内设备运杂费费率" localSheetId="128">#REF!</definedName>
    <definedName name="国内设备运杂费增值税税率" localSheetId="128">#REF!</definedName>
    <definedName name="机械使用费" localSheetId="128">#REF!</definedName>
    <definedName name="基站名称" localSheetId="128">#REF!</definedName>
    <definedName name="技工单价" localSheetId="128">#REF!</definedName>
    <definedName name="技工费" localSheetId="128">'表二（番禺设备安装）'!$E$13</definedName>
    <definedName name="技工总工日" localSheetId="128">'表三甲（番禺设备安装）'!$K$64</definedName>
    <definedName name="甲供主材增值税税率" localSheetId="128">#REF!</definedName>
    <definedName name="甲供主要材料费" localSheetId="128">'表四主材(甲) （番禺设备安装）'!$I$26</definedName>
    <definedName name="甲供主要材料费含税价" localSheetId="128">'表四主材(甲) （番禺设备安装）'!$K$26</definedName>
    <definedName name="甲供主要材料费增值税" localSheetId="128">'表四主材(甲) （番禺设备安装）'!$J$26</definedName>
    <definedName name="间接费" localSheetId="128">'表二（番禺设备安装）'!$I$17</definedName>
    <definedName name="监理费" localSheetId="128">#REF!</definedName>
    <definedName name="监理费费率" localSheetId="128">#REF!</definedName>
    <definedName name="监理费计费额" localSheetId="128">#REF!</definedName>
    <definedName name="监理费增值税税率" localSheetId="128">#REF!</definedName>
    <definedName name="建设单位名称" localSheetId="128">#REF!</definedName>
    <definedName name="建设类型" localSheetId="128">#REF!</definedName>
    <definedName name="建筑安装工程费" localSheetId="128">'表二（番禺设备安装）'!$E$9</definedName>
    <definedName name="建筑安装工程费含税价" localSheetId="128">'表二（番禺设备安装）'!$E$8</definedName>
    <definedName name="建筑安装工程费增值税" localSheetId="128">'表二（番禺设备安装）'!$I$25</definedName>
    <definedName name="勘察费" localSheetId="128">#REF!</definedName>
    <definedName name="客户版生成文件名称" localSheetId="128">#REF!</definedName>
    <definedName name="利旧甲供主要材料费" localSheetId="128">'表四主材(甲) （番禺设备安装）'!$I$22</definedName>
    <definedName name="利旧甲供主要材料费含税价" localSheetId="128">'表四主材(甲) （番禺设备安装）'!$K$22</definedName>
    <definedName name="利旧甲供主要材料费增值税" localSheetId="128">'表四主材(甲) （番禺设备安装）'!$J$22</definedName>
    <definedName name="利旧乙供主要材料费" localSheetId="128">'表四主材(乙)（番禺设备安装）'!$I$22</definedName>
    <definedName name="利旧乙供主要材料费含税价" localSheetId="128">'表四主材(乙)（番禺设备安装）'!$K$22</definedName>
    <definedName name="利旧乙供主要材料费增值税" localSheetId="128">'表四主材(乙)（番禺设备安装）'!$J$22</definedName>
    <definedName name="利旧主设备费" localSheetId="128">'表四主设备（番禺设备安装）'!$I$15</definedName>
    <definedName name="利旧主设备费含税价" localSheetId="128">'表四主设备（番禺设备安装）'!$K$15</definedName>
    <definedName name="利旧主设备费增值税" localSheetId="128">'表四主设备（番禺设备安装）'!$J$15</definedName>
    <definedName name="利润" localSheetId="128">'表二（番禺设备安装）'!$I$24</definedName>
    <definedName name="利润率" localSheetId="128">#REF!</definedName>
    <definedName name="临时设施费" localSheetId="128">'表二（番禺设备安装）'!$E$25</definedName>
    <definedName name="临时设施费费率" localSheetId="128">#REF!</definedName>
    <definedName name="木材及木制品运杂费费率" localSheetId="128">#REF!</definedName>
    <definedName name="木材及木制品运杂费增值税税率" localSheetId="128">#REF!</definedName>
    <definedName name="普工单价" localSheetId="128">#REF!</definedName>
    <definedName name="普工费" localSheetId="128">'表二（番禺设备安装）'!$E$14</definedName>
    <definedName name="普工总工日" localSheetId="128">'表三甲（番禺设备安装）'!$L$64</definedName>
    <definedName name="其他运杂费费率" localSheetId="128">#REF!</definedName>
    <definedName name="其他运杂费增值税税率" localSheetId="128">#REF!</definedName>
    <definedName name="企业管理费" localSheetId="128">'表二（番禺设备安装）'!$I$23</definedName>
    <definedName name="企业管理费费率" localSheetId="128">#REF!</definedName>
    <definedName name="区域" localSheetId="128">#REF!</definedName>
    <definedName name="人工费" localSheetId="128">'表二（番禺设备安装）'!$E$12</definedName>
    <definedName name="设备采购及保管费增值税税率" localSheetId="128">#REF!</definedName>
    <definedName name="设备厂家" localSheetId="128">#REF!</definedName>
    <definedName name="设备增值税税率" localSheetId="128">#REF!</definedName>
    <definedName name="设计费" localSheetId="128">#REF!</definedName>
    <definedName name="设计费费率" localSheetId="128">#REF!</definedName>
    <definedName name="设计费附加调整系数" localSheetId="128">#REF!</definedName>
    <definedName name="设计费工程复杂系数" localSheetId="128">#REF!</definedName>
    <definedName name="设计费计费额" localSheetId="128">#REF!</definedName>
    <definedName name="设计费增值税税率" localSheetId="128">#REF!</definedName>
    <definedName name="设计费专业调整系数" localSheetId="128">#REF!</definedName>
    <definedName name="设计负责人" localSheetId="128">#REF!</definedName>
    <definedName name="社会保障费" localSheetId="128">'表二（番禺设备安装）'!$I$20</definedName>
    <definedName name="社会保障费费率" localSheetId="128">#REF!</definedName>
    <definedName name="审核" localSheetId="128">#REF!</definedName>
    <definedName name="生产工具用具使用费" localSheetId="128">'表二（番禺设备安装）'!$I$10</definedName>
    <definedName name="生产工具用具使用费费率" localSheetId="128">#REF!</definedName>
    <definedName name="省份" localSheetId="128">#REF!</definedName>
    <definedName name="施工单位增值税税率" localSheetId="128">#REF!</definedName>
    <definedName name="施工队伍调遣费" localSheetId="128">'表二（番禺设备安装）'!$I$15</definedName>
    <definedName name="施工用水电蒸气费" localSheetId="128">#REF!</definedName>
    <definedName name="室内外" localSheetId="128">#REF!</definedName>
    <definedName name="室外部分技工总工日" localSheetId="128">'表三甲（番禺设备安装）'!$K$65</definedName>
    <definedName name="室外部分普工总工日" localSheetId="128">'表三甲（番禺设备安装）'!$L$65</definedName>
    <definedName name="水泥及水泥构件运杂费费率" localSheetId="128">#REF!</definedName>
    <definedName name="水泥及水泥构件运杂费增值税税率" localSheetId="128">#REF!</definedName>
    <definedName name="塑料及塑料制品运杂费费率" localSheetId="128">#REF!</definedName>
    <definedName name="塑料及塑料制品运杂费增值税税率" localSheetId="128">#REF!</definedName>
    <definedName name="特殊地区施工增加费" localSheetId="128">'表二（番禺设备安装）'!$I$12</definedName>
    <definedName name="特殊地区施工增加费费率" localSheetId="128">#REF!</definedName>
    <definedName name="危险作业意外伤害保险费" localSheetId="128">'表二（番禺设备安装）'!$I$22</definedName>
    <definedName name="危险作业意外伤害保险费费率" localSheetId="128">#REF!</definedName>
    <definedName name="文明施工费" localSheetId="128">'表二（番禺设备安装）'!$E$21</definedName>
    <definedName name="文明施工费费率" localSheetId="128">#REF!</definedName>
    <definedName name="无线设备与工器具购置费" localSheetId="128">#REF!</definedName>
    <definedName name="项目建设管理费" localSheetId="128">#REF!</definedName>
    <definedName name="项目建设管理费费率" localSheetId="128">#REF!</definedName>
    <definedName name="项目建设管理费增值税税率" localSheetId="128">#REF!</definedName>
    <definedName name="项目属性" localSheetId="128">#REF!</definedName>
    <definedName name="销项税额" localSheetId="128">'表二（番禺设备安装）'!$I$25</definedName>
    <definedName name="小型建筑工程费" localSheetId="128">#REF!</definedName>
    <definedName name="小型建筑工程费含税价" localSheetId="128">#REF!</definedName>
    <definedName name="小型建筑工程费增值税" localSheetId="128">#REF!</definedName>
    <definedName name="新建软件单BBU造价" localSheetId="128">#REF!</definedName>
    <definedName name="新建软件单BBU造价公允价" localSheetId="128">#REF!</definedName>
    <definedName name="新建软件单RRU造价" localSheetId="128">#REF!</definedName>
    <definedName name="新建软件单RRU造价公允价" localSheetId="128">#REF!</definedName>
    <definedName name="新建软件单载频造价" localSheetId="128">#REF!</definedName>
    <definedName name="新建软件单载频造价公允价" localSheetId="128">#REF!</definedName>
    <definedName name="新建软件单站造价" localSheetId="128">#REF!</definedName>
    <definedName name="新建软件单站造价公允价" localSheetId="128">#REF!</definedName>
    <definedName name="新建硬件单BBU造价" localSheetId="128">#REF!</definedName>
    <definedName name="新建硬件单BBU造价公允价" localSheetId="128">#REF!</definedName>
    <definedName name="新建硬件单RRU造价" localSheetId="128">#REF!</definedName>
    <definedName name="新建硬件单RRU造价公允价" localSheetId="128">#REF!</definedName>
    <definedName name="新建硬件单载频造价" localSheetId="128">#REF!</definedName>
    <definedName name="新建硬件单载频造价公允价" localSheetId="128">#REF!</definedName>
    <definedName name="新建硬件单站造价" localSheetId="128">#REF!</definedName>
    <definedName name="新建硬件单站造价公允价" localSheetId="128">#REF!</definedName>
    <definedName name="选址费" localSheetId="128">#REF!</definedName>
    <definedName name="选址费增值税税率" localSheetId="128">#REF!</definedName>
    <definedName name="夜间施工增加费" localSheetId="128">'表二（番禺设备安装）'!$I$8</definedName>
    <definedName name="夜间施工增加费费率" localSheetId="128">#REF!</definedName>
    <definedName name="仪表使用费" localSheetId="128">'表三丙（番禺设备安装）'!$M$64</definedName>
    <definedName name="乙供主材增值税税率" localSheetId="128">#REF!</definedName>
    <definedName name="乙供主要材料费" localSheetId="128">'表四主材(乙)（番禺设备安装）'!$I$26</definedName>
    <definedName name="乙供主要材料费含税价" localSheetId="128">'表四主材(乙)（番禺设备安装）'!$K$26</definedName>
    <definedName name="乙供主要材料费增值税" localSheetId="128">'表四主材(乙)（番禺设备安装）'!$J$26</definedName>
    <definedName name="已完工程及设备保护费" localSheetId="128">'表二（番禺设备安装）'!$I$13</definedName>
    <definedName name="已完工程及设备保护费费率" localSheetId="128">#REF!</definedName>
    <definedName name="预备费费率" localSheetId="128">#REF!</definedName>
    <definedName name="运土费" localSheetId="128">#REF!</definedName>
    <definedName name="载波数" localSheetId="128">#REF!</definedName>
    <definedName name="直接费" localSheetId="128">'表二（番禺设备安装）'!$E$10</definedName>
    <definedName name="直接工程费" localSheetId="128">'表二（番禺设备安装）'!$E$11</definedName>
    <definedName name="主设备采购及保管费费率" localSheetId="128">#REF!</definedName>
    <definedName name="主设备采购及保管费增值税税率" localSheetId="128">#REF!</definedName>
    <definedName name="主设备费" localSheetId="128">'表四主设备（番禺设备安装）'!$I$19</definedName>
    <definedName name="主设备费公允价" localSheetId="128">'表四主设备（番禺设备安装）'!#REF!</definedName>
    <definedName name="主设备费含税价" localSheetId="128">'表四主设备（番禺设备安装）'!$K$19</definedName>
    <definedName name="主设备费含税价公允价" localSheetId="128">'表四主设备（番禺设备安装）'!#REF!</definedName>
    <definedName name="主设备费增值税" localSheetId="128">'表四主设备（番禺设备安装）'!$J$19</definedName>
    <definedName name="主设备费增值税公允价" localSheetId="128">'表四主设备（番禺设备安装）'!#REF!</definedName>
    <definedName name="主设备软件费" localSheetId="128">#REF!</definedName>
    <definedName name="主设备软件费公允价" localSheetId="128">#REF!</definedName>
    <definedName name="主设备软件费取费模式" localSheetId="128">#REF!</definedName>
    <definedName name="主设备软件费取费模式公允价" localSheetId="128">#REF!</definedName>
    <definedName name="主设备软件费增值税税率" localSheetId="128">#REF!</definedName>
    <definedName name="主设备软件费增值税税率公允价" localSheetId="128">#REF!</definedName>
    <definedName name="主设备硬件费" localSheetId="128">#REF!</definedName>
    <definedName name="主设备硬件费公允价" localSheetId="128">#REF!</definedName>
    <definedName name="主设备硬件费取费模式" localSheetId="128">#REF!</definedName>
    <definedName name="主设备硬件费取费模式公允价" localSheetId="128">#REF!</definedName>
    <definedName name="主设备硬件费增值税税率" localSheetId="128">#REF!</definedName>
    <definedName name="主设备硬件费增值税税率公允价" localSheetId="128">#REF!</definedName>
    <definedName name="主设备运距" localSheetId="128">#REF!</definedName>
    <definedName name="主设备运输保险费费率" localSheetId="128">#REF!</definedName>
    <definedName name="主设备运输保险费增值税税率" localSheetId="128">#REF!</definedName>
    <definedName name="主设备运杂费费率" localSheetId="128">#REF!</definedName>
    <definedName name="主设备运杂费增值税税率" localSheetId="128">#REF!</definedName>
    <definedName name="主要材料费" localSheetId="128">'表二（番禺设备安装）'!$E$16</definedName>
    <definedName name="住房公积金" localSheetId="128">'表二（番禺设备安装）'!$I$21</definedName>
    <definedName name="住房公积金费率" localSheetId="128">#REF!</definedName>
    <definedName name="专业代码" localSheetId="128">#REF!</definedName>
    <definedName name="专业归属" localSheetId="128">#REF!</definedName>
    <definedName name="资源录入费" localSheetId="128">#REF!</definedName>
    <definedName name="资源录入费增值税税率" localSheetId="128">#REF!</definedName>
    <definedName name="自定义编制日期" localSheetId="128">#REF!</definedName>
    <definedName name="总体设计费" localSheetId="128">#REF!</definedName>
    <definedName name="总投资" localSheetId="128">'表一（番禺设备安装）'!$K$15</definedName>
    <definedName name="总投资含税价" localSheetId="128">'表一（番禺设备安装）'!$M$15</definedName>
    <definedName name="总投资增值税" localSheetId="128">'表一（番禺设备安装）'!$L$15</definedName>
    <definedName name="_xlnm._FilterDatabase" localSheetId="129" hidden="1">'表四主材(乙)（番禺设备安装）'!$B$8:$L$8</definedName>
    <definedName name="BBU数量" localSheetId="129">#REF!</definedName>
    <definedName name="_xlnm.Print_Area" localSheetId="129">'表四主材(乙)（番禺设备安装）'!$B$2:$L$27</definedName>
    <definedName name="_xlnm.Print_Titles" localSheetId="129">'表四主材(乙)（番禺设备安装）'!$2:$8</definedName>
    <definedName name="reference" localSheetId="129" hidden="1">#REF!</definedName>
    <definedName name="RRU数量" localSheetId="129">#REF!</definedName>
    <definedName name="安全生产费" localSheetId="129">'表五（番禺设备安装）'!$E$13</definedName>
    <definedName name="安全生产费费率" localSheetId="129">#REF!</definedName>
    <definedName name="搬迁设备包装及运输费用" localSheetId="129">#REF!</definedName>
    <definedName name="搬迁设备包装及运输费用增值税税率" localSheetId="129">#REF!</definedName>
    <definedName name="编制" localSheetId="129">#REF!</definedName>
    <definedName name="编制单位" localSheetId="129">#REF!</definedName>
    <definedName name="编制日期" localSheetId="129">#REF!</definedName>
    <definedName name="标签制作费" localSheetId="129">#REF!</definedName>
    <definedName name="标签制作费增值税税率" localSheetId="129">#REF!</definedName>
    <definedName name="不需安装设备采购及保管费费率" localSheetId="129">#REF!</definedName>
    <definedName name="材料采购及保管费费率" localSheetId="129">#REF!</definedName>
    <definedName name="材料采购及保管费增值税税率" localSheetId="129">#REF!</definedName>
    <definedName name="材料费" localSheetId="129">'表二（番禺设备安装）'!$E$15</definedName>
    <definedName name="材料运距" localSheetId="129">#REF!</definedName>
    <definedName name="材料运输保险费费率" localSheetId="129">#REF!</definedName>
    <definedName name="材料运输保险费增值税税率" localSheetId="129">#REF!</definedName>
    <definedName name="厂家服务费" localSheetId="129">#REF!</definedName>
    <definedName name="厂家服务费取费模式" localSheetId="129">#REF!</definedName>
    <definedName name="厂家服务费增值税税率" localSheetId="129">#REF!</definedName>
    <definedName name="措施项目费" localSheetId="129">'表二（番禺设备安装）'!$E$20</definedName>
    <definedName name="大型施工机械调遣费" localSheetId="129">'表二（番禺设备安装）'!$I$16</definedName>
    <definedName name="单BBU服务费造价" localSheetId="129">#REF!</definedName>
    <definedName name="单RRU服务费造价" localSheetId="129">#REF!</definedName>
    <definedName name="单程调遣费" localSheetId="129">#REF!</definedName>
    <definedName name="单项工程名称" localSheetId="129">#REF!</definedName>
    <definedName name="单载频服务费造价" localSheetId="129">#REF!</definedName>
    <definedName name="单站服务费造价" localSheetId="129">#REF!</definedName>
    <definedName name="地市" localSheetId="129">#REF!</definedName>
    <definedName name="电缆运杂费费率" localSheetId="129">#REF!</definedName>
    <definedName name="电缆运杂费增值税税率" localSheetId="129">#REF!</definedName>
    <definedName name="电源设备与工器具购置费" localSheetId="129">#REF!</definedName>
    <definedName name="调遣里程" localSheetId="129">#REF!</definedName>
    <definedName name="调遣人数" localSheetId="129">#REF!</definedName>
    <definedName name="冬雨季施工增加费" localSheetId="129">'表二（番禺设备安装）'!$I$9</definedName>
    <definedName name="冬雨季施工增加费费率" localSheetId="129">#REF!</definedName>
    <definedName name="二次搬运费" localSheetId="129">#REF!</definedName>
    <definedName name="二次搬运费增值税税率" localSheetId="129">#REF!</definedName>
    <definedName name="辅助材料费" localSheetId="129">'表二（番禺设备安装）'!$E$17</definedName>
    <definedName name="辅助材料费费率" localSheetId="129">#REF!</definedName>
    <definedName name="工程车辆使用费" localSheetId="129">'表二（番禺设备安装）'!$E$26</definedName>
    <definedName name="工程车辆使用费费率" localSheetId="129">#REF!</definedName>
    <definedName name="工程点交、场地清理费" localSheetId="129">'表二（番禺设备安装）'!$E$24</definedName>
    <definedName name="工程点交、场地清理费率" localSheetId="129">#REF!</definedName>
    <definedName name="工程费" localSheetId="129">'表一（番禺设备安装）'!$K$10</definedName>
    <definedName name="工程干扰费" localSheetId="129">'表二（番禺设备安装）'!$E$23</definedName>
    <definedName name="工程干扰费费率" localSheetId="129">#REF!</definedName>
    <definedName name="工程建设其他费" localSheetId="129">'表五（番禺设备安装）'!$E$26</definedName>
    <definedName name="工程建设其他费含税价" localSheetId="129">'表五（番禺设备安装）'!$G$26</definedName>
    <definedName name="工程建设其他费增值税" localSheetId="129">'表五（番禺设备安装）'!$F$26</definedName>
    <definedName name="工程排污费" localSheetId="129">#REF!</definedName>
    <definedName name="工程属性" localSheetId="129">#REF!</definedName>
    <definedName name="工程项目名称" localSheetId="129">#REF!</definedName>
    <definedName name="工地器材搬运费" localSheetId="129">'表二（番禺设备安装）'!$E$22</definedName>
    <definedName name="工地器材搬运费费率" localSheetId="129">#REF!</definedName>
    <definedName name="光缆运杂费费率" localSheetId="129">#REF!</definedName>
    <definedName name="光缆运杂费增值税税率" localSheetId="129">#REF!</definedName>
    <definedName name="规费" localSheetId="129">'表二（番禺设备安装）'!$I$18</definedName>
    <definedName name="国内配套利旧设备费" localSheetId="129">'表四国内（番禺设备安装）'!$I$22</definedName>
    <definedName name="国内配套利旧设备费含税价" localSheetId="129">'表四国内（番禺设备安装）'!$K$22</definedName>
    <definedName name="国内配套利旧设备费增值税" localSheetId="129">'表四国内（番禺设备安装）'!$J$22</definedName>
    <definedName name="国内配套设备费" localSheetId="129">'表四国内（番禺设备安装）'!$I$26</definedName>
    <definedName name="国内配套设备费含税价" localSheetId="129">'表四国内（番禺设备安装）'!$K$26</definedName>
    <definedName name="国内配套设备费增值税" localSheetId="129">'表四国内（番禺设备安装）'!$J$26</definedName>
    <definedName name="国内设备采购及保管费费率" localSheetId="129">#REF!</definedName>
    <definedName name="国内设备采购及保管费增值税税率" localSheetId="129">#REF!</definedName>
    <definedName name="国内设备运距" localSheetId="129">#REF!</definedName>
    <definedName name="国内设备运输保险费费率" localSheetId="129">#REF!</definedName>
    <definedName name="国内设备运输保险费增值税税率" localSheetId="129">#REF!</definedName>
    <definedName name="国内设备运杂费费率" localSheetId="129">#REF!</definedName>
    <definedName name="国内设备运杂费增值税税率" localSheetId="129">#REF!</definedName>
    <definedName name="机械使用费" localSheetId="129">#REF!</definedName>
    <definedName name="基站名称" localSheetId="129">#REF!</definedName>
    <definedName name="技工单价" localSheetId="129">#REF!</definedName>
    <definedName name="技工费" localSheetId="129">'表二（番禺设备安装）'!$E$13</definedName>
    <definedName name="技工总工日" localSheetId="129">'表三甲（番禺设备安装）'!$K$64</definedName>
    <definedName name="甲供主材增值税税率" localSheetId="129">#REF!</definedName>
    <definedName name="甲供主要材料费" localSheetId="129">'表四主材(甲) （番禺设备安装）'!$I$26</definedName>
    <definedName name="甲供主要材料费含税价" localSheetId="129">'表四主材(甲) （番禺设备安装）'!$K$26</definedName>
    <definedName name="甲供主要材料费增值税" localSheetId="129">'表四主材(甲) （番禺设备安装）'!$J$26</definedName>
    <definedName name="间接费" localSheetId="129">'表二（番禺设备安装）'!$I$17</definedName>
    <definedName name="监理费" localSheetId="129">#REF!</definedName>
    <definedName name="监理费费率" localSheetId="129">#REF!</definedName>
    <definedName name="监理费计费额" localSheetId="129">#REF!</definedName>
    <definedName name="监理费增值税税率" localSheetId="129">#REF!</definedName>
    <definedName name="建设单位名称" localSheetId="129">#REF!</definedName>
    <definedName name="建设类型" localSheetId="129">#REF!</definedName>
    <definedName name="建筑安装工程费" localSheetId="129">'表二（番禺设备安装）'!$E$9</definedName>
    <definedName name="建筑安装工程费含税价" localSheetId="129">'表二（番禺设备安装）'!$E$8</definedName>
    <definedName name="建筑安装工程费增值税" localSheetId="129">'表二（番禺设备安装）'!$I$25</definedName>
    <definedName name="勘察费" localSheetId="129">#REF!</definedName>
    <definedName name="客户版生成文件名称" localSheetId="129">#REF!</definedName>
    <definedName name="利旧甲供主要材料费" localSheetId="129">'表四主材(甲) （番禺设备安装）'!$I$22</definedName>
    <definedName name="利旧甲供主要材料费含税价" localSheetId="129">'表四主材(甲) （番禺设备安装）'!$K$22</definedName>
    <definedName name="利旧甲供主要材料费增值税" localSheetId="129">'表四主材(甲) （番禺设备安装）'!$J$22</definedName>
    <definedName name="利旧乙供主要材料费" localSheetId="129">'表四主材(乙)（番禺设备安装）'!$I$22</definedName>
    <definedName name="利旧乙供主要材料费含税价" localSheetId="129">'表四主材(乙)（番禺设备安装）'!$K$22</definedName>
    <definedName name="利旧乙供主要材料费增值税" localSheetId="129">'表四主材(乙)（番禺设备安装）'!$J$22</definedName>
    <definedName name="利旧主设备费" localSheetId="129">'表四主设备（番禺设备安装）'!$I$15</definedName>
    <definedName name="利旧主设备费含税价" localSheetId="129">'表四主设备（番禺设备安装）'!$K$15</definedName>
    <definedName name="利旧主设备费增值税" localSheetId="129">'表四主设备（番禺设备安装）'!$J$15</definedName>
    <definedName name="利润" localSheetId="129">'表二（番禺设备安装）'!$I$24</definedName>
    <definedName name="利润率" localSheetId="129">#REF!</definedName>
    <definedName name="临时设施费" localSheetId="129">'表二（番禺设备安装）'!$E$25</definedName>
    <definedName name="临时设施费费率" localSheetId="129">#REF!</definedName>
    <definedName name="木材及木制品运杂费费率" localSheetId="129">#REF!</definedName>
    <definedName name="木材及木制品运杂费增值税税率" localSheetId="129">#REF!</definedName>
    <definedName name="普工单价" localSheetId="129">#REF!</definedName>
    <definedName name="普工费" localSheetId="129">'表二（番禺设备安装）'!$E$14</definedName>
    <definedName name="普工总工日" localSheetId="129">'表三甲（番禺设备安装）'!$L$64</definedName>
    <definedName name="其他运杂费费率" localSheetId="129">#REF!</definedName>
    <definedName name="其他运杂费增值税税率" localSheetId="129">#REF!</definedName>
    <definedName name="企业管理费" localSheetId="129">'表二（番禺设备安装）'!$I$23</definedName>
    <definedName name="企业管理费费率" localSheetId="129">#REF!</definedName>
    <definedName name="区域" localSheetId="129">#REF!</definedName>
    <definedName name="人工费" localSheetId="129">'表二（番禺设备安装）'!$E$12</definedName>
    <definedName name="设备采购及保管费增值税税率" localSheetId="129">#REF!</definedName>
    <definedName name="设备厂家" localSheetId="129">#REF!</definedName>
    <definedName name="设备增值税税率" localSheetId="129">#REF!</definedName>
    <definedName name="设计费" localSheetId="129">#REF!</definedName>
    <definedName name="设计费费率" localSheetId="129">#REF!</definedName>
    <definedName name="设计费附加调整系数" localSheetId="129">#REF!</definedName>
    <definedName name="设计费工程复杂系数" localSheetId="129">#REF!</definedName>
    <definedName name="设计费计费额" localSheetId="129">#REF!</definedName>
    <definedName name="设计费增值税税率" localSheetId="129">#REF!</definedName>
    <definedName name="设计费专业调整系数" localSheetId="129">#REF!</definedName>
    <definedName name="设计负责人" localSheetId="129">#REF!</definedName>
    <definedName name="社会保障费" localSheetId="129">'表二（番禺设备安装）'!$I$20</definedName>
    <definedName name="社会保障费费率" localSheetId="129">#REF!</definedName>
    <definedName name="审核" localSheetId="129">#REF!</definedName>
    <definedName name="生产工具用具使用费" localSheetId="129">'表二（番禺设备安装）'!$I$10</definedName>
    <definedName name="生产工具用具使用费费率" localSheetId="129">#REF!</definedName>
    <definedName name="省份" localSheetId="129">#REF!</definedName>
    <definedName name="施工单位增值税税率" localSheetId="129">#REF!</definedName>
    <definedName name="施工队伍调遣费" localSheetId="129">'表二（番禺设备安装）'!$I$15</definedName>
    <definedName name="施工用水电蒸气费" localSheetId="129">#REF!</definedName>
    <definedName name="室内外" localSheetId="129">#REF!</definedName>
    <definedName name="室外部分技工总工日" localSheetId="129">'表三甲（番禺设备安装）'!$K$65</definedName>
    <definedName name="室外部分普工总工日" localSheetId="129">'表三甲（番禺设备安装）'!$L$65</definedName>
    <definedName name="水泥及水泥构件运杂费费率" localSheetId="129">#REF!</definedName>
    <definedName name="水泥及水泥构件运杂费增值税税率" localSheetId="129">#REF!</definedName>
    <definedName name="塑料及塑料制品运杂费费率" localSheetId="129">#REF!</definedName>
    <definedName name="塑料及塑料制品运杂费增值税税率" localSheetId="129">#REF!</definedName>
    <definedName name="特殊地区施工增加费" localSheetId="129">'表二（番禺设备安装）'!$I$12</definedName>
    <definedName name="特殊地区施工增加费费率" localSheetId="129">#REF!</definedName>
    <definedName name="危险作业意外伤害保险费" localSheetId="129">'表二（番禺设备安装）'!$I$22</definedName>
    <definedName name="危险作业意外伤害保险费费率" localSheetId="129">#REF!</definedName>
    <definedName name="文明施工费" localSheetId="129">'表二（番禺设备安装）'!$E$21</definedName>
    <definedName name="文明施工费费率" localSheetId="129">#REF!</definedName>
    <definedName name="无线设备与工器具购置费" localSheetId="129">#REF!</definedName>
    <definedName name="项目建设管理费" localSheetId="129">#REF!</definedName>
    <definedName name="项目建设管理费费率" localSheetId="129">#REF!</definedName>
    <definedName name="项目建设管理费增值税税率" localSheetId="129">#REF!</definedName>
    <definedName name="项目属性" localSheetId="129">#REF!</definedName>
    <definedName name="销项税额" localSheetId="129">'表二（番禺设备安装）'!$I$25</definedName>
    <definedName name="小型建筑工程费" localSheetId="129">#REF!</definedName>
    <definedName name="小型建筑工程费含税价" localSheetId="129">#REF!</definedName>
    <definedName name="小型建筑工程费增值税" localSheetId="129">#REF!</definedName>
    <definedName name="新建软件单BBU造价" localSheetId="129">#REF!</definedName>
    <definedName name="新建软件单BBU造价公允价" localSheetId="129">#REF!</definedName>
    <definedName name="新建软件单RRU造价" localSheetId="129">#REF!</definedName>
    <definedName name="新建软件单RRU造价公允价" localSheetId="129">#REF!</definedName>
    <definedName name="新建软件单载频造价" localSheetId="129">#REF!</definedName>
    <definedName name="新建软件单载频造价公允价" localSheetId="129">#REF!</definedName>
    <definedName name="新建软件单站造价" localSheetId="129">#REF!</definedName>
    <definedName name="新建软件单站造价公允价" localSheetId="129">#REF!</definedName>
    <definedName name="新建硬件单BBU造价" localSheetId="129">#REF!</definedName>
    <definedName name="新建硬件单BBU造价公允价" localSheetId="129">#REF!</definedName>
    <definedName name="新建硬件单RRU造价" localSheetId="129">#REF!</definedName>
    <definedName name="新建硬件单RRU造价公允价" localSheetId="129">#REF!</definedName>
    <definedName name="新建硬件单载频造价" localSheetId="129">#REF!</definedName>
    <definedName name="新建硬件单载频造价公允价" localSheetId="129">#REF!</definedName>
    <definedName name="新建硬件单站造价" localSheetId="129">#REF!</definedName>
    <definedName name="新建硬件单站造价公允价" localSheetId="129">#REF!</definedName>
    <definedName name="选址费" localSheetId="129">#REF!</definedName>
    <definedName name="选址费增值税税率" localSheetId="129">#REF!</definedName>
    <definedName name="夜间施工增加费" localSheetId="129">'表二（番禺设备安装）'!$I$8</definedName>
    <definedName name="夜间施工增加费费率" localSheetId="129">#REF!</definedName>
    <definedName name="仪表使用费" localSheetId="129">'表三丙（番禺设备安装）'!$M$64</definedName>
    <definedName name="乙供主材增值税税率" localSheetId="129">#REF!</definedName>
    <definedName name="乙供主要材料费" localSheetId="129">'表四主材(乙)（番禺设备安装）'!$I$26</definedName>
    <definedName name="乙供主要材料费含税价" localSheetId="129">'表四主材(乙)（番禺设备安装）'!$K$26</definedName>
    <definedName name="乙供主要材料费增值税" localSheetId="129">'表四主材(乙)（番禺设备安装）'!$J$26</definedName>
    <definedName name="已完工程及设备保护费" localSheetId="129">'表二（番禺设备安装）'!$I$13</definedName>
    <definedName name="已完工程及设备保护费费率" localSheetId="129">#REF!</definedName>
    <definedName name="预备费费率" localSheetId="129">#REF!</definedName>
    <definedName name="运土费" localSheetId="129">#REF!</definedName>
    <definedName name="载波数" localSheetId="129">#REF!</definedName>
    <definedName name="直接费" localSheetId="129">'表二（番禺设备安装）'!$E$10</definedName>
    <definedName name="直接工程费" localSheetId="129">'表二（番禺设备安装）'!$E$11</definedName>
    <definedName name="主设备采购及保管费费率" localSheetId="129">#REF!</definedName>
    <definedName name="主设备采购及保管费增值税税率" localSheetId="129">#REF!</definedName>
    <definedName name="主设备费" localSheetId="129">'表四主设备（番禺设备安装）'!$I$19</definedName>
    <definedName name="主设备费公允价" localSheetId="129">'表四主设备（番禺设备安装）'!#REF!</definedName>
    <definedName name="主设备费含税价" localSheetId="129">'表四主设备（番禺设备安装）'!$K$19</definedName>
    <definedName name="主设备费含税价公允价" localSheetId="129">'表四主设备（番禺设备安装）'!#REF!</definedName>
    <definedName name="主设备费增值税" localSheetId="129">'表四主设备（番禺设备安装）'!$J$19</definedName>
    <definedName name="主设备费增值税公允价" localSheetId="129">'表四主设备（番禺设备安装）'!#REF!</definedName>
    <definedName name="主设备软件费" localSheetId="129">#REF!</definedName>
    <definedName name="主设备软件费公允价" localSheetId="129">#REF!</definedName>
    <definedName name="主设备软件费取费模式" localSheetId="129">#REF!</definedName>
    <definedName name="主设备软件费取费模式公允价" localSheetId="129">#REF!</definedName>
    <definedName name="主设备软件费增值税税率" localSheetId="129">#REF!</definedName>
    <definedName name="主设备软件费增值税税率公允价" localSheetId="129">#REF!</definedName>
    <definedName name="主设备硬件费" localSheetId="129">#REF!</definedName>
    <definedName name="主设备硬件费公允价" localSheetId="129">#REF!</definedName>
    <definedName name="主设备硬件费取费模式" localSheetId="129">#REF!</definedName>
    <definedName name="主设备硬件费取费模式公允价" localSheetId="129">#REF!</definedName>
    <definedName name="主设备硬件费增值税税率" localSheetId="129">#REF!</definedName>
    <definedName name="主设备硬件费增值税税率公允价" localSheetId="129">#REF!</definedName>
    <definedName name="主设备运距" localSheetId="129">#REF!</definedName>
    <definedName name="主设备运输保险费费率" localSheetId="129">#REF!</definedName>
    <definedName name="主设备运输保险费增值税税率" localSheetId="129">#REF!</definedName>
    <definedName name="主设备运杂费费率" localSheetId="129">#REF!</definedName>
    <definedName name="主设备运杂费增值税税率" localSheetId="129">#REF!</definedName>
    <definedName name="主要材料费" localSheetId="129">'表二（番禺设备安装）'!$E$16</definedName>
    <definedName name="住房公积金" localSheetId="129">'表二（番禺设备安装）'!$I$21</definedName>
    <definedName name="住房公积金费率" localSheetId="129">#REF!</definedName>
    <definedName name="专业代码" localSheetId="129">#REF!</definedName>
    <definedName name="专业归属" localSheetId="129">#REF!</definedName>
    <definedName name="资源录入费" localSheetId="129">#REF!</definedName>
    <definedName name="资源录入费增值税税率" localSheetId="129">#REF!</definedName>
    <definedName name="自定义编制日期" localSheetId="129">#REF!</definedName>
    <definedName name="总体设计费" localSheetId="129">#REF!</definedName>
    <definedName name="总投资" localSheetId="129">'表一（番禺设备安装）'!$K$15</definedName>
    <definedName name="总投资含税价" localSheetId="129">'表一（番禺设备安装）'!$M$15</definedName>
    <definedName name="总投资增值税" localSheetId="129">'表一（番禺设备安装）'!$L$15</definedName>
    <definedName name="_xlnm._FilterDatabase" localSheetId="130" hidden="1">'表五（番禺设备安装）'!$B$8:$H$26</definedName>
    <definedName name="BBU数量" localSheetId="130">#REF!</definedName>
    <definedName name="_xlnm.Print_Area" localSheetId="130">'表五（番禺设备安装）'!$B$2:$H$27</definedName>
    <definedName name="_xlnm.Print_Titles" localSheetId="130">'表五（番禺设备安装）'!$2:$8</definedName>
    <definedName name="reference" localSheetId="130" hidden="1">#REF!</definedName>
    <definedName name="RRU数量" localSheetId="130">#REF!</definedName>
    <definedName name="安全生产费" localSheetId="130">'表五（番禺设备安装）'!$E$13</definedName>
    <definedName name="安全生产费费率" localSheetId="130">#REF!</definedName>
    <definedName name="搬迁设备包装及运输费用" localSheetId="130">#REF!</definedName>
    <definedName name="搬迁设备包装及运输费用增值税税率" localSheetId="130">#REF!</definedName>
    <definedName name="编制" localSheetId="130">#REF!</definedName>
    <definedName name="编制单位" localSheetId="130">#REF!</definedName>
    <definedName name="编制日期" localSheetId="130">#REF!</definedName>
    <definedName name="标签制作费" localSheetId="130">#REF!</definedName>
    <definedName name="标签制作费增值税税率" localSheetId="130">#REF!</definedName>
    <definedName name="不需安装设备采购及保管费费率" localSheetId="130">#REF!</definedName>
    <definedName name="材料采购及保管费费率" localSheetId="130">#REF!</definedName>
    <definedName name="材料采购及保管费增值税税率" localSheetId="130">#REF!</definedName>
    <definedName name="材料费" localSheetId="130">'表二（番禺设备安装）'!$E$15</definedName>
    <definedName name="材料运距" localSheetId="130">#REF!</definedName>
    <definedName name="材料运输保险费费率" localSheetId="130">#REF!</definedName>
    <definedName name="材料运输保险费增值税税率" localSheetId="130">#REF!</definedName>
    <definedName name="厂家服务费" localSheetId="130">#REF!</definedName>
    <definedName name="厂家服务费取费模式" localSheetId="130">#REF!</definedName>
    <definedName name="厂家服务费增值税税率" localSheetId="130">#REF!</definedName>
    <definedName name="措施项目费" localSheetId="130">'表二（番禺设备安装）'!$E$20</definedName>
    <definedName name="大型施工机械调遣费" localSheetId="130">'表二（番禺设备安装）'!$I$16</definedName>
    <definedName name="单BBU服务费造价" localSheetId="130">#REF!</definedName>
    <definedName name="单RRU服务费造价" localSheetId="130">#REF!</definedName>
    <definedName name="单程调遣费" localSheetId="130">#REF!</definedName>
    <definedName name="单项工程名称" localSheetId="130">#REF!</definedName>
    <definedName name="单载频服务费造价" localSheetId="130">#REF!</definedName>
    <definedName name="单站服务费造价" localSheetId="130">#REF!</definedName>
    <definedName name="地市" localSheetId="130">#REF!</definedName>
    <definedName name="电缆运杂费费率" localSheetId="130">#REF!</definedName>
    <definedName name="电缆运杂费增值税税率" localSheetId="130">#REF!</definedName>
    <definedName name="电源设备与工器具购置费" localSheetId="130">#REF!</definedName>
    <definedName name="调遣里程" localSheetId="130">#REF!</definedName>
    <definedName name="调遣人数" localSheetId="130">#REF!</definedName>
    <definedName name="冬雨季施工增加费" localSheetId="130">'表二（番禺设备安装）'!$I$9</definedName>
    <definedName name="冬雨季施工增加费费率" localSheetId="130">#REF!</definedName>
    <definedName name="二次搬运费" localSheetId="130">#REF!</definedName>
    <definedName name="二次搬运费增值税税率" localSheetId="130">#REF!</definedName>
    <definedName name="辅助材料费" localSheetId="130">'表二（番禺设备安装）'!$E$17</definedName>
    <definedName name="辅助材料费费率" localSheetId="130">#REF!</definedName>
    <definedName name="工程车辆使用费" localSheetId="130">'表二（番禺设备安装）'!$E$26</definedName>
    <definedName name="工程车辆使用费费率" localSheetId="130">#REF!</definedName>
    <definedName name="工程点交、场地清理费" localSheetId="130">'表二（番禺设备安装）'!$E$24</definedName>
    <definedName name="工程点交、场地清理费率" localSheetId="130">#REF!</definedName>
    <definedName name="工程费" localSheetId="130">'表一（番禺设备安装）'!$K$10</definedName>
    <definedName name="工程干扰费" localSheetId="130">'表二（番禺设备安装）'!$E$23</definedName>
    <definedName name="工程干扰费费率" localSheetId="130">#REF!</definedName>
    <definedName name="工程建设其他费" localSheetId="130">'表五（番禺设备安装）'!$E$26</definedName>
    <definedName name="工程建设其他费含税价" localSheetId="130">'表五（番禺设备安装）'!$G$26</definedName>
    <definedName name="工程建设其他费增值税" localSheetId="130">'表五（番禺设备安装）'!$F$26</definedName>
    <definedName name="工程排污费" localSheetId="130">#REF!</definedName>
    <definedName name="工程属性" localSheetId="130">#REF!</definedName>
    <definedName name="工程项目名称" localSheetId="130">#REF!</definedName>
    <definedName name="工地器材搬运费" localSheetId="130">'表二（番禺设备安装）'!$E$22</definedName>
    <definedName name="工地器材搬运费费率" localSheetId="130">#REF!</definedName>
    <definedName name="光缆运杂费费率" localSheetId="130">#REF!</definedName>
    <definedName name="光缆运杂费增值税税率" localSheetId="130">#REF!</definedName>
    <definedName name="规费" localSheetId="130">'表二（番禺设备安装）'!$I$18</definedName>
    <definedName name="国内配套利旧设备费" localSheetId="130">'表四国内（番禺设备安装）'!$I$22</definedName>
    <definedName name="国内配套利旧设备费含税价" localSheetId="130">'表四国内（番禺设备安装）'!$K$22</definedName>
    <definedName name="国内配套利旧设备费增值税" localSheetId="130">'表四国内（番禺设备安装）'!$J$22</definedName>
    <definedName name="国内配套设备费" localSheetId="130">'表四国内（番禺设备安装）'!$I$26</definedName>
    <definedName name="国内配套设备费含税价" localSheetId="130">'表四国内（番禺设备安装）'!$K$26</definedName>
    <definedName name="国内配套设备费增值税" localSheetId="130">'表四国内（番禺设备安装）'!$J$26</definedName>
    <definedName name="国内设备采购及保管费费率" localSheetId="130">#REF!</definedName>
    <definedName name="国内设备采购及保管费增值税税率" localSheetId="130">#REF!</definedName>
    <definedName name="国内设备运距" localSheetId="130">#REF!</definedName>
    <definedName name="国内设备运输保险费费率" localSheetId="130">#REF!</definedName>
    <definedName name="国内设备运输保险费增值税税率" localSheetId="130">#REF!</definedName>
    <definedName name="国内设备运杂费费率" localSheetId="130">#REF!</definedName>
    <definedName name="国内设备运杂费增值税税率" localSheetId="130">#REF!</definedName>
    <definedName name="机械使用费" localSheetId="130">#REF!</definedName>
    <definedName name="基站名称" localSheetId="130">#REF!</definedName>
    <definedName name="技工单价" localSheetId="130">#REF!</definedName>
    <definedName name="技工费" localSheetId="130">'表二（番禺设备安装）'!$E$13</definedName>
    <definedName name="技工总工日" localSheetId="130">'表三甲（番禺设备安装）'!$K$64</definedName>
    <definedName name="甲供主材增值税税率" localSheetId="130">#REF!</definedName>
    <definedName name="甲供主要材料费" localSheetId="130">'表四主材(甲) （番禺设备安装）'!$I$26</definedName>
    <definedName name="甲供主要材料费含税价" localSheetId="130">'表四主材(甲) （番禺设备安装）'!$K$26</definedName>
    <definedName name="甲供主要材料费增值税" localSheetId="130">'表四主材(甲) （番禺设备安装）'!$J$26</definedName>
    <definedName name="间接费" localSheetId="130">'表二（番禺设备安装）'!$I$17</definedName>
    <definedName name="监理费" localSheetId="130">#REF!</definedName>
    <definedName name="监理费费率" localSheetId="130">#REF!</definedName>
    <definedName name="监理费计费额" localSheetId="130">#REF!</definedName>
    <definedName name="监理费增值税税率" localSheetId="130">#REF!</definedName>
    <definedName name="建设单位名称" localSheetId="130">#REF!</definedName>
    <definedName name="建设类型" localSheetId="130">#REF!</definedName>
    <definedName name="建筑安装工程费" localSheetId="130">'表二（番禺设备安装）'!$E$9</definedName>
    <definedName name="建筑安装工程费含税价" localSheetId="130">'表二（番禺设备安装）'!$E$8</definedName>
    <definedName name="建筑安装工程费增值税" localSheetId="130">'表二（番禺设备安装）'!$I$25</definedName>
    <definedName name="勘察费" localSheetId="130">#REF!</definedName>
    <definedName name="客户版生成文件名称" localSheetId="130">#REF!</definedName>
    <definedName name="利旧甲供主要材料费" localSheetId="130">'表四主材(甲) （番禺设备安装）'!$I$22</definedName>
    <definedName name="利旧甲供主要材料费含税价" localSheetId="130">'表四主材(甲) （番禺设备安装）'!$K$22</definedName>
    <definedName name="利旧甲供主要材料费增值税" localSheetId="130">'表四主材(甲) （番禺设备安装）'!$J$22</definedName>
    <definedName name="利旧乙供主要材料费" localSheetId="130">'表四主材(乙)（番禺设备安装）'!$I$22</definedName>
    <definedName name="利旧乙供主要材料费含税价" localSheetId="130">'表四主材(乙)（番禺设备安装）'!$K$22</definedName>
    <definedName name="利旧乙供主要材料费增值税" localSheetId="130">'表四主材(乙)（番禺设备安装）'!$J$22</definedName>
    <definedName name="利旧主设备费" localSheetId="130">'表四主设备（番禺设备安装）'!$I$15</definedName>
    <definedName name="利旧主设备费含税价" localSheetId="130">'表四主设备（番禺设备安装）'!$K$15</definedName>
    <definedName name="利旧主设备费增值税" localSheetId="130">'表四主设备（番禺设备安装）'!$J$15</definedName>
    <definedName name="利润" localSheetId="130">'表二（番禺设备安装）'!$I$24</definedName>
    <definedName name="利润率" localSheetId="130">#REF!</definedName>
    <definedName name="临时设施费" localSheetId="130">'表二（番禺设备安装）'!$E$25</definedName>
    <definedName name="临时设施费费率" localSheetId="130">#REF!</definedName>
    <definedName name="木材及木制品运杂费费率" localSheetId="130">#REF!</definedName>
    <definedName name="木材及木制品运杂费增值税税率" localSheetId="130">#REF!</definedName>
    <definedName name="普工单价" localSheetId="130">#REF!</definedName>
    <definedName name="普工费" localSheetId="130">'表二（番禺设备安装）'!$E$14</definedName>
    <definedName name="普工总工日" localSheetId="130">'表三甲（番禺设备安装）'!$L$64</definedName>
    <definedName name="其他运杂费费率" localSheetId="130">#REF!</definedName>
    <definedName name="其他运杂费增值税税率" localSheetId="130">#REF!</definedName>
    <definedName name="企业管理费" localSheetId="130">'表二（番禺设备安装）'!$I$23</definedName>
    <definedName name="企业管理费费率" localSheetId="130">#REF!</definedName>
    <definedName name="区域" localSheetId="130">#REF!</definedName>
    <definedName name="人工费" localSheetId="130">'表二（番禺设备安装）'!$E$12</definedName>
    <definedName name="设备采购及保管费增值税税率" localSheetId="130">#REF!</definedName>
    <definedName name="设备厂家" localSheetId="130">#REF!</definedName>
    <definedName name="设备增值税税率" localSheetId="130">#REF!</definedName>
    <definedName name="设计费" localSheetId="130">#REF!</definedName>
    <definedName name="设计费费率" localSheetId="130">#REF!</definedName>
    <definedName name="设计费附加调整系数" localSheetId="130">#REF!</definedName>
    <definedName name="设计费工程复杂系数" localSheetId="130">#REF!</definedName>
    <definedName name="设计费计费额" localSheetId="130">#REF!</definedName>
    <definedName name="设计费增值税税率" localSheetId="130">#REF!</definedName>
    <definedName name="设计费专业调整系数" localSheetId="130">#REF!</definedName>
    <definedName name="设计负责人" localSheetId="130">#REF!</definedName>
    <definedName name="社会保障费" localSheetId="130">'表二（番禺设备安装）'!$I$20</definedName>
    <definedName name="社会保障费费率" localSheetId="130">#REF!</definedName>
    <definedName name="审核" localSheetId="130">#REF!</definedName>
    <definedName name="生产工具用具使用费" localSheetId="130">'表二（番禺设备安装）'!$I$10</definedName>
    <definedName name="生产工具用具使用费费率" localSheetId="130">#REF!</definedName>
    <definedName name="省份" localSheetId="130">#REF!</definedName>
    <definedName name="施工单位增值税税率" localSheetId="130">#REF!</definedName>
    <definedName name="施工队伍调遣费" localSheetId="130">'表二（番禺设备安装）'!$I$15</definedName>
    <definedName name="施工用水电蒸气费" localSheetId="130">#REF!</definedName>
    <definedName name="室内外" localSheetId="130">#REF!</definedName>
    <definedName name="室外部分技工总工日" localSheetId="130">'表三甲（番禺设备安装）'!$K$65</definedName>
    <definedName name="室外部分普工总工日" localSheetId="130">'表三甲（番禺设备安装）'!$L$65</definedName>
    <definedName name="水泥及水泥构件运杂费费率" localSheetId="130">#REF!</definedName>
    <definedName name="水泥及水泥构件运杂费增值税税率" localSheetId="130">#REF!</definedName>
    <definedName name="塑料及塑料制品运杂费费率" localSheetId="130">#REF!</definedName>
    <definedName name="塑料及塑料制品运杂费增值税税率" localSheetId="130">#REF!</definedName>
    <definedName name="特殊地区施工增加费" localSheetId="130">'表二（番禺设备安装）'!$I$12</definedName>
    <definedName name="特殊地区施工增加费费率" localSheetId="130">#REF!</definedName>
    <definedName name="危险作业意外伤害保险费" localSheetId="130">'表二（番禺设备安装）'!$I$22</definedName>
    <definedName name="危险作业意外伤害保险费费率" localSheetId="130">#REF!</definedName>
    <definedName name="文明施工费" localSheetId="130">'表二（番禺设备安装）'!$E$21</definedName>
    <definedName name="文明施工费费率" localSheetId="130">#REF!</definedName>
    <definedName name="无线设备与工器具购置费" localSheetId="130">#REF!</definedName>
    <definedName name="项目建设管理费" localSheetId="130">#REF!</definedName>
    <definedName name="项目建设管理费费率" localSheetId="130">#REF!</definedName>
    <definedName name="项目建设管理费增值税税率" localSheetId="130">#REF!</definedName>
    <definedName name="项目属性" localSheetId="130">#REF!</definedName>
    <definedName name="销项税额" localSheetId="130">'表二（番禺设备安装）'!$I$25</definedName>
    <definedName name="小型建筑工程费" localSheetId="130">#REF!</definedName>
    <definedName name="小型建筑工程费含税价" localSheetId="130">#REF!</definedName>
    <definedName name="小型建筑工程费增值税" localSheetId="130">#REF!</definedName>
    <definedName name="新建软件单BBU造价" localSheetId="130">#REF!</definedName>
    <definedName name="新建软件单BBU造价公允价" localSheetId="130">#REF!</definedName>
    <definedName name="新建软件单RRU造价" localSheetId="130">#REF!</definedName>
    <definedName name="新建软件单RRU造价公允价" localSheetId="130">#REF!</definedName>
    <definedName name="新建软件单载频造价" localSheetId="130">#REF!</definedName>
    <definedName name="新建软件单载频造价公允价" localSheetId="130">#REF!</definedName>
    <definedName name="新建软件单站造价" localSheetId="130">#REF!</definedName>
    <definedName name="新建软件单站造价公允价" localSheetId="130">#REF!</definedName>
    <definedName name="新建硬件单BBU造价" localSheetId="130">#REF!</definedName>
    <definedName name="新建硬件单BBU造价公允价" localSheetId="130">#REF!</definedName>
    <definedName name="新建硬件单RRU造价" localSheetId="130">#REF!</definedName>
    <definedName name="新建硬件单RRU造价公允价" localSheetId="130">#REF!</definedName>
    <definedName name="新建硬件单载频造价" localSheetId="130">#REF!</definedName>
    <definedName name="新建硬件单载频造价公允价" localSheetId="130">#REF!</definedName>
    <definedName name="新建硬件单站造价" localSheetId="130">#REF!</definedName>
    <definedName name="新建硬件单站造价公允价" localSheetId="130">#REF!</definedName>
    <definedName name="选址费" localSheetId="130">#REF!</definedName>
    <definedName name="选址费增值税税率" localSheetId="130">#REF!</definedName>
    <definedName name="夜间施工增加费" localSheetId="130">'表二（番禺设备安装）'!$I$8</definedName>
    <definedName name="夜间施工增加费费率" localSheetId="130">#REF!</definedName>
    <definedName name="仪表使用费" localSheetId="130">'表三丙（番禺设备安装）'!$M$64</definedName>
    <definedName name="乙供主材增值税税率" localSheetId="130">#REF!</definedName>
    <definedName name="乙供主要材料费" localSheetId="130">'表四主材(乙)（番禺设备安装）'!$I$26</definedName>
    <definedName name="乙供主要材料费含税价" localSheetId="130">'表四主材(乙)（番禺设备安装）'!$K$26</definedName>
    <definedName name="乙供主要材料费增值税" localSheetId="130">'表四主材(乙)（番禺设备安装）'!$J$26</definedName>
    <definedName name="已完工程及设备保护费" localSheetId="130">'表二（番禺设备安装）'!$I$13</definedName>
    <definedName name="已完工程及设备保护费费率" localSheetId="130">#REF!</definedName>
    <definedName name="预备费费率" localSheetId="130">#REF!</definedName>
    <definedName name="运土费" localSheetId="130">#REF!</definedName>
    <definedName name="载波数" localSheetId="130">#REF!</definedName>
    <definedName name="直接费" localSheetId="130">'表二（番禺设备安装）'!$E$10</definedName>
    <definedName name="直接工程费" localSheetId="130">'表二（番禺设备安装）'!$E$11</definedName>
    <definedName name="主设备采购及保管费费率" localSheetId="130">#REF!</definedName>
    <definedName name="主设备采购及保管费增值税税率" localSheetId="130">#REF!</definedName>
    <definedName name="主设备费" localSheetId="130">'表四主设备（番禺设备安装）'!$I$19</definedName>
    <definedName name="主设备费公允价" localSheetId="130">'表四主设备（番禺设备安装）'!#REF!</definedName>
    <definedName name="主设备费含税价" localSheetId="130">'表四主设备（番禺设备安装）'!$K$19</definedName>
    <definedName name="主设备费含税价公允价" localSheetId="130">'表四主设备（番禺设备安装）'!#REF!</definedName>
    <definedName name="主设备费增值税" localSheetId="130">'表四主设备（番禺设备安装）'!$J$19</definedName>
    <definedName name="主设备费增值税公允价" localSheetId="130">'表四主设备（番禺设备安装）'!#REF!</definedName>
    <definedName name="主设备软件费" localSheetId="130">#REF!</definedName>
    <definedName name="主设备软件费公允价" localSheetId="130">#REF!</definedName>
    <definedName name="主设备软件费取费模式" localSheetId="130">#REF!</definedName>
    <definedName name="主设备软件费取费模式公允价" localSheetId="130">#REF!</definedName>
    <definedName name="主设备软件费增值税税率" localSheetId="130">#REF!</definedName>
    <definedName name="主设备软件费增值税税率公允价" localSheetId="130">#REF!</definedName>
    <definedName name="主设备硬件费" localSheetId="130">#REF!</definedName>
    <definedName name="主设备硬件费公允价" localSheetId="130">#REF!</definedName>
    <definedName name="主设备硬件费取费模式" localSheetId="130">#REF!</definedName>
    <definedName name="主设备硬件费取费模式公允价" localSheetId="130">#REF!</definedName>
    <definedName name="主设备硬件费增值税税率" localSheetId="130">#REF!</definedName>
    <definedName name="主设备硬件费增值税税率公允价" localSheetId="130">#REF!</definedName>
    <definedName name="主设备运距" localSheetId="130">#REF!</definedName>
    <definedName name="主设备运输保险费费率" localSheetId="130">#REF!</definedName>
    <definedName name="主设备运输保险费增值税税率" localSheetId="130">#REF!</definedName>
    <definedName name="主设备运杂费费率" localSheetId="130">#REF!</definedName>
    <definedName name="主设备运杂费增值税税率" localSheetId="130">#REF!</definedName>
    <definedName name="主要材料费" localSheetId="130">'表二（番禺设备安装）'!$E$16</definedName>
    <definedName name="住房公积金" localSheetId="130">'表二（番禺设备安装）'!$I$21</definedName>
    <definedName name="住房公积金费率" localSheetId="130">#REF!</definedName>
    <definedName name="专业代码" localSheetId="130">#REF!</definedName>
    <definedName name="专业归属" localSheetId="130">#REF!</definedName>
    <definedName name="资源录入费" localSheetId="130">#REF!</definedName>
    <definedName name="资源录入费增值税税率" localSheetId="130">#REF!</definedName>
    <definedName name="自定义编制日期" localSheetId="130">#REF!</definedName>
    <definedName name="总体设计费" localSheetId="130">#REF!</definedName>
    <definedName name="总投资" localSheetId="130">'表一（番禺设备安装）'!$K$15</definedName>
    <definedName name="总投资含税价" localSheetId="130">'表一（番禺设备安装）'!$M$15</definedName>
    <definedName name="总投资增值税" localSheetId="130">'表一（番禺设备安装）'!$L$15</definedName>
    <definedName name="BBU数量" localSheetId="131">#REF!</definedName>
    <definedName name="_xlnm.Print_Area" localSheetId="131">'表一（联通电源设备）'!$B$2:$N$15</definedName>
    <definedName name="reference" localSheetId="131" hidden="1">#REF!</definedName>
    <definedName name="RRU数量" localSheetId="131">#REF!</definedName>
    <definedName name="安全生产费" localSheetId="131">'表五（联通电源设备）'!$E$9</definedName>
    <definedName name="安全生产费费率" localSheetId="131">#REF!</definedName>
    <definedName name="搬迁设备包装及运输费用" localSheetId="131">#REF!</definedName>
    <definedName name="搬迁设备包装及运输费用增值税税率" localSheetId="131">#REF!</definedName>
    <definedName name="编制" localSheetId="131">#REF!</definedName>
    <definedName name="编制单位" localSheetId="131">#REF!</definedName>
    <definedName name="编制日期" localSheetId="131">#REF!</definedName>
    <definedName name="标签制作费" localSheetId="131">#REF!</definedName>
    <definedName name="标签制作费增值税税率" localSheetId="131">#REF!</definedName>
    <definedName name="不需安装设备采购及保管费费率" localSheetId="131">#REF!</definedName>
    <definedName name="材料采购及保管费费率" localSheetId="131">#REF!</definedName>
    <definedName name="材料采购及保管费增值税税率" localSheetId="131">#REF!</definedName>
    <definedName name="材料费" localSheetId="131">'表二（联通电源设备）'!$E$15</definedName>
    <definedName name="材料运距" localSheetId="131">#REF!</definedName>
    <definedName name="材料运输保险费费率" localSheetId="131">#REF!</definedName>
    <definedName name="材料运输保险费增值税税率" localSheetId="131">#REF!</definedName>
    <definedName name="厂家服务费" localSheetId="131">#REF!</definedName>
    <definedName name="厂家服务费取费模式" localSheetId="131">#REF!</definedName>
    <definedName name="厂家服务费增值税税率" localSheetId="131">#REF!</definedName>
    <definedName name="措施项目费" localSheetId="131">'表二（联通电源设备）'!$E$20</definedName>
    <definedName name="大型施工机械调遣费" localSheetId="131">'表二（联通电源设备）'!$I$16</definedName>
    <definedName name="单BBU服务费造价" localSheetId="131">#REF!</definedName>
    <definedName name="单RRU服务费造价" localSheetId="131">#REF!</definedName>
    <definedName name="单程调遣费" localSheetId="131">#REF!</definedName>
    <definedName name="单项工程名称" localSheetId="131">#REF!</definedName>
    <definedName name="单载频服务费造价" localSheetId="131">#REF!</definedName>
    <definedName name="单站服务费造价" localSheetId="131">#REF!</definedName>
    <definedName name="地市" localSheetId="131">#REF!</definedName>
    <definedName name="电缆运杂费费率" localSheetId="131">#REF!</definedName>
    <definedName name="电缆运杂费增值税税率" localSheetId="131">#REF!</definedName>
    <definedName name="电源设备与工器具购置费" localSheetId="131">#REF!</definedName>
    <definedName name="调遣里程" localSheetId="131">#REF!</definedName>
    <definedName name="调遣人数" localSheetId="131">#REF!</definedName>
    <definedName name="冬雨季施工增加费" localSheetId="131">'表二（联通电源设备）'!$I$9</definedName>
    <definedName name="冬雨季施工增加费费率" localSheetId="131">#REF!</definedName>
    <definedName name="二次搬运费" localSheetId="131">#REF!</definedName>
    <definedName name="二次搬运费增值税税率" localSheetId="131">#REF!</definedName>
    <definedName name="辅助材料费" localSheetId="131">'表二（联通电源设备）'!$E$17</definedName>
    <definedName name="辅助材料费费率" localSheetId="131">#REF!</definedName>
    <definedName name="工程车辆使用费" localSheetId="131">'表二（联通电源设备）'!$E$26</definedName>
    <definedName name="工程车辆使用费费率" localSheetId="131">#REF!</definedName>
    <definedName name="工程点交、场地清理费" localSheetId="131">'表二（联通电源设备）'!$E$24</definedName>
    <definedName name="工程点交、场地清理费率" localSheetId="131">#REF!</definedName>
    <definedName name="工程费" localSheetId="131">'表一（联通电源设备）'!$K$10</definedName>
    <definedName name="工程干扰费" localSheetId="131">'表二（联通电源设备）'!$E$23</definedName>
    <definedName name="工程干扰费费率" localSheetId="131">#REF!</definedName>
    <definedName name="工程建设其他费" localSheetId="131">'表五（联通电源设备）'!$E$26</definedName>
    <definedName name="工程建设其他费含税价" localSheetId="131">'表五（联通电源设备）'!$G$26</definedName>
    <definedName name="工程建设其他费增值税" localSheetId="131">'表五（联通电源设备）'!$F$26</definedName>
    <definedName name="工程排污费" localSheetId="131">#REF!</definedName>
    <definedName name="工程属性" localSheetId="131">#REF!</definedName>
    <definedName name="工程项目名称" localSheetId="131">#REF!</definedName>
    <definedName name="工地器材搬运费" localSheetId="131">'表二（联通电源设备）'!$E$22</definedName>
    <definedName name="工地器材搬运费费率" localSheetId="131">#REF!</definedName>
    <definedName name="光缆运杂费费率" localSheetId="131">#REF!</definedName>
    <definedName name="光缆运杂费增值税税率" localSheetId="131">#REF!</definedName>
    <definedName name="规费" localSheetId="131">'表二（联通电源设备）'!$I$18</definedName>
    <definedName name="国内配套利旧设备费" localSheetId="131">'表四国内（联通电源设备）'!$I$22</definedName>
    <definedName name="国内配套利旧设备费含税价" localSheetId="131">'表四国内（联通电源设备）'!$K$22</definedName>
    <definedName name="国内配套利旧设备费增值税" localSheetId="131">'表四国内（联通电源设备）'!$J$22</definedName>
    <definedName name="国内配套设备费" localSheetId="131">'表四国内（联通电源设备）'!$I$26</definedName>
    <definedName name="国内配套设备费含税价" localSheetId="131">'表四国内（联通电源设备）'!$K$26</definedName>
    <definedName name="国内配套设备费增值税" localSheetId="131">'表四国内（联通电源设备）'!$J$26</definedName>
    <definedName name="国内设备采购及保管费费率" localSheetId="131">#REF!</definedName>
    <definedName name="国内设备采购及保管费增值税税率" localSheetId="131">#REF!</definedName>
    <definedName name="国内设备运距" localSheetId="131">#REF!</definedName>
    <definedName name="国内设备运输保险费费率" localSheetId="131">#REF!</definedName>
    <definedName name="国内设备运输保险费增值税税率" localSheetId="131">#REF!</definedName>
    <definedName name="国内设备运杂费费率" localSheetId="131">#REF!</definedName>
    <definedName name="国内设备运杂费增值税税率" localSheetId="131">#REF!</definedName>
    <definedName name="机械使用费" localSheetId="131">#REF!</definedName>
    <definedName name="基站名称" localSheetId="131">#REF!</definedName>
    <definedName name="技工单价" localSheetId="131">#REF!</definedName>
    <definedName name="技工费" localSheetId="131">'表二（联通电源设备）'!$E$13</definedName>
    <definedName name="技工总工日" localSheetId="131">'表三甲（联通电源设备）'!$K$26</definedName>
    <definedName name="甲供主材增值税税率" localSheetId="131">#REF!</definedName>
    <definedName name="甲供主要材料费" localSheetId="131">'表四主材(甲)（联通电源设备）'!$I$26</definedName>
    <definedName name="甲供主要材料费含税价" localSheetId="131">'表四主材(甲)（联通电源设备）'!$K$26</definedName>
    <definedName name="甲供主要材料费增值税" localSheetId="131">'表四主材(甲)（联通电源设备）'!$J$26</definedName>
    <definedName name="间接费" localSheetId="131">'表二（联通电源设备）'!$I$17</definedName>
    <definedName name="监理费" localSheetId="131">#REF!</definedName>
    <definedName name="监理费费率" localSheetId="131">#REF!</definedName>
    <definedName name="监理费计费额" localSheetId="131">#REF!</definedName>
    <definedName name="监理费增值税税率" localSheetId="131">#REF!</definedName>
    <definedName name="建设单位名称" localSheetId="131">#REF!</definedName>
    <definedName name="建设类型" localSheetId="131">#REF!</definedName>
    <definedName name="建筑安装工程费" localSheetId="131">'表二（联通电源设备）'!$E$9</definedName>
    <definedName name="建筑安装工程费含税价" localSheetId="131">'表二（联通电源设备）'!$E$8</definedName>
    <definedName name="建筑安装工程费增值税" localSheetId="131">'表二（联通电源设备）'!$I$25</definedName>
    <definedName name="勘察费" localSheetId="131">#REF!</definedName>
    <definedName name="客户版生成文件名称" localSheetId="131">#REF!</definedName>
    <definedName name="利旧甲供主要材料费" localSheetId="131">'表四主材(甲)（联通电源设备）'!$I$22</definedName>
    <definedName name="利旧甲供主要材料费含税价" localSheetId="131">'表四主材(甲)（联通电源设备）'!$K$22</definedName>
    <definedName name="利旧甲供主要材料费增值税" localSheetId="131">'表四主材(甲)（联通电源设备）'!$J$22</definedName>
    <definedName name="利旧乙供主要材料费" localSheetId="131">'表四主材(乙)（联通电源设备）'!$I$22</definedName>
    <definedName name="利旧乙供主要材料费含税价" localSheetId="131">'表四主材(乙)（联通电源设备）'!$K$22</definedName>
    <definedName name="利旧乙供主要材料费增值税" localSheetId="131">'表四主材(乙)（联通电源设备）'!$J$22</definedName>
    <definedName name="利旧主设备费" localSheetId="131">#REF!</definedName>
    <definedName name="利旧主设备费含税价" localSheetId="131">#REF!</definedName>
    <definedName name="利旧主设备费增值税" localSheetId="131">#REF!</definedName>
    <definedName name="利润" localSheetId="131">'表二（联通电源设备）'!$I$24</definedName>
    <definedName name="利润率" localSheetId="131">#REF!</definedName>
    <definedName name="临时设施费" localSheetId="131">'表二（联通电源设备）'!$E$25</definedName>
    <definedName name="临时设施费费率" localSheetId="131">#REF!</definedName>
    <definedName name="木材及木制品运杂费费率" localSheetId="131">#REF!</definedName>
    <definedName name="木材及木制品运杂费增值税税率" localSheetId="131">#REF!</definedName>
    <definedName name="普工单价" localSheetId="131">#REF!</definedName>
    <definedName name="普工费" localSheetId="131">'表二（联通电源设备）'!$E$14</definedName>
    <definedName name="普工总工日" localSheetId="131">'表三甲（联通电源设备）'!$L$26</definedName>
    <definedName name="其他运杂费费率" localSheetId="131">#REF!</definedName>
    <definedName name="其他运杂费增值税税率" localSheetId="131">#REF!</definedName>
    <definedName name="企业管理费" localSheetId="131">'表二（联通电源设备）'!$I$23</definedName>
    <definedName name="企业管理费费率" localSheetId="131">#REF!</definedName>
    <definedName name="区域" localSheetId="131">#REF!</definedName>
    <definedName name="人工费" localSheetId="131">'表二（联通电源设备）'!$E$12</definedName>
    <definedName name="设备采购及保管费增值税税率" localSheetId="131">#REF!</definedName>
    <definedName name="设备厂家" localSheetId="131">#REF!</definedName>
    <definedName name="设备增值税税率" localSheetId="131">#REF!</definedName>
    <definedName name="设计费" localSheetId="131">#REF!</definedName>
    <definedName name="设计费费率" localSheetId="131">#REF!</definedName>
    <definedName name="设计费附加调整系数" localSheetId="131">#REF!</definedName>
    <definedName name="设计费工程复杂系数" localSheetId="131">#REF!</definedName>
    <definedName name="设计费计费额" localSheetId="131">#REF!</definedName>
    <definedName name="设计费增值税税率" localSheetId="131">#REF!</definedName>
    <definedName name="设计费专业调整系数" localSheetId="131">#REF!</definedName>
    <definedName name="设计负责人" localSheetId="131">#REF!</definedName>
    <definedName name="社会保障费" localSheetId="131">'表二（联通电源设备）'!$I$20</definedName>
    <definedName name="社会保障费费率" localSheetId="131">#REF!</definedName>
    <definedName name="审核" localSheetId="131">#REF!</definedName>
    <definedName name="生产工具用具使用费" localSheetId="131">'表二（联通电源设备）'!$I$10</definedName>
    <definedName name="生产工具用具使用费费率" localSheetId="131">#REF!</definedName>
    <definedName name="省份" localSheetId="131">#REF!</definedName>
    <definedName name="施工单位增值税税率" localSheetId="131">#REF!</definedName>
    <definedName name="施工队伍调遣费" localSheetId="131">'表二（联通电源设备）'!$I$15</definedName>
    <definedName name="施工用水电蒸气费" localSheetId="131">#REF!</definedName>
    <definedName name="室内外" localSheetId="131">#REF!</definedName>
    <definedName name="室外部分技工总工日" localSheetId="131">'表三甲（联通电源设备）'!$K$27</definedName>
    <definedName name="室外部分普工总工日" localSheetId="131">'表三甲（联通电源设备）'!$L$27</definedName>
    <definedName name="水泥及水泥构件运杂费费率" localSheetId="131">#REF!</definedName>
    <definedName name="水泥及水泥构件运杂费增值税税率" localSheetId="131">#REF!</definedName>
    <definedName name="塑料及塑料制品运杂费费率" localSheetId="131">#REF!</definedName>
    <definedName name="塑料及塑料制品运杂费增值税税率" localSheetId="131">#REF!</definedName>
    <definedName name="特殊地区施工增加费" localSheetId="131">'表二（联通电源设备）'!$I$12</definedName>
    <definedName name="特殊地区施工增加费费率" localSheetId="131">#REF!</definedName>
    <definedName name="危险作业意外伤害保险费" localSheetId="131">'表二（联通电源设备）'!$I$22</definedName>
    <definedName name="危险作业意外伤害保险费费率" localSheetId="131">#REF!</definedName>
    <definedName name="文明施工费" localSheetId="131">'表二（联通电源设备）'!$E$21</definedName>
    <definedName name="文明施工费费率" localSheetId="131">#REF!</definedName>
    <definedName name="无线设备与工器具购置费" localSheetId="131">#REF!</definedName>
    <definedName name="项目建设管理费" localSheetId="131">#REF!</definedName>
    <definedName name="项目建设管理费费率" localSheetId="131">#REF!</definedName>
    <definedName name="项目建设管理费增值税税率" localSheetId="131">#REF!</definedName>
    <definedName name="项目属性" localSheetId="131">#REF!</definedName>
    <definedName name="销项税额" localSheetId="131">'表二（联通电源设备）'!$I$25</definedName>
    <definedName name="小型建筑工程费" localSheetId="131">#REF!</definedName>
    <definedName name="小型建筑工程费含税价" localSheetId="131">#REF!</definedName>
    <definedName name="小型建筑工程费增值税" localSheetId="131">#REF!</definedName>
    <definedName name="新建软件单BBU造价" localSheetId="131">#REF!</definedName>
    <definedName name="新建软件单BBU造价公允价" localSheetId="131">#REF!</definedName>
    <definedName name="新建软件单RRU造价" localSheetId="131">#REF!</definedName>
    <definedName name="新建软件单RRU造价公允价" localSheetId="131">#REF!</definedName>
    <definedName name="新建软件单载频造价" localSheetId="131">#REF!</definedName>
    <definedName name="新建软件单载频造价公允价" localSheetId="131">#REF!</definedName>
    <definedName name="新建软件单站造价" localSheetId="131">#REF!</definedName>
    <definedName name="新建软件单站造价公允价" localSheetId="131">#REF!</definedName>
    <definedName name="新建硬件单BBU造价" localSheetId="131">#REF!</definedName>
    <definedName name="新建硬件单BBU造价公允价" localSheetId="131">#REF!</definedName>
    <definedName name="新建硬件单RRU造价" localSheetId="131">#REF!</definedName>
    <definedName name="新建硬件单RRU造价公允价" localSheetId="131">#REF!</definedName>
    <definedName name="新建硬件单载频造价" localSheetId="131">#REF!</definedName>
    <definedName name="新建硬件单载频造价公允价" localSheetId="131">#REF!</definedName>
    <definedName name="新建硬件单站造价" localSheetId="131">#REF!</definedName>
    <definedName name="新建硬件单站造价公允价" localSheetId="131">#REF!</definedName>
    <definedName name="选址费" localSheetId="131">#REF!</definedName>
    <definedName name="选址费增值税税率" localSheetId="131">#REF!</definedName>
    <definedName name="夜间施工增加费" localSheetId="131">'表二（联通电源设备）'!$I$8</definedName>
    <definedName name="夜间施工增加费费率" localSheetId="131">#REF!</definedName>
    <definedName name="仪表使用费" localSheetId="131">'表三丙（联通电源设备）'!$M$26</definedName>
    <definedName name="乙供主材增值税税率" localSheetId="131">#REF!</definedName>
    <definedName name="乙供主要材料费" localSheetId="131">'表四主材(乙)（联通电源设备）'!$I$26</definedName>
    <definedName name="乙供主要材料费含税价" localSheetId="131">'表四主材(乙)（联通电源设备）'!$K$26</definedName>
    <definedName name="乙供主要材料费增值税" localSheetId="131">'表四主材(乙)（联通电源设备）'!$J$26</definedName>
    <definedName name="已完工程及设备保护费" localSheetId="131">'表二（联通电源设备）'!$I$13</definedName>
    <definedName name="已完工程及设备保护费费率" localSheetId="131">#REF!</definedName>
    <definedName name="预备费费率" localSheetId="131">#REF!</definedName>
    <definedName name="运土费" localSheetId="131">#REF!</definedName>
    <definedName name="载波数" localSheetId="131">#REF!</definedName>
    <definedName name="直接费" localSheetId="131">'表二（联通电源设备）'!$E$10</definedName>
    <definedName name="直接工程费" localSheetId="131">'表二（联通电源设备）'!$E$11</definedName>
    <definedName name="主设备采购及保管费费率" localSheetId="131">#REF!</definedName>
    <definedName name="主设备采购及保管费增值税税率" localSheetId="131">#REF!</definedName>
    <definedName name="主设备费" localSheetId="131">#REF!</definedName>
    <definedName name="主设备费公允价" localSheetId="131">#REF!</definedName>
    <definedName name="主设备费含税价" localSheetId="131">#REF!</definedName>
    <definedName name="主设备费含税价公允价" localSheetId="131">#REF!</definedName>
    <definedName name="主设备费增值税" localSheetId="131">#REF!</definedName>
    <definedName name="主设备费增值税公允价" localSheetId="131">#REF!</definedName>
    <definedName name="主设备软件费" localSheetId="131">#REF!</definedName>
    <definedName name="主设备软件费公允价" localSheetId="131">#REF!</definedName>
    <definedName name="主设备软件费取费模式" localSheetId="131">#REF!</definedName>
    <definedName name="主设备软件费取费模式公允价" localSheetId="131">#REF!</definedName>
    <definedName name="主设备软件费增值税税率" localSheetId="131">#REF!</definedName>
    <definedName name="主设备软件费增值税税率公允价" localSheetId="131">#REF!</definedName>
    <definedName name="主设备硬件费" localSheetId="131">#REF!</definedName>
    <definedName name="主设备硬件费公允价" localSheetId="131">#REF!</definedName>
    <definedName name="主设备硬件费取费模式" localSheetId="131">#REF!</definedName>
    <definedName name="主设备硬件费取费模式公允价" localSheetId="131">#REF!</definedName>
    <definedName name="主设备硬件费增值税税率" localSheetId="131">#REF!</definedName>
    <definedName name="主设备硬件费增值税税率公允价" localSheetId="131">#REF!</definedName>
    <definedName name="主设备运距" localSheetId="131">#REF!</definedName>
    <definedName name="主设备运输保险费费率" localSheetId="131">#REF!</definedName>
    <definedName name="主设备运输保险费增值税税率" localSheetId="131">#REF!</definedName>
    <definedName name="主设备运杂费费率" localSheetId="131">#REF!</definedName>
    <definedName name="主设备运杂费增值税税率" localSheetId="131">#REF!</definedName>
    <definedName name="主要材料费" localSheetId="131">'表二（联通电源设备）'!$E$16</definedName>
    <definedName name="住房公积金" localSheetId="131">'表二（联通电源设备）'!$I$21</definedName>
    <definedName name="住房公积金费率" localSheetId="131">#REF!</definedName>
    <definedName name="专业代码" localSheetId="131">#REF!</definedName>
    <definedName name="专业归属" localSheetId="131">#REF!</definedName>
    <definedName name="资源录入费" localSheetId="131">#REF!</definedName>
    <definedName name="资源录入费增值税税率" localSheetId="131">#REF!</definedName>
    <definedName name="自定义编制日期" localSheetId="131">#REF!</definedName>
    <definedName name="总体设计费" localSheetId="131">#REF!</definedName>
    <definedName name="总投资" localSheetId="131">'表一（联通电源设备）'!$K$15</definedName>
    <definedName name="总投资含税价" localSheetId="131">'表一（联通电源设备）'!$M$15</definedName>
    <definedName name="总投资增值税" localSheetId="131">'表一（联通电源设备）'!$L$15</definedName>
    <definedName name="BBU数量" localSheetId="132">#REF!</definedName>
    <definedName name="_xlnm.Print_Area" localSheetId="132">'表二（联通电源设备）'!$B$2:$I$26</definedName>
    <definedName name="reference" localSheetId="132" hidden="1">#REF!</definedName>
    <definedName name="RRU数量" localSheetId="132">#REF!</definedName>
    <definedName name="安全生产费" localSheetId="132">'表五（联通电源设备）'!$E$9</definedName>
    <definedName name="安全生产费费率" localSheetId="132">#REF!</definedName>
    <definedName name="搬迁设备包装及运输费用" localSheetId="132">#REF!</definedName>
    <definedName name="搬迁设备包装及运输费用增值税税率" localSheetId="132">#REF!</definedName>
    <definedName name="编制" localSheetId="132">#REF!</definedName>
    <definedName name="编制单位" localSheetId="132">#REF!</definedName>
    <definedName name="编制日期" localSheetId="132">#REF!</definedName>
    <definedName name="标签制作费" localSheetId="132">#REF!</definedName>
    <definedName name="标签制作费增值税税率" localSheetId="132">#REF!</definedName>
    <definedName name="不需安装设备采购及保管费费率" localSheetId="132">#REF!</definedName>
    <definedName name="材料采购及保管费费率" localSheetId="132">#REF!</definedName>
    <definedName name="材料采购及保管费增值税税率" localSheetId="132">#REF!</definedName>
    <definedName name="材料费" localSheetId="132">'表二（联通电源设备）'!$E$15</definedName>
    <definedName name="材料运距" localSheetId="132">#REF!</definedName>
    <definedName name="材料运输保险费费率" localSheetId="132">#REF!</definedName>
    <definedName name="材料运输保险费增值税税率" localSheetId="132">#REF!</definedName>
    <definedName name="厂家服务费" localSheetId="132">#REF!</definedName>
    <definedName name="厂家服务费取费模式" localSheetId="132">#REF!</definedName>
    <definedName name="厂家服务费增值税税率" localSheetId="132">#REF!</definedName>
    <definedName name="措施项目费" localSheetId="132">'表二（联通电源设备）'!$E$20</definedName>
    <definedName name="大型施工机械调遣费" localSheetId="132">'表二（联通电源设备）'!$I$16</definedName>
    <definedName name="单BBU服务费造价" localSheetId="132">#REF!</definedName>
    <definedName name="单RRU服务费造价" localSheetId="132">#REF!</definedName>
    <definedName name="单程调遣费" localSheetId="132">#REF!</definedName>
    <definedName name="单项工程名称" localSheetId="132">#REF!</definedName>
    <definedName name="单载频服务费造价" localSheetId="132">#REF!</definedName>
    <definedName name="单站服务费造价" localSheetId="132">#REF!</definedName>
    <definedName name="地市" localSheetId="132">#REF!</definedName>
    <definedName name="电缆运杂费费率" localSheetId="132">#REF!</definedName>
    <definedName name="电缆运杂费增值税税率" localSheetId="132">#REF!</definedName>
    <definedName name="电源设备与工器具购置费" localSheetId="132">#REF!</definedName>
    <definedName name="调遣里程" localSheetId="132">#REF!</definedName>
    <definedName name="调遣人数" localSheetId="132">#REF!</definedName>
    <definedName name="冬雨季施工增加费" localSheetId="132">'表二（联通电源设备）'!$I$9</definedName>
    <definedName name="冬雨季施工增加费费率" localSheetId="132">#REF!</definedName>
    <definedName name="二次搬运费" localSheetId="132">#REF!</definedName>
    <definedName name="二次搬运费增值税税率" localSheetId="132">#REF!</definedName>
    <definedName name="辅助材料费" localSheetId="132">'表二（联通电源设备）'!$E$17</definedName>
    <definedName name="辅助材料费费率" localSheetId="132">#REF!</definedName>
    <definedName name="工程车辆使用费" localSheetId="132">'表二（联通电源设备）'!$E$26</definedName>
    <definedName name="工程车辆使用费费率" localSheetId="132">#REF!</definedName>
    <definedName name="工程点交、场地清理费" localSheetId="132">'表二（联通电源设备）'!$E$24</definedName>
    <definedName name="工程点交、场地清理费率" localSheetId="132">#REF!</definedName>
    <definedName name="工程费" localSheetId="132">'表一（联通电源设备）'!$K$10</definedName>
    <definedName name="工程干扰费" localSheetId="132">'表二（联通电源设备）'!$E$23</definedName>
    <definedName name="工程干扰费费率" localSheetId="132">#REF!</definedName>
    <definedName name="工程建设其他费" localSheetId="132">'表五（联通电源设备）'!$E$26</definedName>
    <definedName name="工程建设其他费含税价" localSheetId="132">'表五（联通电源设备）'!$G$26</definedName>
    <definedName name="工程建设其他费增值税" localSheetId="132">'表五（联通电源设备）'!$F$26</definedName>
    <definedName name="工程排污费" localSheetId="132">#REF!</definedName>
    <definedName name="工程属性" localSheetId="132">#REF!</definedName>
    <definedName name="工程项目名称" localSheetId="132">#REF!</definedName>
    <definedName name="工地器材搬运费" localSheetId="132">'表二（联通电源设备）'!$E$22</definedName>
    <definedName name="工地器材搬运费费率" localSheetId="132">#REF!</definedName>
    <definedName name="光缆运杂费费率" localSheetId="132">#REF!</definedName>
    <definedName name="光缆运杂费增值税税率" localSheetId="132">#REF!</definedName>
    <definedName name="规费" localSheetId="132">'表二（联通电源设备）'!$I$18</definedName>
    <definedName name="国内配套利旧设备费" localSheetId="132">'表四国内（联通电源设备）'!$I$22</definedName>
    <definedName name="国内配套利旧设备费含税价" localSheetId="132">'表四国内（联通电源设备）'!$K$22</definedName>
    <definedName name="国内配套利旧设备费增值税" localSheetId="132">'表四国内（联通电源设备）'!$J$22</definedName>
    <definedName name="国内配套设备费" localSheetId="132">'表四国内（联通电源设备）'!$I$26</definedName>
    <definedName name="国内配套设备费含税价" localSheetId="132">'表四国内（联通电源设备）'!$K$26</definedName>
    <definedName name="国内配套设备费增值税" localSheetId="132">'表四国内（联通电源设备）'!$J$26</definedName>
    <definedName name="国内设备采购及保管费费率" localSheetId="132">#REF!</definedName>
    <definedName name="国内设备采购及保管费增值税税率" localSheetId="132">#REF!</definedName>
    <definedName name="国内设备运距" localSheetId="132">#REF!</definedName>
    <definedName name="国内设备运输保险费费率" localSheetId="132">#REF!</definedName>
    <definedName name="国内设备运输保险费增值税税率" localSheetId="132">#REF!</definedName>
    <definedName name="国内设备运杂费费率" localSheetId="132">#REF!</definedName>
    <definedName name="国内设备运杂费增值税税率" localSheetId="132">#REF!</definedName>
    <definedName name="机械使用费" localSheetId="132">#REF!</definedName>
    <definedName name="基站名称" localSheetId="132">#REF!</definedName>
    <definedName name="技工单价" localSheetId="132">#REF!</definedName>
    <definedName name="技工费" localSheetId="132">'表二（联通电源设备）'!$E$13</definedName>
    <definedName name="技工总工日" localSheetId="132">'表三甲（联通电源设备）'!$K$26</definedName>
    <definedName name="甲供主材增值税税率" localSheetId="132">#REF!</definedName>
    <definedName name="甲供主要材料费" localSheetId="132">'表四主材(甲)（联通电源设备）'!$I$26</definedName>
    <definedName name="甲供主要材料费含税价" localSheetId="132">'表四主材(甲)（联通电源设备）'!$K$26</definedName>
    <definedName name="甲供主要材料费增值税" localSheetId="132">'表四主材(甲)（联通电源设备）'!$J$26</definedName>
    <definedName name="间接费" localSheetId="132">'表二（联通电源设备）'!$I$17</definedName>
    <definedName name="监理费" localSheetId="132">#REF!</definedName>
    <definedName name="监理费费率" localSheetId="132">#REF!</definedName>
    <definedName name="监理费计费额" localSheetId="132">#REF!</definedName>
    <definedName name="监理费增值税税率" localSheetId="132">#REF!</definedName>
    <definedName name="建设单位名称" localSheetId="132">#REF!</definedName>
    <definedName name="建设类型" localSheetId="132">#REF!</definedName>
    <definedName name="建筑安装工程费" localSheetId="132">'表二（联通电源设备）'!$E$9</definedName>
    <definedName name="建筑安装工程费含税价" localSheetId="132">'表二（联通电源设备）'!$E$8</definedName>
    <definedName name="建筑安装工程费增值税" localSheetId="132">'表二（联通电源设备）'!$I$25</definedName>
    <definedName name="勘察费" localSheetId="132">#REF!</definedName>
    <definedName name="客户版生成文件名称" localSheetId="132">#REF!</definedName>
    <definedName name="利旧甲供主要材料费" localSheetId="132">'表四主材(甲)（联通电源设备）'!$I$22</definedName>
    <definedName name="利旧甲供主要材料费含税价" localSheetId="132">'表四主材(甲)（联通电源设备）'!$K$22</definedName>
    <definedName name="利旧甲供主要材料费增值税" localSheetId="132">'表四主材(甲)（联通电源设备）'!$J$22</definedName>
    <definedName name="利旧乙供主要材料费" localSheetId="132">'表四主材(乙)（联通电源设备）'!$I$22</definedName>
    <definedName name="利旧乙供主要材料费含税价" localSheetId="132">'表四主材(乙)（联通电源设备）'!$K$22</definedName>
    <definedName name="利旧乙供主要材料费增值税" localSheetId="132">'表四主材(乙)（联通电源设备）'!$J$22</definedName>
    <definedName name="利旧主设备费" localSheetId="132">#REF!</definedName>
    <definedName name="利旧主设备费含税价" localSheetId="132">#REF!</definedName>
    <definedName name="利旧主设备费增值税" localSheetId="132">#REF!</definedName>
    <definedName name="利润" localSheetId="132">'表二（联通电源设备）'!$I$24</definedName>
    <definedName name="利润率" localSheetId="132">#REF!</definedName>
    <definedName name="临时设施费" localSheetId="132">'表二（联通电源设备）'!$E$25</definedName>
    <definedName name="临时设施费费率" localSheetId="132">#REF!</definedName>
    <definedName name="木材及木制品运杂费费率" localSheetId="132">#REF!</definedName>
    <definedName name="木材及木制品运杂费增值税税率" localSheetId="132">#REF!</definedName>
    <definedName name="普工单价" localSheetId="132">#REF!</definedName>
    <definedName name="普工费" localSheetId="132">'表二（联通电源设备）'!$E$14</definedName>
    <definedName name="普工总工日" localSheetId="132">'表三甲（联通电源设备）'!$L$26</definedName>
    <definedName name="其他运杂费费率" localSheetId="132">#REF!</definedName>
    <definedName name="其他运杂费增值税税率" localSheetId="132">#REF!</definedName>
    <definedName name="企业管理费" localSheetId="132">'表二（联通电源设备）'!$I$23</definedName>
    <definedName name="企业管理费费率" localSheetId="132">#REF!</definedName>
    <definedName name="区域" localSheetId="132">#REF!</definedName>
    <definedName name="人工费" localSheetId="132">'表二（联通电源设备）'!$E$12</definedName>
    <definedName name="设备采购及保管费增值税税率" localSheetId="132">#REF!</definedName>
    <definedName name="设备厂家" localSheetId="132">#REF!</definedName>
    <definedName name="设备增值税税率" localSheetId="132">#REF!</definedName>
    <definedName name="设计费" localSheetId="132">#REF!</definedName>
    <definedName name="设计费费率" localSheetId="132">#REF!</definedName>
    <definedName name="设计费附加调整系数" localSheetId="132">#REF!</definedName>
    <definedName name="设计费工程复杂系数" localSheetId="132">#REF!</definedName>
    <definedName name="设计费计费额" localSheetId="132">#REF!</definedName>
    <definedName name="设计费增值税税率" localSheetId="132">#REF!</definedName>
    <definedName name="设计费专业调整系数" localSheetId="132">#REF!</definedName>
    <definedName name="设计负责人" localSheetId="132">#REF!</definedName>
    <definedName name="社会保障费" localSheetId="132">'表二（联通电源设备）'!$I$20</definedName>
    <definedName name="社会保障费费率" localSheetId="132">#REF!</definedName>
    <definedName name="审核" localSheetId="132">#REF!</definedName>
    <definedName name="生产工具用具使用费" localSheetId="132">'表二（联通电源设备）'!$I$10</definedName>
    <definedName name="生产工具用具使用费费率" localSheetId="132">#REF!</definedName>
    <definedName name="省份" localSheetId="132">#REF!</definedName>
    <definedName name="施工单位增值税税率" localSheetId="132">#REF!</definedName>
    <definedName name="施工队伍调遣费" localSheetId="132">'表二（联通电源设备）'!$I$15</definedName>
    <definedName name="施工用水电蒸气费" localSheetId="132">#REF!</definedName>
    <definedName name="室内外" localSheetId="132">#REF!</definedName>
    <definedName name="室外部分技工总工日" localSheetId="132">'表三甲（联通电源设备）'!$K$27</definedName>
    <definedName name="室外部分普工总工日" localSheetId="132">'表三甲（联通电源设备）'!$L$27</definedName>
    <definedName name="水泥及水泥构件运杂费费率" localSheetId="132">#REF!</definedName>
    <definedName name="水泥及水泥构件运杂费增值税税率" localSheetId="132">#REF!</definedName>
    <definedName name="塑料及塑料制品运杂费费率" localSheetId="132">#REF!</definedName>
    <definedName name="塑料及塑料制品运杂费增值税税率" localSheetId="132">#REF!</definedName>
    <definedName name="特殊地区施工增加费" localSheetId="132">'表二（联通电源设备）'!$I$12</definedName>
    <definedName name="特殊地区施工增加费费率" localSheetId="132">#REF!</definedName>
    <definedName name="危险作业意外伤害保险费" localSheetId="132">'表二（联通电源设备）'!$I$22</definedName>
    <definedName name="危险作业意外伤害保险费费率" localSheetId="132">#REF!</definedName>
    <definedName name="文明施工费" localSheetId="132">'表二（联通电源设备）'!$E$21</definedName>
    <definedName name="文明施工费费率" localSheetId="132">#REF!</definedName>
    <definedName name="无线设备与工器具购置费" localSheetId="132">#REF!</definedName>
    <definedName name="项目建设管理费" localSheetId="132">#REF!</definedName>
    <definedName name="项目建设管理费费率" localSheetId="132">#REF!</definedName>
    <definedName name="项目建设管理费增值税税率" localSheetId="132">#REF!</definedName>
    <definedName name="项目属性" localSheetId="132">#REF!</definedName>
    <definedName name="销项税额" localSheetId="132">'表二（联通电源设备）'!$I$25</definedName>
    <definedName name="小型建筑工程费" localSheetId="132">#REF!</definedName>
    <definedName name="小型建筑工程费含税价" localSheetId="132">#REF!</definedName>
    <definedName name="小型建筑工程费增值税" localSheetId="132">#REF!</definedName>
    <definedName name="新建软件单BBU造价" localSheetId="132">#REF!</definedName>
    <definedName name="新建软件单BBU造价公允价" localSheetId="132">#REF!</definedName>
    <definedName name="新建软件单RRU造价" localSheetId="132">#REF!</definedName>
    <definedName name="新建软件单RRU造价公允价" localSheetId="132">#REF!</definedName>
    <definedName name="新建软件单载频造价" localSheetId="132">#REF!</definedName>
    <definedName name="新建软件单载频造价公允价" localSheetId="132">#REF!</definedName>
    <definedName name="新建软件单站造价" localSheetId="132">#REF!</definedName>
    <definedName name="新建软件单站造价公允价" localSheetId="132">#REF!</definedName>
    <definedName name="新建硬件单BBU造价" localSheetId="132">#REF!</definedName>
    <definedName name="新建硬件单BBU造价公允价" localSheetId="132">#REF!</definedName>
    <definedName name="新建硬件单RRU造价" localSheetId="132">#REF!</definedName>
    <definedName name="新建硬件单RRU造价公允价" localSheetId="132">#REF!</definedName>
    <definedName name="新建硬件单载频造价" localSheetId="132">#REF!</definedName>
    <definedName name="新建硬件单载频造价公允价" localSheetId="132">#REF!</definedName>
    <definedName name="新建硬件单站造价" localSheetId="132">#REF!</definedName>
    <definedName name="新建硬件单站造价公允价" localSheetId="132">#REF!</definedName>
    <definedName name="选址费" localSheetId="132">#REF!</definedName>
    <definedName name="选址费增值税税率" localSheetId="132">#REF!</definedName>
    <definedName name="夜间施工增加费" localSheetId="132">'表二（联通电源设备）'!$I$8</definedName>
    <definedName name="夜间施工增加费费率" localSheetId="132">#REF!</definedName>
    <definedName name="仪表使用费" localSheetId="132">'表三丙（联通电源设备）'!$M$26</definedName>
    <definedName name="乙供主材增值税税率" localSheetId="132">#REF!</definedName>
    <definedName name="乙供主要材料费" localSheetId="132">'表四主材(乙)（联通电源设备）'!$I$26</definedName>
    <definedName name="乙供主要材料费含税价" localSheetId="132">'表四主材(乙)（联通电源设备）'!$K$26</definedName>
    <definedName name="乙供主要材料费增值税" localSheetId="132">'表四主材(乙)（联通电源设备）'!$J$26</definedName>
    <definedName name="已完工程及设备保护费" localSheetId="132">'表二（联通电源设备）'!$I$13</definedName>
    <definedName name="已完工程及设备保护费费率" localSheetId="132">#REF!</definedName>
    <definedName name="预备费费率" localSheetId="132">#REF!</definedName>
    <definedName name="运土费" localSheetId="132">#REF!</definedName>
    <definedName name="载波数" localSheetId="132">#REF!</definedName>
    <definedName name="直接费" localSheetId="132">'表二（联通电源设备）'!$E$10</definedName>
    <definedName name="直接工程费" localSheetId="132">'表二（联通电源设备）'!$E$11</definedName>
    <definedName name="主设备采购及保管费费率" localSheetId="132">#REF!</definedName>
    <definedName name="主设备采购及保管费增值税税率" localSheetId="132">#REF!</definedName>
    <definedName name="主设备费" localSheetId="132">#REF!</definedName>
    <definedName name="主设备费公允价" localSheetId="132">#REF!</definedName>
    <definedName name="主设备费含税价" localSheetId="132">#REF!</definedName>
    <definedName name="主设备费含税价公允价" localSheetId="132">#REF!</definedName>
    <definedName name="主设备费增值税" localSheetId="132">#REF!</definedName>
    <definedName name="主设备费增值税公允价" localSheetId="132">#REF!</definedName>
    <definedName name="主设备软件费" localSheetId="132">#REF!</definedName>
    <definedName name="主设备软件费公允价" localSheetId="132">#REF!</definedName>
    <definedName name="主设备软件费取费模式" localSheetId="132">#REF!</definedName>
    <definedName name="主设备软件费取费模式公允价" localSheetId="132">#REF!</definedName>
    <definedName name="主设备软件费增值税税率" localSheetId="132">#REF!</definedName>
    <definedName name="主设备软件费增值税税率公允价" localSheetId="132">#REF!</definedName>
    <definedName name="主设备硬件费" localSheetId="132">#REF!</definedName>
    <definedName name="主设备硬件费公允价" localSheetId="132">#REF!</definedName>
    <definedName name="主设备硬件费取费模式" localSheetId="132">#REF!</definedName>
    <definedName name="主设备硬件费取费模式公允价" localSheetId="132">#REF!</definedName>
    <definedName name="主设备硬件费增值税税率" localSheetId="132">#REF!</definedName>
    <definedName name="主设备硬件费增值税税率公允价" localSheetId="132">#REF!</definedName>
    <definedName name="主设备运距" localSheetId="132">#REF!</definedName>
    <definedName name="主设备运输保险费费率" localSheetId="132">#REF!</definedName>
    <definedName name="主设备运输保险费增值税税率" localSheetId="132">#REF!</definedName>
    <definedName name="主设备运杂费费率" localSheetId="132">#REF!</definedName>
    <definedName name="主设备运杂费增值税税率" localSheetId="132">#REF!</definedName>
    <definedName name="主要材料费" localSheetId="132">'表二（联通电源设备）'!$E$16</definedName>
    <definedName name="住房公积金" localSheetId="132">'表二（联通电源设备）'!$I$21</definedName>
    <definedName name="住房公积金费率" localSheetId="132">#REF!</definedName>
    <definedName name="专业代码" localSheetId="132">#REF!</definedName>
    <definedName name="专业归属" localSheetId="132">#REF!</definedName>
    <definedName name="资源录入费" localSheetId="132">#REF!</definedName>
    <definedName name="资源录入费增值税税率" localSheetId="132">#REF!</definedName>
    <definedName name="自定义编制日期" localSheetId="132">#REF!</definedName>
    <definedName name="总体设计费" localSheetId="132">#REF!</definedName>
    <definedName name="总投资" localSheetId="132">'表一（联通电源设备）'!$K$15</definedName>
    <definedName name="总投资含税价" localSheetId="132">'表一（联通电源设备）'!$M$15</definedName>
    <definedName name="总投资增值税" localSheetId="132">'表一（联通电源设备）'!$L$15</definedName>
    <definedName name="_xlnm._FilterDatabase" localSheetId="133" hidden="1">'表三甲（联通电源设备）'!$B$8:$L$17</definedName>
    <definedName name="BBU数量" localSheetId="133">#REF!</definedName>
    <definedName name="_xlnm.Print_Area" localSheetId="133">'表三甲（联通电源设备）'!$B$2:$L$27</definedName>
    <definedName name="_xlnm.Print_Titles" localSheetId="133">'表三甲（联通电源设备）'!$2:$8</definedName>
    <definedName name="reference" localSheetId="133" hidden="1">#REF!</definedName>
    <definedName name="RRU数量" localSheetId="133">#REF!</definedName>
    <definedName name="安全生产费" localSheetId="133">'表五（联通电源设备）'!$E$9</definedName>
    <definedName name="安全生产费费率" localSheetId="133">#REF!</definedName>
    <definedName name="搬迁设备包装及运输费用" localSheetId="133">#REF!</definedName>
    <definedName name="搬迁设备包装及运输费用增值税税率" localSheetId="133">#REF!</definedName>
    <definedName name="编制" localSheetId="133">#REF!</definedName>
    <definedName name="编制单位" localSheetId="133">#REF!</definedName>
    <definedName name="编制日期" localSheetId="133">#REF!</definedName>
    <definedName name="标签制作费" localSheetId="133">#REF!</definedName>
    <definedName name="标签制作费增值税税率" localSheetId="133">#REF!</definedName>
    <definedName name="不需安装设备采购及保管费费率" localSheetId="133">#REF!</definedName>
    <definedName name="材料采购及保管费费率" localSheetId="133">#REF!</definedName>
    <definedName name="材料采购及保管费增值税税率" localSheetId="133">#REF!</definedName>
    <definedName name="材料费" localSheetId="133">'表二（联通电源设备）'!$E$15</definedName>
    <definedName name="材料运距" localSheetId="133">#REF!</definedName>
    <definedName name="材料运输保险费费率" localSheetId="133">#REF!</definedName>
    <definedName name="材料运输保险费增值税税率" localSheetId="133">#REF!</definedName>
    <definedName name="厂家服务费" localSheetId="133">#REF!</definedName>
    <definedName name="厂家服务费取费模式" localSheetId="133">#REF!</definedName>
    <definedName name="厂家服务费增值税税率" localSheetId="133">#REF!</definedName>
    <definedName name="措施项目费" localSheetId="133">'表二（联通电源设备）'!$E$20</definedName>
    <definedName name="大型施工机械调遣费" localSheetId="133">'表二（联通电源设备）'!$I$16</definedName>
    <definedName name="单BBU服务费造价" localSheetId="133">#REF!</definedName>
    <definedName name="单RRU服务费造价" localSheetId="133">#REF!</definedName>
    <definedName name="单程调遣费" localSheetId="133">#REF!</definedName>
    <definedName name="单项工程名称" localSheetId="133">#REF!</definedName>
    <definedName name="单载频服务费造价" localSheetId="133">#REF!</definedName>
    <definedName name="单站服务费造价" localSheetId="133">#REF!</definedName>
    <definedName name="地市" localSheetId="133">#REF!</definedName>
    <definedName name="电缆运杂费费率" localSheetId="133">#REF!</definedName>
    <definedName name="电缆运杂费增值税税率" localSheetId="133">#REF!</definedName>
    <definedName name="电源设备与工器具购置费" localSheetId="133">#REF!</definedName>
    <definedName name="调遣里程" localSheetId="133">#REF!</definedName>
    <definedName name="调遣人数" localSheetId="133">#REF!</definedName>
    <definedName name="冬雨季施工增加费" localSheetId="133">'表二（联通电源设备）'!$I$9</definedName>
    <definedName name="冬雨季施工增加费费率" localSheetId="133">#REF!</definedName>
    <definedName name="二次搬运费" localSheetId="133">#REF!</definedName>
    <definedName name="二次搬运费增值税税率" localSheetId="133">#REF!</definedName>
    <definedName name="辅助材料费" localSheetId="133">'表二（联通电源设备）'!$E$17</definedName>
    <definedName name="辅助材料费费率" localSheetId="133">#REF!</definedName>
    <definedName name="工程车辆使用费" localSheetId="133">'表二（联通电源设备）'!$E$26</definedName>
    <definedName name="工程车辆使用费费率" localSheetId="133">#REF!</definedName>
    <definedName name="工程点交、场地清理费" localSheetId="133">'表二（联通电源设备）'!$E$24</definedName>
    <definedName name="工程点交、场地清理费率" localSheetId="133">#REF!</definedName>
    <definedName name="工程费" localSheetId="133">'表一（联通电源设备）'!$K$10</definedName>
    <definedName name="工程干扰费" localSheetId="133">'表二（联通电源设备）'!$E$23</definedName>
    <definedName name="工程干扰费费率" localSheetId="133">#REF!</definedName>
    <definedName name="工程建设其他费" localSheetId="133">'表五（联通电源设备）'!$E$26</definedName>
    <definedName name="工程建设其他费含税价" localSheetId="133">'表五（联通电源设备）'!$G$26</definedName>
    <definedName name="工程建设其他费增值税" localSheetId="133">'表五（联通电源设备）'!$F$26</definedName>
    <definedName name="工程排污费" localSheetId="133">#REF!</definedName>
    <definedName name="工程属性" localSheetId="133">#REF!</definedName>
    <definedName name="工程项目名称" localSheetId="133">#REF!</definedName>
    <definedName name="工地器材搬运费" localSheetId="133">'表二（联通电源设备）'!$E$22</definedName>
    <definedName name="工地器材搬运费费率" localSheetId="133">#REF!</definedName>
    <definedName name="光缆运杂费费率" localSheetId="133">#REF!</definedName>
    <definedName name="光缆运杂费增值税税率" localSheetId="133">#REF!</definedName>
    <definedName name="规费" localSheetId="133">'表二（联通电源设备）'!$I$18</definedName>
    <definedName name="国内配套利旧设备费" localSheetId="133">'表四国内（联通电源设备）'!$I$22</definedName>
    <definedName name="国内配套利旧设备费含税价" localSheetId="133">'表四国内（联通电源设备）'!$K$22</definedName>
    <definedName name="国内配套利旧设备费增值税" localSheetId="133">'表四国内（联通电源设备）'!$J$22</definedName>
    <definedName name="国内配套设备费" localSheetId="133">'表四国内（联通电源设备）'!$I$26</definedName>
    <definedName name="国内配套设备费含税价" localSheetId="133">'表四国内（联通电源设备）'!$K$26</definedName>
    <definedName name="国内配套设备费增值税" localSheetId="133">'表四国内（联通电源设备）'!$J$26</definedName>
    <definedName name="国内设备采购及保管费费率" localSheetId="133">#REF!</definedName>
    <definedName name="国内设备采购及保管费增值税税率" localSheetId="133">#REF!</definedName>
    <definedName name="国内设备运距" localSheetId="133">#REF!</definedName>
    <definedName name="国内设备运输保险费费率" localSheetId="133">#REF!</definedName>
    <definedName name="国内设备运输保险费增值税税率" localSheetId="133">#REF!</definedName>
    <definedName name="国内设备运杂费费率" localSheetId="133">#REF!</definedName>
    <definedName name="国内设备运杂费增值税税率" localSheetId="133">#REF!</definedName>
    <definedName name="机械使用费" localSheetId="133">#REF!</definedName>
    <definedName name="基站名称" localSheetId="133">#REF!</definedName>
    <definedName name="技工单价" localSheetId="133">#REF!</definedName>
    <definedName name="技工费" localSheetId="133">'表二（联通电源设备）'!$E$13</definedName>
    <definedName name="技工总工日" localSheetId="133">'表三甲（联通电源设备）'!$K$26</definedName>
    <definedName name="甲供主材增值税税率" localSheetId="133">#REF!</definedName>
    <definedName name="甲供主要材料费" localSheetId="133">'表四主材(甲)（联通电源设备）'!$I$26</definedName>
    <definedName name="甲供主要材料费含税价" localSheetId="133">'表四主材(甲)（联通电源设备）'!$K$26</definedName>
    <definedName name="甲供主要材料费增值税" localSheetId="133">'表四主材(甲)（联通电源设备）'!$J$26</definedName>
    <definedName name="间接费" localSheetId="133">'表二（联通电源设备）'!$I$17</definedName>
    <definedName name="监理费" localSheetId="133">#REF!</definedName>
    <definedName name="监理费费率" localSheetId="133">#REF!</definedName>
    <definedName name="监理费计费额" localSheetId="133">#REF!</definedName>
    <definedName name="监理费增值税税率" localSheetId="133">#REF!</definedName>
    <definedName name="建设单位名称" localSheetId="133">#REF!</definedName>
    <definedName name="建设类型" localSheetId="133">#REF!</definedName>
    <definedName name="建筑安装工程费" localSheetId="133">'表二（联通电源设备）'!$E$9</definedName>
    <definedName name="建筑安装工程费含税价" localSheetId="133">'表二（联通电源设备）'!$E$8</definedName>
    <definedName name="建筑安装工程费增值税" localSheetId="133">'表二（联通电源设备）'!$I$25</definedName>
    <definedName name="勘察费" localSheetId="133">#REF!</definedName>
    <definedName name="客户版生成文件名称" localSheetId="133">#REF!</definedName>
    <definedName name="利旧甲供主要材料费" localSheetId="133">'表四主材(甲)（联通电源设备）'!$I$22</definedName>
    <definedName name="利旧甲供主要材料费含税价" localSheetId="133">'表四主材(甲)（联通电源设备）'!$K$22</definedName>
    <definedName name="利旧甲供主要材料费增值税" localSheetId="133">'表四主材(甲)（联通电源设备）'!$J$22</definedName>
    <definedName name="利旧乙供主要材料费" localSheetId="133">'表四主材(乙)（联通电源设备）'!$I$22</definedName>
    <definedName name="利旧乙供主要材料费含税价" localSheetId="133">'表四主材(乙)（联通电源设备）'!$K$22</definedName>
    <definedName name="利旧乙供主要材料费增值税" localSheetId="133">'表四主材(乙)（联通电源设备）'!$J$22</definedName>
    <definedName name="利旧主设备费" localSheetId="133">#REF!</definedName>
    <definedName name="利旧主设备费含税价" localSheetId="133">#REF!</definedName>
    <definedName name="利旧主设备费增值税" localSheetId="133">#REF!</definedName>
    <definedName name="利润" localSheetId="133">'表二（联通电源设备）'!$I$24</definedName>
    <definedName name="利润率" localSheetId="133">#REF!</definedName>
    <definedName name="临时设施费" localSheetId="133">'表二（联通电源设备）'!$E$25</definedName>
    <definedName name="临时设施费费率" localSheetId="133">#REF!</definedName>
    <definedName name="木材及木制品运杂费费率" localSheetId="133">#REF!</definedName>
    <definedName name="木材及木制品运杂费增值税税率" localSheetId="133">#REF!</definedName>
    <definedName name="普工单价" localSheetId="133">#REF!</definedName>
    <definedName name="普工费" localSheetId="133">'表二（联通电源设备）'!$E$14</definedName>
    <definedName name="普工总工日" localSheetId="133">'表三甲（联通电源设备）'!$L$26</definedName>
    <definedName name="其他运杂费费率" localSheetId="133">#REF!</definedName>
    <definedName name="其他运杂费增值税税率" localSheetId="133">#REF!</definedName>
    <definedName name="企业管理费" localSheetId="133">'表二（联通电源设备）'!$I$23</definedName>
    <definedName name="企业管理费费率" localSheetId="133">#REF!</definedName>
    <definedName name="区域" localSheetId="133">#REF!</definedName>
    <definedName name="人工费" localSheetId="133">'表二（联通电源设备）'!$E$12</definedName>
    <definedName name="设备采购及保管费增值税税率" localSheetId="133">#REF!</definedName>
    <definedName name="设备厂家" localSheetId="133">#REF!</definedName>
    <definedName name="设备增值税税率" localSheetId="133">#REF!</definedName>
    <definedName name="设计费" localSheetId="133">#REF!</definedName>
    <definedName name="设计费费率" localSheetId="133">#REF!</definedName>
    <definedName name="设计费附加调整系数" localSheetId="133">#REF!</definedName>
    <definedName name="设计费工程复杂系数" localSheetId="133">#REF!</definedName>
    <definedName name="设计费计费额" localSheetId="133">#REF!</definedName>
    <definedName name="设计费增值税税率" localSheetId="133">#REF!</definedName>
    <definedName name="设计费专业调整系数" localSheetId="133">#REF!</definedName>
    <definedName name="设计负责人" localSheetId="133">#REF!</definedName>
    <definedName name="社会保障费" localSheetId="133">'表二（联通电源设备）'!$I$20</definedName>
    <definedName name="社会保障费费率" localSheetId="133">#REF!</definedName>
    <definedName name="审核" localSheetId="133">#REF!</definedName>
    <definedName name="生产工具用具使用费" localSheetId="133">'表二（联通电源设备）'!$I$10</definedName>
    <definedName name="生产工具用具使用费费率" localSheetId="133">#REF!</definedName>
    <definedName name="省份" localSheetId="133">#REF!</definedName>
    <definedName name="施工单位增值税税率" localSheetId="133">#REF!</definedName>
    <definedName name="施工队伍调遣费" localSheetId="133">'表二（联通电源设备）'!$I$15</definedName>
    <definedName name="施工用水电蒸气费" localSheetId="133">#REF!</definedName>
    <definedName name="室内外" localSheetId="133">#REF!</definedName>
    <definedName name="室外部分技工总工日" localSheetId="133">'表三甲（联通电源设备）'!$K$27</definedName>
    <definedName name="室外部分普工总工日" localSheetId="133">'表三甲（联通电源设备）'!$L$27</definedName>
    <definedName name="水泥及水泥构件运杂费费率" localSheetId="133">#REF!</definedName>
    <definedName name="水泥及水泥构件运杂费增值税税率" localSheetId="133">#REF!</definedName>
    <definedName name="塑料及塑料制品运杂费费率" localSheetId="133">#REF!</definedName>
    <definedName name="塑料及塑料制品运杂费增值税税率" localSheetId="133">#REF!</definedName>
    <definedName name="特殊地区施工增加费" localSheetId="133">'表二（联通电源设备）'!$I$12</definedName>
    <definedName name="特殊地区施工增加费费率" localSheetId="133">#REF!</definedName>
    <definedName name="危险作业意外伤害保险费" localSheetId="133">'表二（联通电源设备）'!$I$22</definedName>
    <definedName name="危险作业意外伤害保险费费率" localSheetId="133">#REF!</definedName>
    <definedName name="文明施工费" localSheetId="133">'表二（联通电源设备）'!$E$21</definedName>
    <definedName name="文明施工费费率" localSheetId="133">#REF!</definedName>
    <definedName name="无线设备与工器具购置费" localSheetId="133">#REF!</definedName>
    <definedName name="项目建设管理费" localSheetId="133">#REF!</definedName>
    <definedName name="项目建设管理费费率" localSheetId="133">#REF!</definedName>
    <definedName name="项目建设管理费增值税税率" localSheetId="133">#REF!</definedName>
    <definedName name="项目属性" localSheetId="133">#REF!</definedName>
    <definedName name="销项税额" localSheetId="133">'表二（联通电源设备）'!$I$25</definedName>
    <definedName name="小型建筑工程费" localSheetId="133">#REF!</definedName>
    <definedName name="小型建筑工程费含税价" localSheetId="133">#REF!</definedName>
    <definedName name="小型建筑工程费增值税" localSheetId="133">#REF!</definedName>
    <definedName name="新建软件单BBU造价" localSheetId="133">#REF!</definedName>
    <definedName name="新建软件单BBU造价公允价" localSheetId="133">#REF!</definedName>
    <definedName name="新建软件单RRU造价" localSheetId="133">#REF!</definedName>
    <definedName name="新建软件单RRU造价公允价" localSheetId="133">#REF!</definedName>
    <definedName name="新建软件单载频造价" localSheetId="133">#REF!</definedName>
    <definedName name="新建软件单载频造价公允价" localSheetId="133">#REF!</definedName>
    <definedName name="新建软件单站造价" localSheetId="133">#REF!</definedName>
    <definedName name="新建软件单站造价公允价" localSheetId="133">#REF!</definedName>
    <definedName name="新建硬件单BBU造价" localSheetId="133">#REF!</definedName>
    <definedName name="新建硬件单BBU造价公允价" localSheetId="133">#REF!</definedName>
    <definedName name="新建硬件单RRU造价" localSheetId="133">#REF!</definedName>
    <definedName name="新建硬件单RRU造价公允价" localSheetId="133">#REF!</definedName>
    <definedName name="新建硬件单载频造价" localSheetId="133">#REF!</definedName>
    <definedName name="新建硬件单载频造价公允价" localSheetId="133">#REF!</definedName>
    <definedName name="新建硬件单站造价" localSheetId="133">#REF!</definedName>
    <definedName name="新建硬件单站造价公允价" localSheetId="133">#REF!</definedName>
    <definedName name="选址费" localSheetId="133">#REF!</definedName>
    <definedName name="选址费增值税税率" localSheetId="133">#REF!</definedName>
    <definedName name="夜间施工增加费" localSheetId="133">'表二（联通电源设备）'!$I$8</definedName>
    <definedName name="夜间施工增加费费率" localSheetId="133">#REF!</definedName>
    <definedName name="仪表使用费" localSheetId="133">'表三丙（联通电源设备）'!$M$26</definedName>
    <definedName name="乙供主材增值税税率" localSheetId="133">#REF!</definedName>
    <definedName name="乙供主要材料费" localSheetId="133">'表四主材(乙)（联通电源设备）'!$I$26</definedName>
    <definedName name="乙供主要材料费含税价" localSheetId="133">'表四主材(乙)（联通电源设备）'!$K$26</definedName>
    <definedName name="乙供主要材料费增值税" localSheetId="133">'表四主材(乙)（联通电源设备）'!$J$26</definedName>
    <definedName name="已完工程及设备保护费" localSheetId="133">'表二（联通电源设备）'!$I$13</definedName>
    <definedName name="已完工程及设备保护费费率" localSheetId="133">#REF!</definedName>
    <definedName name="预备费费率" localSheetId="133">#REF!</definedName>
    <definedName name="运土费" localSheetId="133">#REF!</definedName>
    <definedName name="载波数" localSheetId="133">#REF!</definedName>
    <definedName name="直接费" localSheetId="133">'表二（联通电源设备）'!$E$10</definedName>
    <definedName name="直接工程费" localSheetId="133">'表二（联通电源设备）'!$E$11</definedName>
    <definedName name="主设备采购及保管费费率" localSheetId="133">#REF!</definedName>
    <definedName name="主设备采购及保管费增值税税率" localSheetId="133">#REF!</definedName>
    <definedName name="主设备费" localSheetId="133">#REF!</definedName>
    <definedName name="主设备费公允价" localSheetId="133">#REF!</definedName>
    <definedName name="主设备费含税价" localSheetId="133">#REF!</definedName>
    <definedName name="主设备费含税价公允价" localSheetId="133">#REF!</definedName>
    <definedName name="主设备费增值税" localSheetId="133">#REF!</definedName>
    <definedName name="主设备费增值税公允价" localSheetId="133">#REF!</definedName>
    <definedName name="主设备软件费" localSheetId="133">#REF!</definedName>
    <definedName name="主设备软件费公允价" localSheetId="133">#REF!</definedName>
    <definedName name="主设备软件费取费模式" localSheetId="133">#REF!</definedName>
    <definedName name="主设备软件费取费模式公允价" localSheetId="133">#REF!</definedName>
    <definedName name="主设备软件费增值税税率" localSheetId="133">#REF!</definedName>
    <definedName name="主设备软件费增值税税率公允价" localSheetId="133">#REF!</definedName>
    <definedName name="主设备硬件费" localSheetId="133">#REF!</definedName>
    <definedName name="主设备硬件费公允价" localSheetId="133">#REF!</definedName>
    <definedName name="主设备硬件费取费模式" localSheetId="133">#REF!</definedName>
    <definedName name="主设备硬件费取费模式公允价" localSheetId="133">#REF!</definedName>
    <definedName name="主设备硬件费增值税税率" localSheetId="133">#REF!</definedName>
    <definedName name="主设备硬件费增值税税率公允价" localSheetId="133">#REF!</definedName>
    <definedName name="主设备运距" localSheetId="133">#REF!</definedName>
    <definedName name="主设备运输保险费费率" localSheetId="133">#REF!</definedName>
    <definedName name="主设备运输保险费增值税税率" localSheetId="133">#REF!</definedName>
    <definedName name="主设备运杂费费率" localSheetId="133">#REF!</definedName>
    <definedName name="主设备运杂费增值税税率" localSheetId="133">#REF!</definedName>
    <definedName name="主要材料费" localSheetId="133">'表二（联通电源设备）'!$E$16</definedName>
    <definedName name="住房公积金" localSheetId="133">'表二（联通电源设备）'!$I$21</definedName>
    <definedName name="住房公积金费率" localSheetId="133">#REF!</definedName>
    <definedName name="专业代码" localSheetId="133">#REF!</definedName>
    <definedName name="专业归属" localSheetId="133">#REF!</definedName>
    <definedName name="资源录入费" localSheetId="133">#REF!</definedName>
    <definedName name="资源录入费增值税税率" localSheetId="133">#REF!</definedName>
    <definedName name="自定义编制日期" localSheetId="133">#REF!</definedName>
    <definedName name="总体设计费" localSheetId="133">#REF!</definedName>
    <definedName name="总投资" localSheetId="133">'表一（联通电源设备）'!$K$15</definedName>
    <definedName name="总投资含税价" localSheetId="133">'表一（联通电源设备）'!$M$15</definedName>
    <definedName name="总投资增值税" localSheetId="133">'表一（联通电源设备）'!$L$15</definedName>
    <definedName name="_xlnm._FilterDatabase" localSheetId="134" hidden="1">'表三丙（联通电源设备）'!$B$8:$M$16</definedName>
    <definedName name="BBU数量" localSheetId="134">#REF!</definedName>
    <definedName name="_xlnm.Print_Area" localSheetId="134">'表三丙（联通电源设备）'!$B$2:$M$27</definedName>
    <definedName name="_xlnm.Print_Titles" localSheetId="134">'表三丙（联通电源设备）'!$2:$8</definedName>
    <definedName name="reference" localSheetId="134" hidden="1">#REF!</definedName>
    <definedName name="RRU数量" localSheetId="134">#REF!</definedName>
    <definedName name="安全生产费" localSheetId="134">'表五（联通电源设备）'!$E$9</definedName>
    <definedName name="安全生产费费率" localSheetId="134">#REF!</definedName>
    <definedName name="搬迁设备包装及运输费用" localSheetId="134">#REF!</definedName>
    <definedName name="搬迁设备包装及运输费用增值税税率" localSheetId="134">#REF!</definedName>
    <definedName name="编制" localSheetId="134">#REF!</definedName>
    <definedName name="编制单位" localSheetId="134">#REF!</definedName>
    <definedName name="编制日期" localSheetId="134">#REF!</definedName>
    <definedName name="标签制作费" localSheetId="134">#REF!</definedName>
    <definedName name="标签制作费增值税税率" localSheetId="134">#REF!</definedName>
    <definedName name="不需安装设备采购及保管费费率" localSheetId="134">#REF!</definedName>
    <definedName name="材料采购及保管费费率" localSheetId="134">#REF!</definedName>
    <definedName name="材料采购及保管费增值税税率" localSheetId="134">#REF!</definedName>
    <definedName name="材料费" localSheetId="134">'表二（联通电源设备）'!$E$15</definedName>
    <definedName name="材料运距" localSheetId="134">#REF!</definedName>
    <definedName name="材料运输保险费费率" localSheetId="134">#REF!</definedName>
    <definedName name="材料运输保险费增值税税率" localSheetId="134">#REF!</definedName>
    <definedName name="厂家服务费" localSheetId="134">#REF!</definedName>
    <definedName name="厂家服务费取费模式" localSheetId="134">#REF!</definedName>
    <definedName name="厂家服务费增值税税率" localSheetId="134">#REF!</definedName>
    <definedName name="措施项目费" localSheetId="134">'表二（联通电源设备）'!$E$20</definedName>
    <definedName name="大型施工机械调遣费" localSheetId="134">'表二（联通电源设备）'!$I$16</definedName>
    <definedName name="单BBU服务费造价" localSheetId="134">#REF!</definedName>
    <definedName name="单RRU服务费造价" localSheetId="134">#REF!</definedName>
    <definedName name="单程调遣费" localSheetId="134">#REF!</definedName>
    <definedName name="单项工程名称" localSheetId="134">#REF!</definedName>
    <definedName name="单载频服务费造价" localSheetId="134">#REF!</definedName>
    <definedName name="单站服务费造价" localSheetId="134">#REF!</definedName>
    <definedName name="地市" localSheetId="134">#REF!</definedName>
    <definedName name="电缆运杂费费率" localSheetId="134">#REF!</definedName>
    <definedName name="电缆运杂费增值税税率" localSheetId="134">#REF!</definedName>
    <definedName name="电源设备与工器具购置费" localSheetId="134">#REF!</definedName>
    <definedName name="调遣里程" localSheetId="134">#REF!</definedName>
    <definedName name="调遣人数" localSheetId="134">#REF!</definedName>
    <definedName name="冬雨季施工增加费" localSheetId="134">'表二（联通电源设备）'!$I$9</definedName>
    <definedName name="冬雨季施工增加费费率" localSheetId="134">#REF!</definedName>
    <definedName name="二次搬运费" localSheetId="134">#REF!</definedName>
    <definedName name="二次搬运费增值税税率" localSheetId="134">#REF!</definedName>
    <definedName name="辅助材料费" localSheetId="134">'表二（联通电源设备）'!$E$17</definedName>
    <definedName name="辅助材料费费率" localSheetId="134">#REF!</definedName>
    <definedName name="工程车辆使用费" localSheetId="134">'表二（联通电源设备）'!$E$26</definedName>
    <definedName name="工程车辆使用费费率" localSheetId="134">#REF!</definedName>
    <definedName name="工程点交、场地清理费" localSheetId="134">'表二（联通电源设备）'!$E$24</definedName>
    <definedName name="工程点交、场地清理费率" localSheetId="134">#REF!</definedName>
    <definedName name="工程费" localSheetId="134">'表一（联通电源设备）'!$K$10</definedName>
    <definedName name="工程干扰费" localSheetId="134">'表二（联通电源设备）'!$E$23</definedName>
    <definedName name="工程干扰费费率" localSheetId="134">#REF!</definedName>
    <definedName name="工程建设其他费" localSheetId="134">'表五（联通电源设备）'!$E$26</definedName>
    <definedName name="工程建设其他费含税价" localSheetId="134">'表五（联通电源设备）'!$G$26</definedName>
    <definedName name="工程建设其他费增值税" localSheetId="134">'表五（联通电源设备）'!$F$26</definedName>
    <definedName name="工程排污费" localSheetId="134">#REF!</definedName>
    <definedName name="工程属性" localSheetId="134">#REF!</definedName>
    <definedName name="工程项目名称" localSheetId="134">#REF!</definedName>
    <definedName name="工地器材搬运费" localSheetId="134">'表二（联通电源设备）'!$E$22</definedName>
    <definedName name="工地器材搬运费费率" localSheetId="134">#REF!</definedName>
    <definedName name="光缆运杂费费率" localSheetId="134">#REF!</definedName>
    <definedName name="光缆运杂费增值税税率" localSheetId="134">#REF!</definedName>
    <definedName name="规费" localSheetId="134">'表二（联通电源设备）'!$I$18</definedName>
    <definedName name="国内配套利旧设备费" localSheetId="134">'表四国内（联通电源设备）'!$I$22</definedName>
    <definedName name="国内配套利旧设备费含税价" localSheetId="134">'表四国内（联通电源设备）'!$K$22</definedName>
    <definedName name="国内配套利旧设备费增值税" localSheetId="134">'表四国内（联通电源设备）'!$J$22</definedName>
    <definedName name="国内配套设备费" localSheetId="134">'表四国内（联通电源设备）'!$I$26</definedName>
    <definedName name="国内配套设备费含税价" localSheetId="134">'表四国内（联通电源设备）'!$K$26</definedName>
    <definedName name="国内配套设备费增值税" localSheetId="134">'表四国内（联通电源设备）'!$J$26</definedName>
    <definedName name="国内设备采购及保管费费率" localSheetId="134">#REF!</definedName>
    <definedName name="国内设备采购及保管费增值税税率" localSheetId="134">#REF!</definedName>
    <definedName name="国内设备运距" localSheetId="134">#REF!</definedName>
    <definedName name="国内设备运输保险费费率" localSheetId="134">#REF!</definedName>
    <definedName name="国内设备运输保险费增值税税率" localSheetId="134">#REF!</definedName>
    <definedName name="国内设备运杂费费率" localSheetId="134">#REF!</definedName>
    <definedName name="国内设备运杂费增值税税率" localSheetId="134">#REF!</definedName>
    <definedName name="机械使用费" localSheetId="134">#REF!</definedName>
    <definedName name="基站名称" localSheetId="134">#REF!</definedName>
    <definedName name="技工单价" localSheetId="134">#REF!</definedName>
    <definedName name="技工费" localSheetId="134">'表二（联通电源设备）'!$E$13</definedName>
    <definedName name="技工总工日" localSheetId="134">'表三甲（联通电源设备）'!$K$26</definedName>
    <definedName name="甲供主材增值税税率" localSheetId="134">#REF!</definedName>
    <definedName name="甲供主要材料费" localSheetId="134">'表四主材(甲)（联通电源设备）'!$I$26</definedName>
    <definedName name="甲供主要材料费含税价" localSheetId="134">'表四主材(甲)（联通电源设备）'!$K$26</definedName>
    <definedName name="甲供主要材料费增值税" localSheetId="134">'表四主材(甲)（联通电源设备）'!$J$26</definedName>
    <definedName name="间接费" localSheetId="134">'表二（联通电源设备）'!$I$17</definedName>
    <definedName name="监理费" localSheetId="134">#REF!</definedName>
    <definedName name="监理费费率" localSheetId="134">#REF!</definedName>
    <definedName name="监理费计费额" localSheetId="134">#REF!</definedName>
    <definedName name="监理费增值税税率" localSheetId="134">#REF!</definedName>
    <definedName name="建设单位名称" localSheetId="134">#REF!</definedName>
    <definedName name="建设类型" localSheetId="134">#REF!</definedName>
    <definedName name="建筑安装工程费" localSheetId="134">'表二（联通电源设备）'!$E$9</definedName>
    <definedName name="建筑安装工程费含税价" localSheetId="134">'表二（联通电源设备）'!$E$8</definedName>
    <definedName name="建筑安装工程费增值税" localSheetId="134">'表二（联通电源设备）'!$I$25</definedName>
    <definedName name="勘察费" localSheetId="134">#REF!</definedName>
    <definedName name="客户版生成文件名称" localSheetId="134">#REF!</definedName>
    <definedName name="利旧甲供主要材料费" localSheetId="134">'表四主材(甲)（联通电源设备）'!$I$22</definedName>
    <definedName name="利旧甲供主要材料费含税价" localSheetId="134">'表四主材(甲)（联通电源设备）'!$K$22</definedName>
    <definedName name="利旧甲供主要材料费增值税" localSheetId="134">'表四主材(甲)（联通电源设备）'!$J$22</definedName>
    <definedName name="利旧乙供主要材料费" localSheetId="134">'表四主材(乙)（联通电源设备）'!$I$22</definedName>
    <definedName name="利旧乙供主要材料费含税价" localSheetId="134">'表四主材(乙)（联通电源设备）'!$K$22</definedName>
    <definedName name="利旧乙供主要材料费增值税" localSheetId="134">'表四主材(乙)（联通电源设备）'!$J$22</definedName>
    <definedName name="利旧主设备费" localSheetId="134">#REF!</definedName>
    <definedName name="利旧主设备费含税价" localSheetId="134">#REF!</definedName>
    <definedName name="利旧主设备费增值税" localSheetId="134">#REF!</definedName>
    <definedName name="利润" localSheetId="134">'表二（联通电源设备）'!$I$24</definedName>
    <definedName name="利润率" localSheetId="134">#REF!</definedName>
    <definedName name="临时设施费" localSheetId="134">'表二（联通电源设备）'!$E$25</definedName>
    <definedName name="临时设施费费率" localSheetId="134">#REF!</definedName>
    <definedName name="木材及木制品运杂费费率" localSheetId="134">#REF!</definedName>
    <definedName name="木材及木制品运杂费增值税税率" localSheetId="134">#REF!</definedName>
    <definedName name="普工单价" localSheetId="134">#REF!</definedName>
    <definedName name="普工费" localSheetId="134">'表二（联通电源设备）'!$E$14</definedName>
    <definedName name="普工总工日" localSheetId="134">'表三甲（联通电源设备）'!$L$26</definedName>
    <definedName name="其他运杂费费率" localSheetId="134">#REF!</definedName>
    <definedName name="其他运杂费增值税税率" localSheetId="134">#REF!</definedName>
    <definedName name="企业管理费" localSheetId="134">'表二（联通电源设备）'!$I$23</definedName>
    <definedName name="企业管理费费率" localSheetId="134">#REF!</definedName>
    <definedName name="区域" localSheetId="134">#REF!</definedName>
    <definedName name="人工费" localSheetId="134">'表二（联通电源设备）'!$E$12</definedName>
    <definedName name="设备采购及保管费增值税税率" localSheetId="134">#REF!</definedName>
    <definedName name="设备厂家" localSheetId="134">#REF!</definedName>
    <definedName name="设备增值税税率" localSheetId="134">#REF!</definedName>
    <definedName name="设计费" localSheetId="134">#REF!</definedName>
    <definedName name="设计费费率" localSheetId="134">#REF!</definedName>
    <definedName name="设计费附加调整系数" localSheetId="134">#REF!</definedName>
    <definedName name="设计费工程复杂系数" localSheetId="134">#REF!</definedName>
    <definedName name="设计费计费额" localSheetId="134">#REF!</definedName>
    <definedName name="设计费增值税税率" localSheetId="134">#REF!</definedName>
    <definedName name="设计费专业调整系数" localSheetId="134">#REF!</definedName>
    <definedName name="设计负责人" localSheetId="134">#REF!</definedName>
    <definedName name="社会保障费" localSheetId="134">'表二（联通电源设备）'!$I$20</definedName>
    <definedName name="社会保障费费率" localSheetId="134">#REF!</definedName>
    <definedName name="审核" localSheetId="134">#REF!</definedName>
    <definedName name="生产工具用具使用费" localSheetId="134">'表二（联通电源设备）'!$I$10</definedName>
    <definedName name="生产工具用具使用费费率" localSheetId="134">#REF!</definedName>
    <definedName name="省份" localSheetId="134">#REF!</definedName>
    <definedName name="施工单位增值税税率" localSheetId="134">#REF!</definedName>
    <definedName name="施工队伍调遣费" localSheetId="134">'表二（联通电源设备）'!$I$15</definedName>
    <definedName name="施工用水电蒸气费" localSheetId="134">#REF!</definedName>
    <definedName name="室内外" localSheetId="134">#REF!</definedName>
    <definedName name="室外部分技工总工日" localSheetId="134">'表三甲（联通电源设备）'!$K$27</definedName>
    <definedName name="室外部分普工总工日" localSheetId="134">'表三甲（联通电源设备）'!$L$27</definedName>
    <definedName name="水泥及水泥构件运杂费费率" localSheetId="134">#REF!</definedName>
    <definedName name="水泥及水泥构件运杂费增值税税率" localSheetId="134">#REF!</definedName>
    <definedName name="塑料及塑料制品运杂费费率" localSheetId="134">#REF!</definedName>
    <definedName name="塑料及塑料制品运杂费增值税税率" localSheetId="134">#REF!</definedName>
    <definedName name="特殊地区施工增加费" localSheetId="134">'表二（联通电源设备）'!$I$12</definedName>
    <definedName name="特殊地区施工增加费费率" localSheetId="134">#REF!</definedName>
    <definedName name="危险作业意外伤害保险费" localSheetId="134">'表二（联通电源设备）'!$I$22</definedName>
    <definedName name="危险作业意外伤害保险费费率" localSheetId="134">#REF!</definedName>
    <definedName name="文明施工费" localSheetId="134">'表二（联通电源设备）'!$E$21</definedName>
    <definedName name="文明施工费费率" localSheetId="134">#REF!</definedName>
    <definedName name="无线设备与工器具购置费" localSheetId="134">#REF!</definedName>
    <definedName name="项目建设管理费" localSheetId="134">#REF!</definedName>
    <definedName name="项目建设管理费费率" localSheetId="134">#REF!</definedName>
    <definedName name="项目建设管理费增值税税率" localSheetId="134">#REF!</definedName>
    <definedName name="项目属性" localSheetId="134">#REF!</definedName>
    <definedName name="销项税额" localSheetId="134">'表二（联通电源设备）'!$I$25</definedName>
    <definedName name="小型建筑工程费" localSheetId="134">#REF!</definedName>
    <definedName name="小型建筑工程费含税价" localSheetId="134">#REF!</definedName>
    <definedName name="小型建筑工程费增值税" localSheetId="134">#REF!</definedName>
    <definedName name="新建软件单BBU造价" localSheetId="134">#REF!</definedName>
    <definedName name="新建软件单BBU造价公允价" localSheetId="134">#REF!</definedName>
    <definedName name="新建软件单RRU造价" localSheetId="134">#REF!</definedName>
    <definedName name="新建软件单RRU造价公允价" localSheetId="134">#REF!</definedName>
    <definedName name="新建软件单载频造价" localSheetId="134">#REF!</definedName>
    <definedName name="新建软件单载频造价公允价" localSheetId="134">#REF!</definedName>
    <definedName name="新建软件单站造价" localSheetId="134">#REF!</definedName>
    <definedName name="新建软件单站造价公允价" localSheetId="134">#REF!</definedName>
    <definedName name="新建硬件单BBU造价" localSheetId="134">#REF!</definedName>
    <definedName name="新建硬件单BBU造价公允价" localSheetId="134">#REF!</definedName>
    <definedName name="新建硬件单RRU造价" localSheetId="134">#REF!</definedName>
    <definedName name="新建硬件单RRU造价公允价" localSheetId="134">#REF!</definedName>
    <definedName name="新建硬件单载频造价" localSheetId="134">#REF!</definedName>
    <definedName name="新建硬件单载频造价公允价" localSheetId="134">#REF!</definedName>
    <definedName name="新建硬件单站造价" localSheetId="134">#REF!</definedName>
    <definedName name="新建硬件单站造价公允价" localSheetId="134">#REF!</definedName>
    <definedName name="选址费" localSheetId="134">#REF!</definedName>
    <definedName name="选址费增值税税率" localSheetId="134">#REF!</definedName>
    <definedName name="夜间施工增加费" localSheetId="134">'表二（联通电源设备）'!$I$8</definedName>
    <definedName name="夜间施工增加费费率" localSheetId="134">#REF!</definedName>
    <definedName name="仪表使用费" localSheetId="134">'表三丙（联通电源设备）'!$M$26</definedName>
    <definedName name="乙供主材增值税税率" localSheetId="134">#REF!</definedName>
    <definedName name="乙供主要材料费" localSheetId="134">'表四主材(乙)（联通电源设备）'!$I$26</definedName>
    <definedName name="乙供主要材料费含税价" localSheetId="134">'表四主材(乙)（联通电源设备）'!$K$26</definedName>
    <definedName name="乙供主要材料费增值税" localSheetId="134">'表四主材(乙)（联通电源设备）'!$J$26</definedName>
    <definedName name="已完工程及设备保护费" localSheetId="134">'表二（联通电源设备）'!$I$13</definedName>
    <definedName name="已完工程及设备保护费费率" localSheetId="134">#REF!</definedName>
    <definedName name="预备费费率" localSheetId="134">#REF!</definedName>
    <definedName name="运土费" localSheetId="134">#REF!</definedName>
    <definedName name="载波数" localSheetId="134">#REF!</definedName>
    <definedName name="直接费" localSheetId="134">'表二（联通电源设备）'!$E$10</definedName>
    <definedName name="直接工程费" localSheetId="134">'表二（联通电源设备）'!$E$11</definedName>
    <definedName name="主设备采购及保管费费率" localSheetId="134">#REF!</definedName>
    <definedName name="主设备采购及保管费增值税税率" localSheetId="134">#REF!</definedName>
    <definedName name="主设备费" localSheetId="134">#REF!</definedName>
    <definedName name="主设备费公允价" localSheetId="134">#REF!</definedName>
    <definedName name="主设备费含税价" localSheetId="134">#REF!</definedName>
    <definedName name="主设备费含税价公允价" localSheetId="134">#REF!</definedName>
    <definedName name="主设备费增值税" localSheetId="134">#REF!</definedName>
    <definedName name="主设备费增值税公允价" localSheetId="134">#REF!</definedName>
    <definedName name="主设备软件费" localSheetId="134">#REF!</definedName>
    <definedName name="主设备软件费公允价" localSheetId="134">#REF!</definedName>
    <definedName name="主设备软件费取费模式" localSheetId="134">#REF!</definedName>
    <definedName name="主设备软件费取费模式公允价" localSheetId="134">#REF!</definedName>
    <definedName name="主设备软件费增值税税率" localSheetId="134">#REF!</definedName>
    <definedName name="主设备软件费增值税税率公允价" localSheetId="134">#REF!</definedName>
    <definedName name="主设备硬件费" localSheetId="134">#REF!</definedName>
    <definedName name="主设备硬件费公允价" localSheetId="134">#REF!</definedName>
    <definedName name="主设备硬件费取费模式" localSheetId="134">#REF!</definedName>
    <definedName name="主设备硬件费取费模式公允价" localSheetId="134">#REF!</definedName>
    <definedName name="主设备硬件费增值税税率" localSheetId="134">#REF!</definedName>
    <definedName name="主设备硬件费增值税税率公允价" localSheetId="134">#REF!</definedName>
    <definedName name="主设备运距" localSheetId="134">#REF!</definedName>
    <definedName name="主设备运输保险费费率" localSheetId="134">#REF!</definedName>
    <definedName name="主设备运输保险费增值税税率" localSheetId="134">#REF!</definedName>
    <definedName name="主设备运杂费费率" localSheetId="134">#REF!</definedName>
    <definedName name="主设备运杂费增值税税率" localSheetId="134">#REF!</definedName>
    <definedName name="主要材料费" localSheetId="134">'表二（联通电源设备）'!$E$16</definedName>
    <definedName name="住房公积金" localSheetId="134">'表二（联通电源设备）'!$I$21</definedName>
    <definedName name="住房公积金费率" localSheetId="134">#REF!</definedName>
    <definedName name="专业代码" localSheetId="134">#REF!</definedName>
    <definedName name="专业归属" localSheetId="134">#REF!</definedName>
    <definedName name="资源录入费" localSheetId="134">#REF!</definedName>
    <definedName name="资源录入费增值税税率" localSheetId="134">#REF!</definedName>
    <definedName name="自定义编制日期" localSheetId="134">#REF!</definedName>
    <definedName name="总体设计费" localSheetId="134">#REF!</definedName>
    <definedName name="总投资" localSheetId="134">'表一（联通电源设备）'!$K$15</definedName>
    <definedName name="总投资含税价" localSheetId="134">'表一（联通电源设备）'!$M$15</definedName>
    <definedName name="总投资增值税" localSheetId="134">'表一（联通电源设备）'!$L$15</definedName>
    <definedName name="_xlnm._FilterDatabase" localSheetId="135" hidden="1">'表四国内（联通电源设备）'!$B$8:$L$10</definedName>
    <definedName name="BBU数量" localSheetId="135">#REF!</definedName>
    <definedName name="_xlnm.Print_Area" localSheetId="135">'表四国内（联通电源设备）'!$B$2:$L$27</definedName>
    <definedName name="_xlnm.Print_Titles" localSheetId="135">'表四国内（联通电源设备）'!$2:$8</definedName>
    <definedName name="reference" localSheetId="135" hidden="1">#REF!</definedName>
    <definedName name="RRU数量" localSheetId="135">#REF!</definedName>
    <definedName name="安全生产费" localSheetId="135">'表五（联通电源设备）'!$E$9</definedName>
    <definedName name="安全生产费费率" localSheetId="135">#REF!</definedName>
    <definedName name="搬迁设备包装及运输费用" localSheetId="135">#REF!</definedName>
    <definedName name="搬迁设备包装及运输费用增值税税率" localSheetId="135">#REF!</definedName>
    <definedName name="编制" localSheetId="135">#REF!</definedName>
    <definedName name="编制单位" localSheetId="135">#REF!</definedName>
    <definedName name="编制日期" localSheetId="135">#REF!</definedName>
    <definedName name="标签制作费" localSheetId="135">#REF!</definedName>
    <definedName name="标签制作费增值税税率" localSheetId="135">#REF!</definedName>
    <definedName name="不需安装设备采购及保管费费率" localSheetId="135">#REF!</definedName>
    <definedName name="材料采购及保管费费率" localSheetId="135">#REF!</definedName>
    <definedName name="材料采购及保管费增值税税率" localSheetId="135">#REF!</definedName>
    <definedName name="材料费" localSheetId="135">'表二（联通电源设备）'!$E$15</definedName>
    <definedName name="材料运距" localSheetId="135">#REF!</definedName>
    <definedName name="材料运输保险费费率" localSheetId="135">#REF!</definedName>
    <definedName name="材料运输保险费增值税税率" localSheetId="135">#REF!</definedName>
    <definedName name="厂家服务费" localSheetId="135">#REF!</definedName>
    <definedName name="厂家服务费取费模式" localSheetId="135">#REF!</definedName>
    <definedName name="厂家服务费增值税税率" localSheetId="135">#REF!</definedName>
    <definedName name="措施项目费" localSheetId="135">'表二（联通电源设备）'!$E$20</definedName>
    <definedName name="大型施工机械调遣费" localSheetId="135">'表二（联通电源设备）'!$I$16</definedName>
    <definedName name="单BBU服务费造价" localSheetId="135">#REF!</definedName>
    <definedName name="单RRU服务费造价" localSheetId="135">#REF!</definedName>
    <definedName name="单程调遣费" localSheetId="135">#REF!</definedName>
    <definedName name="单项工程名称" localSheetId="135">#REF!</definedName>
    <definedName name="单载频服务费造价" localSheetId="135">#REF!</definedName>
    <definedName name="单站服务费造价" localSheetId="135">#REF!</definedName>
    <definedName name="地市" localSheetId="135">#REF!</definedName>
    <definedName name="电缆运杂费费率" localSheetId="135">#REF!</definedName>
    <definedName name="电缆运杂费增值税税率" localSheetId="135">#REF!</definedName>
    <definedName name="电源设备与工器具购置费" localSheetId="135">#REF!</definedName>
    <definedName name="调遣里程" localSheetId="135">#REF!</definedName>
    <definedName name="调遣人数" localSheetId="135">#REF!</definedName>
    <definedName name="冬雨季施工增加费" localSheetId="135">'表二（联通电源设备）'!$I$9</definedName>
    <definedName name="冬雨季施工增加费费率" localSheetId="135">#REF!</definedName>
    <definedName name="二次搬运费" localSheetId="135">#REF!</definedName>
    <definedName name="二次搬运费增值税税率" localSheetId="135">#REF!</definedName>
    <definedName name="辅助材料费" localSheetId="135">'表二（联通电源设备）'!$E$17</definedName>
    <definedName name="辅助材料费费率" localSheetId="135">#REF!</definedName>
    <definedName name="工程车辆使用费" localSheetId="135">'表二（联通电源设备）'!$E$26</definedName>
    <definedName name="工程车辆使用费费率" localSheetId="135">#REF!</definedName>
    <definedName name="工程点交、场地清理费" localSheetId="135">'表二（联通电源设备）'!$E$24</definedName>
    <definedName name="工程点交、场地清理费率" localSheetId="135">#REF!</definedName>
    <definedName name="工程费" localSheetId="135">'表一（联通电源设备）'!$K$10</definedName>
    <definedName name="工程干扰费" localSheetId="135">'表二（联通电源设备）'!$E$23</definedName>
    <definedName name="工程干扰费费率" localSheetId="135">#REF!</definedName>
    <definedName name="工程建设其他费" localSheetId="135">'表五（联通电源设备）'!$E$26</definedName>
    <definedName name="工程建设其他费含税价" localSheetId="135">'表五（联通电源设备）'!$G$26</definedName>
    <definedName name="工程建设其他费增值税" localSheetId="135">'表五（联通电源设备）'!$F$26</definedName>
    <definedName name="工程排污费" localSheetId="135">#REF!</definedName>
    <definedName name="工程属性" localSheetId="135">#REF!</definedName>
    <definedName name="工程项目名称" localSheetId="135">#REF!</definedName>
    <definedName name="工地器材搬运费" localSheetId="135">'表二（联通电源设备）'!$E$22</definedName>
    <definedName name="工地器材搬运费费率" localSheetId="135">#REF!</definedName>
    <definedName name="光缆运杂费费率" localSheetId="135">#REF!</definedName>
    <definedName name="光缆运杂费增值税税率" localSheetId="135">#REF!</definedName>
    <definedName name="规费" localSheetId="135">'表二（联通电源设备）'!$I$18</definedName>
    <definedName name="国内配套利旧设备费" localSheetId="135">'表四国内（联通电源设备）'!$I$22</definedName>
    <definedName name="国内配套利旧设备费含税价" localSheetId="135">'表四国内（联通电源设备）'!$K$22</definedName>
    <definedName name="国内配套利旧设备费增值税" localSheetId="135">'表四国内（联通电源设备）'!$J$22</definedName>
    <definedName name="国内配套设备费" localSheetId="135">'表四国内（联通电源设备）'!$I$26</definedName>
    <definedName name="国内配套设备费含税价" localSheetId="135">'表四国内（联通电源设备）'!$K$26</definedName>
    <definedName name="国内配套设备费增值税" localSheetId="135">'表四国内（联通电源设备）'!$J$26</definedName>
    <definedName name="国内设备采购及保管费费率" localSheetId="135">#REF!</definedName>
    <definedName name="国内设备采购及保管费增值税税率" localSheetId="135">#REF!</definedName>
    <definedName name="国内设备运距" localSheetId="135">#REF!</definedName>
    <definedName name="国内设备运输保险费费率" localSheetId="135">#REF!</definedName>
    <definedName name="国内设备运输保险费增值税税率" localSheetId="135">#REF!</definedName>
    <definedName name="国内设备运杂费费率" localSheetId="135">#REF!</definedName>
    <definedName name="国内设备运杂费增值税税率" localSheetId="135">#REF!</definedName>
    <definedName name="机械使用费" localSheetId="135">#REF!</definedName>
    <definedName name="基站名称" localSheetId="135">#REF!</definedName>
    <definedName name="技工单价" localSheetId="135">#REF!</definedName>
    <definedName name="技工费" localSheetId="135">'表二（联通电源设备）'!$E$13</definedName>
    <definedName name="技工总工日" localSheetId="135">'表三甲（联通电源设备）'!$K$26</definedName>
    <definedName name="甲供主材增值税税率" localSheetId="135">#REF!</definedName>
    <definedName name="甲供主要材料费" localSheetId="135">'表四主材(甲)（联通电源设备）'!$I$26</definedName>
    <definedName name="甲供主要材料费含税价" localSheetId="135">'表四主材(甲)（联通电源设备）'!$K$26</definedName>
    <definedName name="甲供主要材料费增值税" localSheetId="135">'表四主材(甲)（联通电源设备）'!$J$26</definedName>
    <definedName name="间接费" localSheetId="135">'表二（联通电源设备）'!$I$17</definedName>
    <definedName name="监理费" localSheetId="135">#REF!</definedName>
    <definedName name="监理费费率" localSheetId="135">#REF!</definedName>
    <definedName name="监理费计费额" localSheetId="135">#REF!</definedName>
    <definedName name="监理费增值税税率" localSheetId="135">#REF!</definedName>
    <definedName name="建设单位名称" localSheetId="135">#REF!</definedName>
    <definedName name="建设类型" localSheetId="135">#REF!</definedName>
    <definedName name="建筑安装工程费" localSheetId="135">'表二（联通电源设备）'!$E$9</definedName>
    <definedName name="建筑安装工程费含税价" localSheetId="135">'表二（联通电源设备）'!$E$8</definedName>
    <definedName name="建筑安装工程费增值税" localSheetId="135">'表二（联通电源设备）'!$I$25</definedName>
    <definedName name="勘察费" localSheetId="135">#REF!</definedName>
    <definedName name="客户版生成文件名称" localSheetId="135">#REF!</definedName>
    <definedName name="利旧甲供主要材料费" localSheetId="135">'表四主材(甲)（联通电源设备）'!$I$22</definedName>
    <definedName name="利旧甲供主要材料费含税价" localSheetId="135">'表四主材(甲)（联通电源设备）'!$K$22</definedName>
    <definedName name="利旧甲供主要材料费增值税" localSheetId="135">'表四主材(甲)（联通电源设备）'!$J$22</definedName>
    <definedName name="利旧乙供主要材料费" localSheetId="135">'表四主材(乙)（联通电源设备）'!$I$22</definedName>
    <definedName name="利旧乙供主要材料费含税价" localSheetId="135">'表四主材(乙)（联通电源设备）'!$K$22</definedName>
    <definedName name="利旧乙供主要材料费增值税" localSheetId="135">'表四主材(乙)（联通电源设备）'!$J$22</definedName>
    <definedName name="利旧主设备费" localSheetId="135">#REF!</definedName>
    <definedName name="利旧主设备费含税价" localSheetId="135">#REF!</definedName>
    <definedName name="利旧主设备费增值税" localSheetId="135">#REF!</definedName>
    <definedName name="利润" localSheetId="135">'表二（联通电源设备）'!$I$24</definedName>
    <definedName name="利润率" localSheetId="135">#REF!</definedName>
    <definedName name="临时设施费" localSheetId="135">'表二（联通电源设备）'!$E$25</definedName>
    <definedName name="临时设施费费率" localSheetId="135">#REF!</definedName>
    <definedName name="木材及木制品运杂费费率" localSheetId="135">#REF!</definedName>
    <definedName name="木材及木制品运杂费增值税税率" localSheetId="135">#REF!</definedName>
    <definedName name="普工单价" localSheetId="135">#REF!</definedName>
    <definedName name="普工费" localSheetId="135">'表二（联通电源设备）'!$E$14</definedName>
    <definedName name="普工总工日" localSheetId="135">'表三甲（联通电源设备）'!$L$26</definedName>
    <definedName name="其他运杂费费率" localSheetId="135">#REF!</definedName>
    <definedName name="其他运杂费增值税税率" localSheetId="135">#REF!</definedName>
    <definedName name="企业管理费" localSheetId="135">'表二（联通电源设备）'!$I$23</definedName>
    <definedName name="企业管理费费率" localSheetId="135">#REF!</definedName>
    <definedName name="区域" localSheetId="135">#REF!</definedName>
    <definedName name="人工费" localSheetId="135">'表二（联通电源设备）'!$E$12</definedName>
    <definedName name="设备采购及保管费增值税税率" localSheetId="135">#REF!</definedName>
    <definedName name="设备厂家" localSheetId="135">#REF!</definedName>
    <definedName name="设备增值税税率" localSheetId="135">#REF!</definedName>
    <definedName name="设计费" localSheetId="135">#REF!</definedName>
    <definedName name="设计费费率" localSheetId="135">#REF!</definedName>
    <definedName name="设计费附加调整系数" localSheetId="135">#REF!</definedName>
    <definedName name="设计费工程复杂系数" localSheetId="135">#REF!</definedName>
    <definedName name="设计费计费额" localSheetId="135">#REF!</definedName>
    <definedName name="设计费增值税税率" localSheetId="135">#REF!</definedName>
    <definedName name="设计费专业调整系数" localSheetId="135">#REF!</definedName>
    <definedName name="设计负责人" localSheetId="135">#REF!</definedName>
    <definedName name="社会保障费" localSheetId="135">'表二（联通电源设备）'!$I$20</definedName>
    <definedName name="社会保障费费率" localSheetId="135">#REF!</definedName>
    <definedName name="审核" localSheetId="135">#REF!</definedName>
    <definedName name="生产工具用具使用费" localSheetId="135">'表二（联通电源设备）'!$I$10</definedName>
    <definedName name="生产工具用具使用费费率" localSheetId="135">#REF!</definedName>
    <definedName name="省份" localSheetId="135">#REF!</definedName>
    <definedName name="施工单位增值税税率" localSheetId="135">#REF!</definedName>
    <definedName name="施工队伍调遣费" localSheetId="135">'表二（联通电源设备）'!$I$15</definedName>
    <definedName name="施工用水电蒸气费" localSheetId="135">#REF!</definedName>
    <definedName name="室内外" localSheetId="135">#REF!</definedName>
    <definedName name="室外部分技工总工日" localSheetId="135">'表三甲（联通电源设备）'!$K$27</definedName>
    <definedName name="室外部分普工总工日" localSheetId="135">'表三甲（联通电源设备）'!$L$27</definedName>
    <definedName name="水泥及水泥构件运杂费费率" localSheetId="135">#REF!</definedName>
    <definedName name="水泥及水泥构件运杂费增值税税率" localSheetId="135">#REF!</definedName>
    <definedName name="塑料及塑料制品运杂费费率" localSheetId="135">#REF!</definedName>
    <definedName name="塑料及塑料制品运杂费增值税税率" localSheetId="135">#REF!</definedName>
    <definedName name="特殊地区施工增加费" localSheetId="135">'表二（联通电源设备）'!$I$12</definedName>
    <definedName name="特殊地区施工增加费费率" localSheetId="135">#REF!</definedName>
    <definedName name="危险作业意外伤害保险费" localSheetId="135">'表二（联通电源设备）'!$I$22</definedName>
    <definedName name="危险作业意外伤害保险费费率" localSheetId="135">#REF!</definedName>
    <definedName name="文明施工费" localSheetId="135">'表二（联通电源设备）'!$E$21</definedName>
    <definedName name="文明施工费费率" localSheetId="135">#REF!</definedName>
    <definedName name="无线设备与工器具购置费" localSheetId="135">#REF!</definedName>
    <definedName name="项目建设管理费" localSheetId="135">#REF!</definedName>
    <definedName name="项目建设管理费费率" localSheetId="135">#REF!</definedName>
    <definedName name="项目建设管理费增值税税率" localSheetId="135">#REF!</definedName>
    <definedName name="项目属性" localSheetId="135">#REF!</definedName>
    <definedName name="销项税额" localSheetId="135">'表二（联通电源设备）'!$I$25</definedName>
    <definedName name="小型建筑工程费" localSheetId="135">#REF!</definedName>
    <definedName name="小型建筑工程费含税价" localSheetId="135">#REF!</definedName>
    <definedName name="小型建筑工程费增值税" localSheetId="135">#REF!</definedName>
    <definedName name="新建软件单BBU造价" localSheetId="135">#REF!</definedName>
    <definedName name="新建软件单BBU造价公允价" localSheetId="135">#REF!</definedName>
    <definedName name="新建软件单RRU造价" localSheetId="135">#REF!</definedName>
    <definedName name="新建软件单RRU造价公允价" localSheetId="135">#REF!</definedName>
    <definedName name="新建软件单载频造价" localSheetId="135">#REF!</definedName>
    <definedName name="新建软件单载频造价公允价" localSheetId="135">#REF!</definedName>
    <definedName name="新建软件单站造价" localSheetId="135">#REF!</definedName>
    <definedName name="新建软件单站造价公允价" localSheetId="135">#REF!</definedName>
    <definedName name="新建硬件单BBU造价" localSheetId="135">#REF!</definedName>
    <definedName name="新建硬件单BBU造价公允价" localSheetId="135">#REF!</definedName>
    <definedName name="新建硬件单RRU造价" localSheetId="135">#REF!</definedName>
    <definedName name="新建硬件单RRU造价公允价" localSheetId="135">#REF!</definedName>
    <definedName name="新建硬件单载频造价" localSheetId="135">#REF!</definedName>
    <definedName name="新建硬件单载频造价公允价" localSheetId="135">#REF!</definedName>
    <definedName name="新建硬件单站造价" localSheetId="135">#REF!</definedName>
    <definedName name="新建硬件单站造价公允价" localSheetId="135">#REF!</definedName>
    <definedName name="选址费" localSheetId="135">#REF!</definedName>
    <definedName name="选址费增值税税率" localSheetId="135">#REF!</definedName>
    <definedName name="夜间施工增加费" localSheetId="135">'表二（联通电源设备）'!$I$8</definedName>
    <definedName name="夜间施工增加费费率" localSheetId="135">#REF!</definedName>
    <definedName name="仪表使用费" localSheetId="135">'表三丙（联通电源设备）'!$M$26</definedName>
    <definedName name="乙供主材增值税税率" localSheetId="135">#REF!</definedName>
    <definedName name="乙供主要材料费" localSheetId="135">'表四主材(乙)（联通电源设备）'!$I$26</definedName>
    <definedName name="乙供主要材料费含税价" localSheetId="135">'表四主材(乙)（联通电源设备）'!$K$26</definedName>
    <definedName name="乙供主要材料费增值税" localSheetId="135">'表四主材(乙)（联通电源设备）'!$J$26</definedName>
    <definedName name="已完工程及设备保护费" localSheetId="135">'表二（联通电源设备）'!$I$13</definedName>
    <definedName name="已完工程及设备保护费费率" localSheetId="135">#REF!</definedName>
    <definedName name="预备费费率" localSheetId="135">#REF!</definedName>
    <definedName name="运土费" localSheetId="135">#REF!</definedName>
    <definedName name="载波数" localSheetId="135">#REF!</definedName>
    <definedName name="直接费" localSheetId="135">'表二（联通电源设备）'!$E$10</definedName>
    <definedName name="直接工程费" localSheetId="135">'表二（联通电源设备）'!$E$11</definedName>
    <definedName name="主设备采购及保管费费率" localSheetId="135">#REF!</definedName>
    <definedName name="主设备采购及保管费增值税税率" localSheetId="135">#REF!</definedName>
    <definedName name="主设备费" localSheetId="135">#REF!</definedName>
    <definedName name="主设备费公允价" localSheetId="135">#REF!</definedName>
    <definedName name="主设备费含税价" localSheetId="135">#REF!</definedName>
    <definedName name="主设备费含税价公允价" localSheetId="135">#REF!</definedName>
    <definedName name="主设备费增值税" localSheetId="135">#REF!</definedName>
    <definedName name="主设备费增值税公允价" localSheetId="135">#REF!</definedName>
    <definedName name="主设备软件费" localSheetId="135">#REF!</definedName>
    <definedName name="主设备软件费公允价" localSheetId="135">#REF!</definedName>
    <definedName name="主设备软件费取费模式" localSheetId="135">#REF!</definedName>
    <definedName name="主设备软件费取费模式公允价" localSheetId="135">#REF!</definedName>
    <definedName name="主设备软件费增值税税率" localSheetId="135">#REF!</definedName>
    <definedName name="主设备软件费增值税税率公允价" localSheetId="135">#REF!</definedName>
    <definedName name="主设备硬件费" localSheetId="135">#REF!</definedName>
    <definedName name="主设备硬件费公允价" localSheetId="135">#REF!</definedName>
    <definedName name="主设备硬件费取费模式" localSheetId="135">#REF!</definedName>
    <definedName name="主设备硬件费取费模式公允价" localSheetId="135">#REF!</definedName>
    <definedName name="主设备硬件费增值税税率" localSheetId="135">#REF!</definedName>
    <definedName name="主设备硬件费增值税税率公允价" localSheetId="135">#REF!</definedName>
    <definedName name="主设备运距" localSheetId="135">#REF!</definedName>
    <definedName name="主设备运输保险费费率" localSheetId="135">#REF!</definedName>
    <definedName name="主设备运输保险费增值税税率" localSheetId="135">#REF!</definedName>
    <definedName name="主设备运杂费费率" localSheetId="135">#REF!</definedName>
    <definedName name="主设备运杂费增值税税率" localSheetId="135">#REF!</definedName>
    <definedName name="主要材料费" localSheetId="135">'表二（联通电源设备）'!$E$16</definedName>
    <definedName name="住房公积金" localSheetId="135">'表二（联通电源设备）'!$I$21</definedName>
    <definedName name="住房公积金费率" localSheetId="135">#REF!</definedName>
    <definedName name="专业代码" localSheetId="135">#REF!</definedName>
    <definedName name="专业归属" localSheetId="135">#REF!</definedName>
    <definedName name="资源录入费" localSheetId="135">#REF!</definedName>
    <definedName name="资源录入费增值税税率" localSheetId="135">#REF!</definedName>
    <definedName name="自定义编制日期" localSheetId="135">#REF!</definedName>
    <definedName name="总体设计费" localSheetId="135">#REF!</definedName>
    <definedName name="总投资" localSheetId="135">'表一（联通电源设备）'!$K$15</definedName>
    <definedName name="总投资含税价" localSheetId="135">'表一（联通电源设备）'!$M$15</definedName>
    <definedName name="总投资增值税" localSheetId="135">'表一（联通电源设备）'!$L$15</definedName>
    <definedName name="_xlnm._FilterDatabase" localSheetId="136" hidden="1">'表四主材(甲)（联通电源设备）'!$B$8:$L$11</definedName>
    <definedName name="BBU数量" localSheetId="136">#REF!</definedName>
    <definedName name="_xlnm.Print_Area" localSheetId="136">'表四主材(甲)（联通电源设备）'!$B$2:$L$27</definedName>
    <definedName name="_xlnm.Print_Titles" localSheetId="136">'表四主材(甲)（联通电源设备）'!$2:$8</definedName>
    <definedName name="reference" localSheetId="136" hidden="1">#REF!</definedName>
    <definedName name="RRU数量" localSheetId="136">#REF!</definedName>
    <definedName name="安全生产费" localSheetId="136">'表五（联通电源设备）'!$E$9</definedName>
    <definedName name="安全生产费费率" localSheetId="136">#REF!</definedName>
    <definedName name="搬迁设备包装及运输费用" localSheetId="136">#REF!</definedName>
    <definedName name="搬迁设备包装及运输费用增值税税率" localSheetId="136">#REF!</definedName>
    <definedName name="编制" localSheetId="136">#REF!</definedName>
    <definedName name="编制单位" localSheetId="136">#REF!</definedName>
    <definedName name="编制日期" localSheetId="136">#REF!</definedName>
    <definedName name="标签制作费" localSheetId="136">#REF!</definedName>
    <definedName name="标签制作费增值税税率" localSheetId="136">#REF!</definedName>
    <definedName name="不需安装设备采购及保管费费率" localSheetId="136">#REF!</definedName>
    <definedName name="材料采购及保管费费率" localSheetId="136">#REF!</definedName>
    <definedName name="材料采购及保管费增值税税率" localSheetId="136">#REF!</definedName>
    <definedName name="材料费" localSheetId="136">'表二（联通电源设备）'!$E$15</definedName>
    <definedName name="材料运距" localSheetId="136">#REF!</definedName>
    <definedName name="材料运输保险费费率" localSheetId="136">#REF!</definedName>
    <definedName name="材料运输保险费增值税税率" localSheetId="136">#REF!</definedName>
    <definedName name="厂家服务费" localSheetId="136">#REF!</definedName>
    <definedName name="厂家服务费取费模式" localSheetId="136">#REF!</definedName>
    <definedName name="厂家服务费增值税税率" localSheetId="136">#REF!</definedName>
    <definedName name="措施项目费" localSheetId="136">'表二（联通电源设备）'!$E$20</definedName>
    <definedName name="大型施工机械调遣费" localSheetId="136">'表二（联通电源设备）'!$I$16</definedName>
    <definedName name="单BBU服务费造价" localSheetId="136">#REF!</definedName>
    <definedName name="单RRU服务费造价" localSheetId="136">#REF!</definedName>
    <definedName name="单程调遣费" localSheetId="136">#REF!</definedName>
    <definedName name="单项工程名称" localSheetId="136">#REF!</definedName>
    <definedName name="单载频服务费造价" localSheetId="136">#REF!</definedName>
    <definedName name="单站服务费造价" localSheetId="136">#REF!</definedName>
    <definedName name="地市" localSheetId="136">#REF!</definedName>
    <definedName name="电缆运杂费费率" localSheetId="136">#REF!</definedName>
    <definedName name="电缆运杂费增值税税率" localSheetId="136">#REF!</definedName>
    <definedName name="电源设备与工器具购置费" localSheetId="136">#REF!</definedName>
    <definedName name="调遣里程" localSheetId="136">#REF!</definedName>
    <definedName name="调遣人数" localSheetId="136">#REF!</definedName>
    <definedName name="冬雨季施工增加费" localSheetId="136">'表二（联通电源设备）'!$I$9</definedName>
    <definedName name="冬雨季施工增加费费率" localSheetId="136">#REF!</definedName>
    <definedName name="二次搬运费" localSheetId="136">#REF!</definedName>
    <definedName name="二次搬运费增值税税率" localSheetId="136">#REF!</definedName>
    <definedName name="辅助材料费" localSheetId="136">'表二（联通电源设备）'!$E$17</definedName>
    <definedName name="辅助材料费费率" localSheetId="136">#REF!</definedName>
    <definedName name="工程车辆使用费" localSheetId="136">'表二（联通电源设备）'!$E$26</definedName>
    <definedName name="工程车辆使用费费率" localSheetId="136">#REF!</definedName>
    <definedName name="工程点交、场地清理费" localSheetId="136">'表二（联通电源设备）'!$E$24</definedName>
    <definedName name="工程点交、场地清理费率" localSheetId="136">#REF!</definedName>
    <definedName name="工程费" localSheetId="136">'表一（联通电源设备）'!$K$10</definedName>
    <definedName name="工程干扰费" localSheetId="136">'表二（联通电源设备）'!$E$23</definedName>
    <definedName name="工程干扰费费率" localSheetId="136">#REF!</definedName>
    <definedName name="工程建设其他费" localSheetId="136">'表五（联通电源设备）'!$E$26</definedName>
    <definedName name="工程建设其他费含税价" localSheetId="136">'表五（联通电源设备）'!$G$26</definedName>
    <definedName name="工程建设其他费增值税" localSheetId="136">'表五（联通电源设备）'!$F$26</definedName>
    <definedName name="工程排污费" localSheetId="136">#REF!</definedName>
    <definedName name="工程属性" localSheetId="136">#REF!</definedName>
    <definedName name="工程项目名称" localSheetId="136">#REF!</definedName>
    <definedName name="工地器材搬运费" localSheetId="136">'表二（联通电源设备）'!$E$22</definedName>
    <definedName name="工地器材搬运费费率" localSheetId="136">#REF!</definedName>
    <definedName name="光缆运杂费费率" localSheetId="136">#REF!</definedName>
    <definedName name="光缆运杂费增值税税率" localSheetId="136">#REF!</definedName>
    <definedName name="规费" localSheetId="136">'表二（联通电源设备）'!$I$18</definedName>
    <definedName name="国内配套利旧设备费" localSheetId="136">'表四国内（联通电源设备）'!$I$22</definedName>
    <definedName name="国内配套利旧设备费含税价" localSheetId="136">'表四国内（联通电源设备）'!$K$22</definedName>
    <definedName name="国内配套利旧设备费增值税" localSheetId="136">'表四国内（联通电源设备）'!$J$22</definedName>
    <definedName name="国内配套设备费" localSheetId="136">'表四国内（联通电源设备）'!$I$26</definedName>
    <definedName name="国内配套设备费含税价" localSheetId="136">'表四国内（联通电源设备）'!$K$26</definedName>
    <definedName name="国内配套设备费增值税" localSheetId="136">'表四国内（联通电源设备）'!$J$26</definedName>
    <definedName name="国内设备采购及保管费费率" localSheetId="136">#REF!</definedName>
    <definedName name="国内设备采购及保管费增值税税率" localSheetId="136">#REF!</definedName>
    <definedName name="国内设备运距" localSheetId="136">#REF!</definedName>
    <definedName name="国内设备运输保险费费率" localSheetId="136">#REF!</definedName>
    <definedName name="国内设备运输保险费增值税税率" localSheetId="136">#REF!</definedName>
    <definedName name="国内设备运杂费费率" localSheetId="136">#REF!</definedName>
    <definedName name="国内设备运杂费增值税税率" localSheetId="136">#REF!</definedName>
    <definedName name="机械使用费" localSheetId="136">#REF!</definedName>
    <definedName name="基站名称" localSheetId="136">#REF!</definedName>
    <definedName name="技工单价" localSheetId="136">#REF!</definedName>
    <definedName name="技工费" localSheetId="136">'表二（联通电源设备）'!$E$13</definedName>
    <definedName name="技工总工日" localSheetId="136">'表三甲（联通电源设备）'!$K$26</definedName>
    <definedName name="甲供主材增值税税率" localSheetId="136">#REF!</definedName>
    <definedName name="甲供主要材料费" localSheetId="136">'表四主材(甲)（联通电源设备）'!$I$26</definedName>
    <definedName name="甲供主要材料费含税价" localSheetId="136">'表四主材(甲)（联通电源设备）'!$K$26</definedName>
    <definedName name="甲供主要材料费增值税" localSheetId="136">'表四主材(甲)（联通电源设备）'!$J$26</definedName>
    <definedName name="间接费" localSheetId="136">'表二（联通电源设备）'!$I$17</definedName>
    <definedName name="监理费" localSheetId="136">#REF!</definedName>
    <definedName name="监理费费率" localSheetId="136">#REF!</definedName>
    <definedName name="监理费计费额" localSheetId="136">#REF!</definedName>
    <definedName name="监理费增值税税率" localSheetId="136">#REF!</definedName>
    <definedName name="建设单位名称" localSheetId="136">#REF!</definedName>
    <definedName name="建设类型" localSheetId="136">#REF!</definedName>
    <definedName name="建筑安装工程费" localSheetId="136">'表二（联通电源设备）'!$E$9</definedName>
    <definedName name="建筑安装工程费含税价" localSheetId="136">'表二（联通电源设备）'!$E$8</definedName>
    <definedName name="建筑安装工程费增值税" localSheetId="136">'表二（联通电源设备）'!$I$25</definedName>
    <definedName name="勘察费" localSheetId="136">#REF!</definedName>
    <definedName name="客户版生成文件名称" localSheetId="136">#REF!</definedName>
    <definedName name="利旧甲供主要材料费" localSheetId="136">'表四主材(甲)（联通电源设备）'!$I$22</definedName>
    <definedName name="利旧甲供主要材料费含税价" localSheetId="136">'表四主材(甲)（联通电源设备）'!$K$22</definedName>
    <definedName name="利旧甲供主要材料费增值税" localSheetId="136">'表四主材(甲)（联通电源设备）'!$J$22</definedName>
    <definedName name="利旧乙供主要材料费" localSheetId="136">'表四主材(乙)（联通电源设备）'!$I$22</definedName>
    <definedName name="利旧乙供主要材料费含税价" localSheetId="136">'表四主材(乙)（联通电源设备）'!$K$22</definedName>
    <definedName name="利旧乙供主要材料费增值税" localSheetId="136">'表四主材(乙)（联通电源设备）'!$J$22</definedName>
    <definedName name="利旧主设备费" localSheetId="136">#REF!</definedName>
    <definedName name="利旧主设备费含税价" localSheetId="136">#REF!</definedName>
    <definedName name="利旧主设备费增值税" localSheetId="136">#REF!</definedName>
    <definedName name="利润" localSheetId="136">'表二（联通电源设备）'!$I$24</definedName>
    <definedName name="利润率" localSheetId="136">#REF!</definedName>
    <definedName name="临时设施费" localSheetId="136">'表二（联通电源设备）'!$E$25</definedName>
    <definedName name="临时设施费费率" localSheetId="136">#REF!</definedName>
    <definedName name="木材及木制品运杂费费率" localSheetId="136">#REF!</definedName>
    <definedName name="木材及木制品运杂费增值税税率" localSheetId="136">#REF!</definedName>
    <definedName name="普工单价" localSheetId="136">#REF!</definedName>
    <definedName name="普工费" localSheetId="136">'表二（联通电源设备）'!$E$14</definedName>
    <definedName name="普工总工日" localSheetId="136">'表三甲（联通电源设备）'!$L$26</definedName>
    <definedName name="其他运杂费费率" localSheetId="136">#REF!</definedName>
    <definedName name="其他运杂费增值税税率" localSheetId="136">#REF!</definedName>
    <definedName name="企业管理费" localSheetId="136">'表二（联通电源设备）'!$I$23</definedName>
    <definedName name="企业管理费费率" localSheetId="136">#REF!</definedName>
    <definedName name="区域" localSheetId="136">#REF!</definedName>
    <definedName name="人工费" localSheetId="136">'表二（联通电源设备）'!$E$12</definedName>
    <definedName name="设备采购及保管费增值税税率" localSheetId="136">#REF!</definedName>
    <definedName name="设备厂家" localSheetId="136">#REF!</definedName>
    <definedName name="设备增值税税率" localSheetId="136">#REF!</definedName>
    <definedName name="设计费" localSheetId="136">#REF!</definedName>
    <definedName name="设计费费率" localSheetId="136">#REF!</definedName>
    <definedName name="设计费附加调整系数" localSheetId="136">#REF!</definedName>
    <definedName name="设计费工程复杂系数" localSheetId="136">#REF!</definedName>
    <definedName name="设计费计费额" localSheetId="136">#REF!</definedName>
    <definedName name="设计费增值税税率" localSheetId="136">#REF!</definedName>
    <definedName name="设计费专业调整系数" localSheetId="136">#REF!</definedName>
    <definedName name="设计负责人" localSheetId="136">#REF!</definedName>
    <definedName name="社会保障费" localSheetId="136">'表二（联通电源设备）'!$I$20</definedName>
    <definedName name="社会保障费费率" localSheetId="136">#REF!</definedName>
    <definedName name="审核" localSheetId="136">#REF!</definedName>
    <definedName name="生产工具用具使用费" localSheetId="136">'表二（联通电源设备）'!$I$10</definedName>
    <definedName name="生产工具用具使用费费率" localSheetId="136">#REF!</definedName>
    <definedName name="省份" localSheetId="136">#REF!</definedName>
    <definedName name="施工单位增值税税率" localSheetId="136">#REF!</definedName>
    <definedName name="施工队伍调遣费" localSheetId="136">'表二（联通电源设备）'!$I$15</definedName>
    <definedName name="施工用水电蒸气费" localSheetId="136">#REF!</definedName>
    <definedName name="室内外" localSheetId="136">#REF!</definedName>
    <definedName name="室外部分技工总工日" localSheetId="136">'表三甲（联通电源设备）'!$K$27</definedName>
    <definedName name="室外部分普工总工日" localSheetId="136">'表三甲（联通电源设备）'!$L$27</definedName>
    <definedName name="水泥及水泥构件运杂费费率" localSheetId="136">#REF!</definedName>
    <definedName name="水泥及水泥构件运杂费增值税税率" localSheetId="136">#REF!</definedName>
    <definedName name="塑料及塑料制品运杂费费率" localSheetId="136">#REF!</definedName>
    <definedName name="塑料及塑料制品运杂费增值税税率" localSheetId="136">#REF!</definedName>
    <definedName name="特殊地区施工增加费" localSheetId="136">'表二（联通电源设备）'!$I$12</definedName>
    <definedName name="特殊地区施工增加费费率" localSheetId="136">#REF!</definedName>
    <definedName name="危险作业意外伤害保险费" localSheetId="136">'表二（联通电源设备）'!$I$22</definedName>
    <definedName name="危险作业意外伤害保险费费率" localSheetId="136">#REF!</definedName>
    <definedName name="文明施工费" localSheetId="136">'表二（联通电源设备）'!$E$21</definedName>
    <definedName name="文明施工费费率" localSheetId="136">#REF!</definedName>
    <definedName name="无线设备与工器具购置费" localSheetId="136">#REF!</definedName>
    <definedName name="项目建设管理费" localSheetId="136">#REF!</definedName>
    <definedName name="项目建设管理费费率" localSheetId="136">#REF!</definedName>
    <definedName name="项目建设管理费增值税税率" localSheetId="136">#REF!</definedName>
    <definedName name="项目属性" localSheetId="136">#REF!</definedName>
    <definedName name="销项税额" localSheetId="136">'表二（联通电源设备）'!$I$25</definedName>
    <definedName name="小型建筑工程费" localSheetId="136">#REF!</definedName>
    <definedName name="小型建筑工程费含税价" localSheetId="136">#REF!</definedName>
    <definedName name="小型建筑工程费增值税" localSheetId="136">#REF!</definedName>
    <definedName name="新建软件单BBU造价" localSheetId="136">#REF!</definedName>
    <definedName name="新建软件单BBU造价公允价" localSheetId="136">#REF!</definedName>
    <definedName name="新建软件单RRU造价" localSheetId="136">#REF!</definedName>
    <definedName name="新建软件单RRU造价公允价" localSheetId="136">#REF!</definedName>
    <definedName name="新建软件单载频造价" localSheetId="136">#REF!</definedName>
    <definedName name="新建软件单载频造价公允价" localSheetId="136">#REF!</definedName>
    <definedName name="新建软件单站造价" localSheetId="136">#REF!</definedName>
    <definedName name="新建软件单站造价公允价" localSheetId="136">#REF!</definedName>
    <definedName name="新建硬件单BBU造价" localSheetId="136">#REF!</definedName>
    <definedName name="新建硬件单BBU造价公允价" localSheetId="136">#REF!</definedName>
    <definedName name="新建硬件单RRU造价" localSheetId="136">#REF!</definedName>
    <definedName name="新建硬件单RRU造价公允价" localSheetId="136">#REF!</definedName>
    <definedName name="新建硬件单载频造价" localSheetId="136">#REF!</definedName>
    <definedName name="新建硬件单载频造价公允价" localSheetId="136">#REF!</definedName>
    <definedName name="新建硬件单站造价" localSheetId="136">#REF!</definedName>
    <definedName name="新建硬件单站造价公允价" localSheetId="136">#REF!</definedName>
    <definedName name="选址费" localSheetId="136">#REF!</definedName>
    <definedName name="选址费增值税税率" localSheetId="136">#REF!</definedName>
    <definedName name="夜间施工增加费" localSheetId="136">'表二（联通电源设备）'!$I$8</definedName>
    <definedName name="夜间施工增加费费率" localSheetId="136">#REF!</definedName>
    <definedName name="仪表使用费" localSheetId="136">'表三丙（联通电源设备）'!$M$26</definedName>
    <definedName name="乙供主材增值税税率" localSheetId="136">#REF!</definedName>
    <definedName name="乙供主要材料费" localSheetId="136">'表四主材(乙)（联通电源设备）'!$I$26</definedName>
    <definedName name="乙供主要材料费含税价" localSheetId="136">'表四主材(乙)（联通电源设备）'!$K$26</definedName>
    <definedName name="乙供主要材料费增值税" localSheetId="136">'表四主材(乙)（联通电源设备）'!$J$26</definedName>
    <definedName name="已完工程及设备保护费" localSheetId="136">'表二（联通电源设备）'!$I$13</definedName>
    <definedName name="已完工程及设备保护费费率" localSheetId="136">#REF!</definedName>
    <definedName name="预备费费率" localSheetId="136">#REF!</definedName>
    <definedName name="运土费" localSheetId="136">#REF!</definedName>
    <definedName name="载波数" localSheetId="136">#REF!</definedName>
    <definedName name="直接费" localSheetId="136">'表二（联通电源设备）'!$E$10</definedName>
    <definedName name="直接工程费" localSheetId="136">'表二（联通电源设备）'!$E$11</definedName>
    <definedName name="主设备采购及保管费费率" localSheetId="136">#REF!</definedName>
    <definedName name="主设备采购及保管费增值税税率" localSheetId="136">#REF!</definedName>
    <definedName name="主设备费" localSheetId="136">#REF!</definedName>
    <definedName name="主设备费公允价" localSheetId="136">#REF!</definedName>
    <definedName name="主设备费含税价" localSheetId="136">#REF!</definedName>
    <definedName name="主设备费含税价公允价" localSheetId="136">#REF!</definedName>
    <definedName name="主设备费增值税" localSheetId="136">#REF!</definedName>
    <definedName name="主设备费增值税公允价" localSheetId="136">#REF!</definedName>
    <definedName name="主设备软件费" localSheetId="136">#REF!</definedName>
    <definedName name="主设备软件费公允价" localSheetId="136">#REF!</definedName>
    <definedName name="主设备软件费取费模式" localSheetId="136">#REF!</definedName>
    <definedName name="主设备软件费取费模式公允价" localSheetId="136">#REF!</definedName>
    <definedName name="主设备软件费增值税税率" localSheetId="136">#REF!</definedName>
    <definedName name="主设备软件费增值税税率公允价" localSheetId="136">#REF!</definedName>
    <definedName name="主设备硬件费" localSheetId="136">#REF!</definedName>
    <definedName name="主设备硬件费公允价" localSheetId="136">#REF!</definedName>
    <definedName name="主设备硬件费取费模式" localSheetId="136">#REF!</definedName>
    <definedName name="主设备硬件费取费模式公允价" localSheetId="136">#REF!</definedName>
    <definedName name="主设备硬件费增值税税率" localSheetId="136">#REF!</definedName>
    <definedName name="主设备硬件费增值税税率公允价" localSheetId="136">#REF!</definedName>
    <definedName name="主设备运距" localSheetId="136">#REF!</definedName>
    <definedName name="主设备运输保险费费率" localSheetId="136">#REF!</definedName>
    <definedName name="主设备运输保险费增值税税率" localSheetId="136">#REF!</definedName>
    <definedName name="主设备运杂费费率" localSheetId="136">#REF!</definedName>
    <definedName name="主设备运杂费增值税税率" localSheetId="136">#REF!</definedName>
    <definedName name="主要材料费" localSheetId="136">'表二（联通电源设备）'!$E$16</definedName>
    <definedName name="住房公积金" localSheetId="136">'表二（联通电源设备）'!$I$21</definedName>
    <definedName name="住房公积金费率" localSheetId="136">#REF!</definedName>
    <definedName name="专业代码" localSheetId="136">#REF!</definedName>
    <definedName name="专业归属" localSheetId="136">#REF!</definedName>
    <definedName name="资源录入费" localSheetId="136">#REF!</definedName>
    <definedName name="资源录入费增值税税率" localSheetId="136">#REF!</definedName>
    <definedName name="自定义编制日期" localSheetId="136">#REF!</definedName>
    <definedName name="总体设计费" localSheetId="136">#REF!</definedName>
    <definedName name="总投资" localSheetId="136">'表一（联通电源设备）'!$K$15</definedName>
    <definedName name="总投资含税价" localSheetId="136">'表一（联通电源设备）'!$M$15</definedName>
    <definedName name="总投资增值税" localSheetId="136">'表一（联通电源设备）'!$L$15</definedName>
    <definedName name="_xlnm._FilterDatabase" localSheetId="137" hidden="1">'表四主材(乙)（联通电源设备）'!$B$8:$L$8</definedName>
    <definedName name="BBU数量" localSheetId="137">#REF!</definedName>
    <definedName name="_xlnm.Print_Area" localSheetId="137">'表四主材(乙)（联通电源设备）'!$B$2:$L$27</definedName>
    <definedName name="_xlnm.Print_Titles" localSheetId="137">'表四主材(乙)（联通电源设备）'!$2:$8</definedName>
    <definedName name="reference" localSheetId="137" hidden="1">#REF!</definedName>
    <definedName name="RRU数量" localSheetId="137">#REF!</definedName>
    <definedName name="安全生产费" localSheetId="137">'表五（联通电源设备）'!$E$9</definedName>
    <definedName name="安全生产费费率" localSheetId="137">#REF!</definedName>
    <definedName name="搬迁设备包装及运输费用" localSheetId="137">#REF!</definedName>
    <definedName name="搬迁设备包装及运输费用增值税税率" localSheetId="137">#REF!</definedName>
    <definedName name="编制" localSheetId="137">#REF!</definedName>
    <definedName name="编制单位" localSheetId="137">#REF!</definedName>
    <definedName name="编制日期" localSheetId="137">#REF!</definedName>
    <definedName name="标签制作费" localSheetId="137">#REF!</definedName>
    <definedName name="标签制作费增值税税率" localSheetId="137">#REF!</definedName>
    <definedName name="不需安装设备采购及保管费费率" localSheetId="137">#REF!</definedName>
    <definedName name="材料采购及保管费费率" localSheetId="137">#REF!</definedName>
    <definedName name="材料采购及保管费增值税税率" localSheetId="137">#REF!</definedName>
    <definedName name="材料费" localSheetId="137">'表二（联通电源设备）'!$E$15</definedName>
    <definedName name="材料运距" localSheetId="137">#REF!</definedName>
    <definedName name="材料运输保险费费率" localSheetId="137">#REF!</definedName>
    <definedName name="材料运输保险费增值税税率" localSheetId="137">#REF!</definedName>
    <definedName name="厂家服务费" localSheetId="137">#REF!</definedName>
    <definedName name="厂家服务费取费模式" localSheetId="137">#REF!</definedName>
    <definedName name="厂家服务费增值税税率" localSheetId="137">#REF!</definedName>
    <definedName name="措施项目费" localSheetId="137">'表二（联通电源设备）'!$E$20</definedName>
    <definedName name="大型施工机械调遣费" localSheetId="137">'表二（联通电源设备）'!$I$16</definedName>
    <definedName name="单BBU服务费造价" localSheetId="137">#REF!</definedName>
    <definedName name="单RRU服务费造价" localSheetId="137">#REF!</definedName>
    <definedName name="单程调遣费" localSheetId="137">#REF!</definedName>
    <definedName name="单项工程名称" localSheetId="137">#REF!</definedName>
    <definedName name="单载频服务费造价" localSheetId="137">#REF!</definedName>
    <definedName name="单站服务费造价" localSheetId="137">#REF!</definedName>
    <definedName name="地市" localSheetId="137">#REF!</definedName>
    <definedName name="电缆运杂费费率" localSheetId="137">#REF!</definedName>
    <definedName name="电缆运杂费增值税税率" localSheetId="137">#REF!</definedName>
    <definedName name="电源设备与工器具购置费" localSheetId="137">#REF!</definedName>
    <definedName name="调遣里程" localSheetId="137">#REF!</definedName>
    <definedName name="调遣人数" localSheetId="137">#REF!</definedName>
    <definedName name="冬雨季施工增加费" localSheetId="137">'表二（联通电源设备）'!$I$9</definedName>
    <definedName name="冬雨季施工增加费费率" localSheetId="137">#REF!</definedName>
    <definedName name="二次搬运费" localSheetId="137">#REF!</definedName>
    <definedName name="二次搬运费增值税税率" localSheetId="137">#REF!</definedName>
    <definedName name="辅助材料费" localSheetId="137">'表二（联通电源设备）'!$E$17</definedName>
    <definedName name="辅助材料费费率" localSheetId="137">#REF!</definedName>
    <definedName name="工程车辆使用费" localSheetId="137">'表二（联通电源设备）'!$E$26</definedName>
    <definedName name="工程车辆使用费费率" localSheetId="137">#REF!</definedName>
    <definedName name="工程点交、场地清理费" localSheetId="137">'表二（联通电源设备）'!$E$24</definedName>
    <definedName name="工程点交、场地清理费率" localSheetId="137">#REF!</definedName>
    <definedName name="工程费" localSheetId="137">'表一（联通电源设备）'!$K$10</definedName>
    <definedName name="工程干扰费" localSheetId="137">'表二（联通电源设备）'!$E$23</definedName>
    <definedName name="工程干扰费费率" localSheetId="137">#REF!</definedName>
    <definedName name="工程建设其他费" localSheetId="137">'表五（联通电源设备）'!$E$26</definedName>
    <definedName name="工程建设其他费含税价" localSheetId="137">'表五（联通电源设备）'!$G$26</definedName>
    <definedName name="工程建设其他费增值税" localSheetId="137">'表五（联通电源设备）'!$F$26</definedName>
    <definedName name="工程排污费" localSheetId="137">#REF!</definedName>
    <definedName name="工程属性" localSheetId="137">#REF!</definedName>
    <definedName name="工程项目名称" localSheetId="137">#REF!</definedName>
    <definedName name="工地器材搬运费" localSheetId="137">'表二（联通电源设备）'!$E$22</definedName>
    <definedName name="工地器材搬运费费率" localSheetId="137">#REF!</definedName>
    <definedName name="光缆运杂费费率" localSheetId="137">#REF!</definedName>
    <definedName name="光缆运杂费增值税税率" localSheetId="137">#REF!</definedName>
    <definedName name="规费" localSheetId="137">'表二（联通电源设备）'!$I$18</definedName>
    <definedName name="国内配套利旧设备费" localSheetId="137">'表四国内（联通电源设备）'!$I$22</definedName>
    <definedName name="国内配套利旧设备费含税价" localSheetId="137">'表四国内（联通电源设备）'!$K$22</definedName>
    <definedName name="国内配套利旧设备费增值税" localSheetId="137">'表四国内（联通电源设备）'!$J$22</definedName>
    <definedName name="国内配套设备费" localSheetId="137">'表四国内（联通电源设备）'!$I$26</definedName>
    <definedName name="国内配套设备费含税价" localSheetId="137">'表四国内（联通电源设备）'!$K$26</definedName>
    <definedName name="国内配套设备费增值税" localSheetId="137">'表四国内（联通电源设备）'!$J$26</definedName>
    <definedName name="国内设备采购及保管费费率" localSheetId="137">#REF!</definedName>
    <definedName name="国内设备采购及保管费增值税税率" localSheetId="137">#REF!</definedName>
    <definedName name="国内设备运距" localSheetId="137">#REF!</definedName>
    <definedName name="国内设备运输保险费费率" localSheetId="137">#REF!</definedName>
    <definedName name="国内设备运输保险费增值税税率" localSheetId="137">#REF!</definedName>
    <definedName name="国内设备运杂费费率" localSheetId="137">#REF!</definedName>
    <definedName name="国内设备运杂费增值税税率" localSheetId="137">#REF!</definedName>
    <definedName name="机械使用费" localSheetId="137">#REF!</definedName>
    <definedName name="基站名称" localSheetId="137">#REF!</definedName>
    <definedName name="技工单价" localSheetId="137">#REF!</definedName>
    <definedName name="技工费" localSheetId="137">'表二（联通电源设备）'!$E$13</definedName>
    <definedName name="技工总工日" localSheetId="137">'表三甲（联通电源设备）'!$K$26</definedName>
    <definedName name="甲供主材增值税税率" localSheetId="137">#REF!</definedName>
    <definedName name="甲供主要材料费" localSheetId="137">'表四主材(甲)（联通电源设备）'!$I$26</definedName>
    <definedName name="甲供主要材料费含税价" localSheetId="137">'表四主材(甲)（联通电源设备）'!$K$26</definedName>
    <definedName name="甲供主要材料费增值税" localSheetId="137">'表四主材(甲)（联通电源设备）'!$J$26</definedName>
    <definedName name="间接费" localSheetId="137">'表二（联通电源设备）'!$I$17</definedName>
    <definedName name="监理费" localSheetId="137">#REF!</definedName>
    <definedName name="监理费费率" localSheetId="137">#REF!</definedName>
    <definedName name="监理费计费额" localSheetId="137">#REF!</definedName>
    <definedName name="监理费增值税税率" localSheetId="137">#REF!</definedName>
    <definedName name="建设单位名称" localSheetId="137">#REF!</definedName>
    <definedName name="建设类型" localSheetId="137">#REF!</definedName>
    <definedName name="建筑安装工程费" localSheetId="137">'表二（联通电源设备）'!$E$9</definedName>
    <definedName name="建筑安装工程费含税价" localSheetId="137">'表二（联通电源设备）'!$E$8</definedName>
    <definedName name="建筑安装工程费增值税" localSheetId="137">'表二（联通电源设备）'!$I$25</definedName>
    <definedName name="勘察费" localSheetId="137">#REF!</definedName>
    <definedName name="客户版生成文件名称" localSheetId="137">#REF!</definedName>
    <definedName name="利旧甲供主要材料费" localSheetId="137">'表四主材(甲)（联通电源设备）'!$I$22</definedName>
    <definedName name="利旧甲供主要材料费含税价" localSheetId="137">'表四主材(甲)（联通电源设备）'!$K$22</definedName>
    <definedName name="利旧甲供主要材料费增值税" localSheetId="137">'表四主材(甲)（联通电源设备）'!$J$22</definedName>
    <definedName name="利旧乙供主要材料费" localSheetId="137">'表四主材(乙)（联通电源设备）'!$I$22</definedName>
    <definedName name="利旧乙供主要材料费含税价" localSheetId="137">'表四主材(乙)（联通电源设备）'!$K$22</definedName>
    <definedName name="利旧乙供主要材料费增值税" localSheetId="137">'表四主材(乙)（联通电源设备）'!$J$22</definedName>
    <definedName name="利旧主设备费" localSheetId="137">#REF!</definedName>
    <definedName name="利旧主设备费含税价" localSheetId="137">#REF!</definedName>
    <definedName name="利旧主设备费增值税" localSheetId="137">#REF!</definedName>
    <definedName name="利润" localSheetId="137">'表二（联通电源设备）'!$I$24</definedName>
    <definedName name="利润率" localSheetId="137">#REF!</definedName>
    <definedName name="临时设施费" localSheetId="137">'表二（联通电源设备）'!$E$25</definedName>
    <definedName name="临时设施费费率" localSheetId="137">#REF!</definedName>
    <definedName name="木材及木制品运杂费费率" localSheetId="137">#REF!</definedName>
    <definedName name="木材及木制品运杂费增值税税率" localSheetId="137">#REF!</definedName>
    <definedName name="普工单价" localSheetId="137">#REF!</definedName>
    <definedName name="普工费" localSheetId="137">'表二（联通电源设备）'!$E$14</definedName>
    <definedName name="普工总工日" localSheetId="137">'表三甲（联通电源设备）'!$L$26</definedName>
    <definedName name="其他运杂费费率" localSheetId="137">#REF!</definedName>
    <definedName name="其他运杂费增值税税率" localSheetId="137">#REF!</definedName>
    <definedName name="企业管理费" localSheetId="137">'表二（联通电源设备）'!$I$23</definedName>
    <definedName name="企业管理费费率" localSheetId="137">#REF!</definedName>
    <definedName name="区域" localSheetId="137">#REF!</definedName>
    <definedName name="人工费" localSheetId="137">'表二（联通电源设备）'!$E$12</definedName>
    <definedName name="设备采购及保管费增值税税率" localSheetId="137">#REF!</definedName>
    <definedName name="设备厂家" localSheetId="137">#REF!</definedName>
    <definedName name="设备增值税税率" localSheetId="137">#REF!</definedName>
    <definedName name="设计费" localSheetId="137">#REF!</definedName>
    <definedName name="设计费费率" localSheetId="137">#REF!</definedName>
    <definedName name="设计费附加调整系数" localSheetId="137">#REF!</definedName>
    <definedName name="设计费工程复杂系数" localSheetId="137">#REF!</definedName>
    <definedName name="设计费计费额" localSheetId="137">#REF!</definedName>
    <definedName name="设计费增值税税率" localSheetId="137">#REF!</definedName>
    <definedName name="设计费专业调整系数" localSheetId="137">#REF!</definedName>
    <definedName name="设计负责人" localSheetId="137">#REF!</definedName>
    <definedName name="社会保障费" localSheetId="137">'表二（联通电源设备）'!$I$20</definedName>
    <definedName name="社会保障费费率" localSheetId="137">#REF!</definedName>
    <definedName name="审核" localSheetId="137">#REF!</definedName>
    <definedName name="生产工具用具使用费" localSheetId="137">'表二（联通电源设备）'!$I$10</definedName>
    <definedName name="生产工具用具使用费费率" localSheetId="137">#REF!</definedName>
    <definedName name="省份" localSheetId="137">#REF!</definedName>
    <definedName name="施工单位增值税税率" localSheetId="137">#REF!</definedName>
    <definedName name="施工队伍调遣费" localSheetId="137">'表二（联通电源设备）'!$I$15</definedName>
    <definedName name="施工用水电蒸气费" localSheetId="137">#REF!</definedName>
    <definedName name="室内外" localSheetId="137">#REF!</definedName>
    <definedName name="室外部分技工总工日" localSheetId="137">'表三甲（联通电源设备）'!$K$27</definedName>
    <definedName name="室外部分普工总工日" localSheetId="137">'表三甲（联通电源设备）'!$L$27</definedName>
    <definedName name="水泥及水泥构件运杂费费率" localSheetId="137">#REF!</definedName>
    <definedName name="水泥及水泥构件运杂费增值税税率" localSheetId="137">#REF!</definedName>
    <definedName name="塑料及塑料制品运杂费费率" localSheetId="137">#REF!</definedName>
    <definedName name="塑料及塑料制品运杂费增值税税率" localSheetId="137">#REF!</definedName>
    <definedName name="特殊地区施工增加费" localSheetId="137">'表二（联通电源设备）'!$I$12</definedName>
    <definedName name="特殊地区施工增加费费率" localSheetId="137">#REF!</definedName>
    <definedName name="危险作业意外伤害保险费" localSheetId="137">'表二（联通电源设备）'!$I$22</definedName>
    <definedName name="危险作业意外伤害保险费费率" localSheetId="137">#REF!</definedName>
    <definedName name="文明施工费" localSheetId="137">'表二（联通电源设备）'!$E$21</definedName>
    <definedName name="文明施工费费率" localSheetId="137">#REF!</definedName>
    <definedName name="无线设备与工器具购置费" localSheetId="137">#REF!</definedName>
    <definedName name="项目建设管理费" localSheetId="137">#REF!</definedName>
    <definedName name="项目建设管理费费率" localSheetId="137">#REF!</definedName>
    <definedName name="项目建设管理费增值税税率" localSheetId="137">#REF!</definedName>
    <definedName name="项目属性" localSheetId="137">#REF!</definedName>
    <definedName name="销项税额" localSheetId="137">'表二（联通电源设备）'!$I$25</definedName>
    <definedName name="小型建筑工程费" localSheetId="137">#REF!</definedName>
    <definedName name="小型建筑工程费含税价" localSheetId="137">#REF!</definedName>
    <definedName name="小型建筑工程费增值税" localSheetId="137">#REF!</definedName>
    <definedName name="新建软件单BBU造价" localSheetId="137">#REF!</definedName>
    <definedName name="新建软件单BBU造价公允价" localSheetId="137">#REF!</definedName>
    <definedName name="新建软件单RRU造价" localSheetId="137">#REF!</definedName>
    <definedName name="新建软件单RRU造价公允价" localSheetId="137">#REF!</definedName>
    <definedName name="新建软件单载频造价" localSheetId="137">#REF!</definedName>
    <definedName name="新建软件单载频造价公允价" localSheetId="137">#REF!</definedName>
    <definedName name="新建软件单站造价" localSheetId="137">#REF!</definedName>
    <definedName name="新建软件单站造价公允价" localSheetId="137">#REF!</definedName>
    <definedName name="新建硬件单BBU造价" localSheetId="137">#REF!</definedName>
    <definedName name="新建硬件单BBU造价公允价" localSheetId="137">#REF!</definedName>
    <definedName name="新建硬件单RRU造价" localSheetId="137">#REF!</definedName>
    <definedName name="新建硬件单RRU造价公允价" localSheetId="137">#REF!</definedName>
    <definedName name="新建硬件单载频造价" localSheetId="137">#REF!</definedName>
    <definedName name="新建硬件单载频造价公允价" localSheetId="137">#REF!</definedName>
    <definedName name="新建硬件单站造价" localSheetId="137">#REF!</definedName>
    <definedName name="新建硬件单站造价公允价" localSheetId="137">#REF!</definedName>
    <definedName name="选址费" localSheetId="137">#REF!</definedName>
    <definedName name="选址费增值税税率" localSheetId="137">#REF!</definedName>
    <definedName name="夜间施工增加费" localSheetId="137">'表二（联通电源设备）'!$I$8</definedName>
    <definedName name="夜间施工增加费费率" localSheetId="137">#REF!</definedName>
    <definedName name="仪表使用费" localSheetId="137">'表三丙（联通电源设备）'!$M$26</definedName>
    <definedName name="乙供主材增值税税率" localSheetId="137">#REF!</definedName>
    <definedName name="乙供主要材料费" localSheetId="137">'表四主材(乙)（联通电源设备）'!$I$26</definedName>
    <definedName name="乙供主要材料费含税价" localSheetId="137">'表四主材(乙)（联通电源设备）'!$K$26</definedName>
    <definedName name="乙供主要材料费增值税" localSheetId="137">'表四主材(乙)（联通电源设备）'!$J$26</definedName>
    <definedName name="已完工程及设备保护费" localSheetId="137">'表二（联通电源设备）'!$I$13</definedName>
    <definedName name="已完工程及设备保护费费率" localSheetId="137">#REF!</definedName>
    <definedName name="预备费费率" localSheetId="137">#REF!</definedName>
    <definedName name="运土费" localSheetId="137">#REF!</definedName>
    <definedName name="载波数" localSheetId="137">#REF!</definedName>
    <definedName name="直接费" localSheetId="137">'表二（联通电源设备）'!$E$10</definedName>
    <definedName name="直接工程费" localSheetId="137">'表二（联通电源设备）'!$E$11</definedName>
    <definedName name="主设备采购及保管费费率" localSheetId="137">#REF!</definedName>
    <definedName name="主设备采购及保管费增值税税率" localSheetId="137">#REF!</definedName>
    <definedName name="主设备费" localSheetId="137">#REF!</definedName>
    <definedName name="主设备费公允价" localSheetId="137">#REF!</definedName>
    <definedName name="主设备费含税价" localSheetId="137">#REF!</definedName>
    <definedName name="主设备费含税价公允价" localSheetId="137">#REF!</definedName>
    <definedName name="主设备费增值税" localSheetId="137">#REF!</definedName>
    <definedName name="主设备费增值税公允价" localSheetId="137">#REF!</definedName>
    <definedName name="主设备软件费" localSheetId="137">#REF!</definedName>
    <definedName name="主设备软件费公允价" localSheetId="137">#REF!</definedName>
    <definedName name="主设备软件费取费模式" localSheetId="137">#REF!</definedName>
    <definedName name="主设备软件费取费模式公允价" localSheetId="137">#REF!</definedName>
    <definedName name="主设备软件费增值税税率" localSheetId="137">#REF!</definedName>
    <definedName name="主设备软件费增值税税率公允价" localSheetId="137">#REF!</definedName>
    <definedName name="主设备硬件费" localSheetId="137">#REF!</definedName>
    <definedName name="主设备硬件费公允价" localSheetId="137">#REF!</definedName>
    <definedName name="主设备硬件费取费模式" localSheetId="137">#REF!</definedName>
    <definedName name="主设备硬件费取费模式公允价" localSheetId="137">#REF!</definedName>
    <definedName name="主设备硬件费增值税税率" localSheetId="137">#REF!</definedName>
    <definedName name="主设备硬件费增值税税率公允价" localSheetId="137">#REF!</definedName>
    <definedName name="主设备运距" localSheetId="137">#REF!</definedName>
    <definedName name="主设备运输保险费费率" localSheetId="137">#REF!</definedName>
    <definedName name="主设备运输保险费增值税税率" localSheetId="137">#REF!</definedName>
    <definedName name="主设备运杂费费率" localSheetId="137">#REF!</definedName>
    <definedName name="主设备运杂费增值税税率" localSheetId="137">#REF!</definedName>
    <definedName name="主要材料费" localSheetId="137">'表二（联通电源设备）'!$E$16</definedName>
    <definedName name="住房公积金" localSheetId="137">'表二（联通电源设备）'!$I$21</definedName>
    <definedName name="住房公积金费率" localSheetId="137">#REF!</definedName>
    <definedName name="专业代码" localSheetId="137">#REF!</definedName>
    <definedName name="专业归属" localSheetId="137">#REF!</definedName>
    <definedName name="资源录入费" localSheetId="137">#REF!</definedName>
    <definedName name="资源录入费增值税税率" localSheetId="137">#REF!</definedName>
    <definedName name="自定义编制日期" localSheetId="137">#REF!</definedName>
    <definedName name="总体设计费" localSheetId="137">#REF!</definedName>
    <definedName name="总投资" localSheetId="137">'表一（联通电源设备）'!$K$15</definedName>
    <definedName name="总投资含税价" localSheetId="137">'表一（联通电源设备）'!$M$15</definedName>
    <definedName name="总投资增值税" localSheetId="137">'表一（联通电源设备）'!$L$15</definedName>
    <definedName name="_xlnm._FilterDatabase" localSheetId="138" hidden="1">'表五（联通电源设备）'!$B$8:$H$26</definedName>
    <definedName name="BBU数量" localSheetId="138">#REF!</definedName>
    <definedName name="_xlnm.Print_Area" localSheetId="138">'表五（联通电源设备）'!$B$2:$H$27</definedName>
    <definedName name="_xlnm.Print_Titles" localSheetId="138">'表五（联通电源设备）'!$2:$8</definedName>
    <definedName name="reference" localSheetId="138" hidden="1">#REF!</definedName>
    <definedName name="RRU数量" localSheetId="138">#REF!</definedName>
    <definedName name="安全生产费" localSheetId="138">'表五（联通电源设备）'!$E$9</definedName>
    <definedName name="安全生产费费率" localSheetId="138">#REF!</definedName>
    <definedName name="搬迁设备包装及运输费用" localSheetId="138">#REF!</definedName>
    <definedName name="搬迁设备包装及运输费用增值税税率" localSheetId="138">#REF!</definedName>
    <definedName name="编制" localSheetId="138">#REF!</definedName>
    <definedName name="编制单位" localSheetId="138">#REF!</definedName>
    <definedName name="编制日期" localSheetId="138">#REF!</definedName>
    <definedName name="标签制作费" localSheetId="138">#REF!</definedName>
    <definedName name="标签制作费增值税税率" localSheetId="138">#REF!</definedName>
    <definedName name="不需安装设备采购及保管费费率" localSheetId="138">#REF!</definedName>
    <definedName name="材料采购及保管费费率" localSheetId="138">#REF!</definedName>
    <definedName name="材料采购及保管费增值税税率" localSheetId="138">#REF!</definedName>
    <definedName name="材料费" localSheetId="138">'表二（联通电源设备）'!$E$15</definedName>
    <definedName name="材料运距" localSheetId="138">#REF!</definedName>
    <definedName name="材料运输保险费费率" localSheetId="138">#REF!</definedName>
    <definedName name="材料运输保险费增值税税率" localSheetId="138">#REF!</definedName>
    <definedName name="厂家服务费" localSheetId="138">#REF!</definedName>
    <definedName name="厂家服务费取费模式" localSheetId="138">#REF!</definedName>
    <definedName name="厂家服务费增值税税率" localSheetId="138">#REF!</definedName>
    <definedName name="措施项目费" localSheetId="138">'表二（联通电源设备）'!$E$20</definedName>
    <definedName name="大型施工机械调遣费" localSheetId="138">'表二（联通电源设备）'!$I$16</definedName>
    <definedName name="单BBU服务费造价" localSheetId="138">#REF!</definedName>
    <definedName name="单RRU服务费造价" localSheetId="138">#REF!</definedName>
    <definedName name="单程调遣费" localSheetId="138">#REF!</definedName>
    <definedName name="单项工程名称" localSheetId="138">#REF!</definedName>
    <definedName name="单载频服务费造价" localSheetId="138">#REF!</definedName>
    <definedName name="单站服务费造价" localSheetId="138">#REF!</definedName>
    <definedName name="地市" localSheetId="138">#REF!</definedName>
    <definedName name="电缆运杂费费率" localSheetId="138">#REF!</definedName>
    <definedName name="电缆运杂费增值税税率" localSheetId="138">#REF!</definedName>
    <definedName name="电源设备与工器具购置费" localSheetId="138">#REF!</definedName>
    <definedName name="调遣里程" localSheetId="138">#REF!</definedName>
    <definedName name="调遣人数" localSheetId="138">#REF!</definedName>
    <definedName name="冬雨季施工增加费" localSheetId="138">'表二（联通电源设备）'!$I$9</definedName>
    <definedName name="冬雨季施工增加费费率" localSheetId="138">#REF!</definedName>
    <definedName name="二次搬运费" localSheetId="138">#REF!</definedName>
    <definedName name="二次搬运费增值税税率" localSheetId="138">#REF!</definedName>
    <definedName name="辅助材料费" localSheetId="138">'表二（联通电源设备）'!$E$17</definedName>
    <definedName name="辅助材料费费率" localSheetId="138">#REF!</definedName>
    <definedName name="工程车辆使用费" localSheetId="138">'表二（联通电源设备）'!$E$26</definedName>
    <definedName name="工程车辆使用费费率" localSheetId="138">#REF!</definedName>
    <definedName name="工程点交、场地清理费" localSheetId="138">'表二（联通电源设备）'!$E$24</definedName>
    <definedName name="工程点交、场地清理费率" localSheetId="138">#REF!</definedName>
    <definedName name="工程费" localSheetId="138">'表一（联通电源设备）'!$K$10</definedName>
    <definedName name="工程干扰费" localSheetId="138">'表二（联通电源设备）'!$E$23</definedName>
    <definedName name="工程干扰费费率" localSheetId="138">#REF!</definedName>
    <definedName name="工程建设其他费" localSheetId="138">'表五（联通电源设备）'!$E$26</definedName>
    <definedName name="工程建设其他费含税价" localSheetId="138">'表五（联通电源设备）'!$G$26</definedName>
    <definedName name="工程建设其他费增值税" localSheetId="138">'表五（联通电源设备）'!$F$26</definedName>
    <definedName name="工程排污费" localSheetId="138">#REF!</definedName>
    <definedName name="工程属性" localSheetId="138">#REF!</definedName>
    <definedName name="工程项目名称" localSheetId="138">#REF!</definedName>
    <definedName name="工地器材搬运费" localSheetId="138">'表二（联通电源设备）'!$E$22</definedName>
    <definedName name="工地器材搬运费费率" localSheetId="138">#REF!</definedName>
    <definedName name="光缆运杂费费率" localSheetId="138">#REF!</definedName>
    <definedName name="光缆运杂费增值税税率" localSheetId="138">#REF!</definedName>
    <definedName name="规费" localSheetId="138">'表二（联通电源设备）'!$I$18</definedName>
    <definedName name="国内配套利旧设备费" localSheetId="138">'表四国内（联通电源设备）'!$I$22</definedName>
    <definedName name="国内配套利旧设备费含税价" localSheetId="138">'表四国内（联通电源设备）'!$K$22</definedName>
    <definedName name="国内配套利旧设备费增值税" localSheetId="138">'表四国内（联通电源设备）'!$J$22</definedName>
    <definedName name="国内配套设备费" localSheetId="138">'表四国内（联通电源设备）'!$I$26</definedName>
    <definedName name="国内配套设备费含税价" localSheetId="138">'表四国内（联通电源设备）'!$K$26</definedName>
    <definedName name="国内配套设备费增值税" localSheetId="138">'表四国内（联通电源设备）'!$J$26</definedName>
    <definedName name="国内设备采购及保管费费率" localSheetId="138">#REF!</definedName>
    <definedName name="国内设备采购及保管费增值税税率" localSheetId="138">#REF!</definedName>
    <definedName name="国内设备运距" localSheetId="138">#REF!</definedName>
    <definedName name="国内设备运输保险费费率" localSheetId="138">#REF!</definedName>
    <definedName name="国内设备运输保险费增值税税率" localSheetId="138">#REF!</definedName>
    <definedName name="国内设备运杂费费率" localSheetId="138">#REF!</definedName>
    <definedName name="国内设备运杂费增值税税率" localSheetId="138">#REF!</definedName>
    <definedName name="机械使用费" localSheetId="138">#REF!</definedName>
    <definedName name="基站名称" localSheetId="138">#REF!</definedName>
    <definedName name="技工单价" localSheetId="138">#REF!</definedName>
    <definedName name="技工费" localSheetId="138">'表二（联通电源设备）'!$E$13</definedName>
    <definedName name="技工总工日" localSheetId="138">'表三甲（联通电源设备）'!$K$26</definedName>
    <definedName name="甲供主材增值税税率" localSheetId="138">#REF!</definedName>
    <definedName name="甲供主要材料费" localSheetId="138">'表四主材(甲)（联通电源设备）'!$I$26</definedName>
    <definedName name="甲供主要材料费含税价" localSheetId="138">'表四主材(甲)（联通电源设备）'!$K$26</definedName>
    <definedName name="甲供主要材料费增值税" localSheetId="138">'表四主材(甲)（联通电源设备）'!$J$26</definedName>
    <definedName name="间接费" localSheetId="138">'表二（联通电源设备）'!$I$17</definedName>
    <definedName name="监理费" localSheetId="138">#REF!</definedName>
    <definedName name="监理费费率" localSheetId="138">#REF!</definedName>
    <definedName name="监理费计费额" localSheetId="138">#REF!</definedName>
    <definedName name="监理费增值税税率" localSheetId="138">#REF!</definedName>
    <definedName name="建设单位名称" localSheetId="138">#REF!</definedName>
    <definedName name="建设类型" localSheetId="138">#REF!</definedName>
    <definedName name="建筑安装工程费" localSheetId="138">'表二（联通电源设备）'!$E$9</definedName>
    <definedName name="建筑安装工程费含税价" localSheetId="138">'表二（联通电源设备）'!$E$8</definedName>
    <definedName name="建筑安装工程费增值税" localSheetId="138">'表二（联通电源设备）'!$I$25</definedName>
    <definedName name="勘察费" localSheetId="138">#REF!</definedName>
    <definedName name="客户版生成文件名称" localSheetId="138">#REF!</definedName>
    <definedName name="利旧甲供主要材料费" localSheetId="138">'表四主材(甲)（联通电源设备）'!$I$22</definedName>
    <definedName name="利旧甲供主要材料费含税价" localSheetId="138">'表四主材(甲)（联通电源设备）'!$K$22</definedName>
    <definedName name="利旧甲供主要材料费增值税" localSheetId="138">'表四主材(甲)（联通电源设备）'!$J$22</definedName>
    <definedName name="利旧乙供主要材料费" localSheetId="138">'表四主材(乙)（联通电源设备）'!$I$22</definedName>
    <definedName name="利旧乙供主要材料费含税价" localSheetId="138">'表四主材(乙)（联通电源设备）'!$K$22</definedName>
    <definedName name="利旧乙供主要材料费增值税" localSheetId="138">'表四主材(乙)（联通电源设备）'!$J$22</definedName>
    <definedName name="利旧主设备费" localSheetId="138">#REF!</definedName>
    <definedName name="利旧主设备费含税价" localSheetId="138">#REF!</definedName>
    <definedName name="利旧主设备费增值税" localSheetId="138">#REF!</definedName>
    <definedName name="利润" localSheetId="138">'表二（联通电源设备）'!$I$24</definedName>
    <definedName name="利润率" localSheetId="138">#REF!</definedName>
    <definedName name="临时设施费" localSheetId="138">'表二（联通电源设备）'!$E$25</definedName>
    <definedName name="临时设施费费率" localSheetId="138">#REF!</definedName>
    <definedName name="木材及木制品运杂费费率" localSheetId="138">#REF!</definedName>
    <definedName name="木材及木制品运杂费增值税税率" localSheetId="138">#REF!</definedName>
    <definedName name="普工单价" localSheetId="138">#REF!</definedName>
    <definedName name="普工费" localSheetId="138">'表二（联通电源设备）'!$E$14</definedName>
    <definedName name="普工总工日" localSheetId="138">'表三甲（联通电源设备）'!$L$26</definedName>
    <definedName name="其他运杂费费率" localSheetId="138">#REF!</definedName>
    <definedName name="其他运杂费增值税税率" localSheetId="138">#REF!</definedName>
    <definedName name="企业管理费" localSheetId="138">'表二（联通电源设备）'!$I$23</definedName>
    <definedName name="企业管理费费率" localSheetId="138">#REF!</definedName>
    <definedName name="区域" localSheetId="138">#REF!</definedName>
    <definedName name="人工费" localSheetId="138">'表二（联通电源设备）'!$E$12</definedName>
    <definedName name="设备采购及保管费增值税税率" localSheetId="138">#REF!</definedName>
    <definedName name="设备厂家" localSheetId="138">#REF!</definedName>
    <definedName name="设备增值税税率" localSheetId="138">#REF!</definedName>
    <definedName name="设计费" localSheetId="138">#REF!</definedName>
    <definedName name="设计费费率" localSheetId="138">#REF!</definedName>
    <definedName name="设计费附加调整系数" localSheetId="138">#REF!</definedName>
    <definedName name="设计费工程复杂系数" localSheetId="138">#REF!</definedName>
    <definedName name="设计费计费额" localSheetId="138">#REF!</definedName>
    <definedName name="设计费增值税税率" localSheetId="138">#REF!</definedName>
    <definedName name="设计费专业调整系数" localSheetId="138">#REF!</definedName>
    <definedName name="设计负责人" localSheetId="138">#REF!</definedName>
    <definedName name="社会保障费" localSheetId="138">'表二（联通电源设备）'!$I$20</definedName>
    <definedName name="社会保障费费率" localSheetId="138">#REF!</definedName>
    <definedName name="审核" localSheetId="138">#REF!</definedName>
    <definedName name="生产工具用具使用费" localSheetId="138">'表二（联通电源设备）'!$I$10</definedName>
    <definedName name="生产工具用具使用费费率" localSheetId="138">#REF!</definedName>
    <definedName name="省份" localSheetId="138">#REF!</definedName>
    <definedName name="施工单位增值税税率" localSheetId="138">#REF!</definedName>
    <definedName name="施工队伍调遣费" localSheetId="138">'表二（联通电源设备）'!$I$15</definedName>
    <definedName name="施工用水电蒸气费" localSheetId="138">#REF!</definedName>
    <definedName name="室内外" localSheetId="138">#REF!</definedName>
    <definedName name="室外部分技工总工日" localSheetId="138">'表三甲（联通电源设备）'!$K$27</definedName>
    <definedName name="室外部分普工总工日" localSheetId="138">'表三甲（联通电源设备）'!$L$27</definedName>
    <definedName name="水泥及水泥构件运杂费费率" localSheetId="138">#REF!</definedName>
    <definedName name="水泥及水泥构件运杂费增值税税率" localSheetId="138">#REF!</definedName>
    <definedName name="塑料及塑料制品运杂费费率" localSheetId="138">#REF!</definedName>
    <definedName name="塑料及塑料制品运杂费增值税税率" localSheetId="138">#REF!</definedName>
    <definedName name="特殊地区施工增加费" localSheetId="138">'表二（联通电源设备）'!$I$12</definedName>
    <definedName name="特殊地区施工增加费费率" localSheetId="138">#REF!</definedName>
    <definedName name="危险作业意外伤害保险费" localSheetId="138">'表二（联通电源设备）'!$I$22</definedName>
    <definedName name="危险作业意外伤害保险费费率" localSheetId="138">#REF!</definedName>
    <definedName name="文明施工费" localSheetId="138">'表二（联通电源设备）'!$E$21</definedName>
    <definedName name="文明施工费费率" localSheetId="138">#REF!</definedName>
    <definedName name="无线设备与工器具购置费" localSheetId="138">#REF!</definedName>
    <definedName name="项目建设管理费" localSheetId="138">#REF!</definedName>
    <definedName name="项目建设管理费费率" localSheetId="138">#REF!</definedName>
    <definedName name="项目建设管理费增值税税率" localSheetId="138">#REF!</definedName>
    <definedName name="项目属性" localSheetId="138">#REF!</definedName>
    <definedName name="销项税额" localSheetId="138">'表二（联通电源设备）'!$I$25</definedName>
    <definedName name="小型建筑工程费" localSheetId="138">#REF!</definedName>
    <definedName name="小型建筑工程费含税价" localSheetId="138">#REF!</definedName>
    <definedName name="小型建筑工程费增值税" localSheetId="138">#REF!</definedName>
    <definedName name="新建软件单BBU造价" localSheetId="138">#REF!</definedName>
    <definedName name="新建软件单BBU造价公允价" localSheetId="138">#REF!</definedName>
    <definedName name="新建软件单RRU造价" localSheetId="138">#REF!</definedName>
    <definedName name="新建软件单RRU造价公允价" localSheetId="138">#REF!</definedName>
    <definedName name="新建软件单载频造价" localSheetId="138">#REF!</definedName>
    <definedName name="新建软件单载频造价公允价" localSheetId="138">#REF!</definedName>
    <definedName name="新建软件单站造价" localSheetId="138">#REF!</definedName>
    <definedName name="新建软件单站造价公允价" localSheetId="138">#REF!</definedName>
    <definedName name="新建硬件单BBU造价" localSheetId="138">#REF!</definedName>
    <definedName name="新建硬件单BBU造价公允价" localSheetId="138">#REF!</definedName>
    <definedName name="新建硬件单RRU造价" localSheetId="138">#REF!</definedName>
    <definedName name="新建硬件单RRU造价公允价" localSheetId="138">#REF!</definedName>
    <definedName name="新建硬件单载频造价" localSheetId="138">#REF!</definedName>
    <definedName name="新建硬件单载频造价公允价" localSheetId="138">#REF!</definedName>
    <definedName name="新建硬件单站造价" localSheetId="138">#REF!</definedName>
    <definedName name="新建硬件单站造价公允价" localSheetId="138">#REF!</definedName>
    <definedName name="选址费" localSheetId="138">#REF!</definedName>
    <definedName name="选址费增值税税率" localSheetId="138">#REF!</definedName>
    <definedName name="夜间施工增加费" localSheetId="138">'表二（联通电源设备）'!$I$8</definedName>
    <definedName name="夜间施工增加费费率" localSheetId="138">#REF!</definedName>
    <definedName name="仪表使用费" localSheetId="138">'表三丙（联通电源设备）'!$M$26</definedName>
    <definedName name="乙供主材增值税税率" localSheetId="138">#REF!</definedName>
    <definedName name="乙供主要材料费" localSheetId="138">'表四主材(乙)（联通电源设备）'!$I$26</definedName>
    <definedName name="乙供主要材料费含税价" localSheetId="138">'表四主材(乙)（联通电源设备）'!$K$26</definedName>
    <definedName name="乙供主要材料费增值税" localSheetId="138">'表四主材(乙)（联通电源设备）'!$J$26</definedName>
    <definedName name="已完工程及设备保护费" localSheetId="138">'表二（联通电源设备）'!$I$13</definedName>
    <definedName name="已完工程及设备保护费费率" localSheetId="138">#REF!</definedName>
    <definedName name="预备费费率" localSheetId="138">#REF!</definedName>
    <definedName name="运土费" localSheetId="138">#REF!</definedName>
    <definedName name="载波数" localSheetId="138">#REF!</definedName>
    <definedName name="直接费" localSheetId="138">'表二（联通电源设备）'!$E$10</definedName>
    <definedName name="直接工程费" localSheetId="138">'表二（联通电源设备）'!$E$11</definedName>
    <definedName name="主设备采购及保管费费率" localSheetId="138">#REF!</definedName>
    <definedName name="主设备采购及保管费增值税税率" localSheetId="138">#REF!</definedName>
    <definedName name="主设备费" localSheetId="138">#REF!</definedName>
    <definedName name="主设备费公允价" localSheetId="138">#REF!</definedName>
    <definedName name="主设备费含税价" localSheetId="138">#REF!</definedName>
    <definedName name="主设备费含税价公允价" localSheetId="138">#REF!</definedName>
    <definedName name="主设备费增值税" localSheetId="138">#REF!</definedName>
    <definedName name="主设备费增值税公允价" localSheetId="138">#REF!</definedName>
    <definedName name="主设备软件费" localSheetId="138">#REF!</definedName>
    <definedName name="主设备软件费公允价" localSheetId="138">#REF!</definedName>
    <definedName name="主设备软件费取费模式" localSheetId="138">#REF!</definedName>
    <definedName name="主设备软件费取费模式公允价" localSheetId="138">#REF!</definedName>
    <definedName name="主设备软件费增值税税率" localSheetId="138">#REF!</definedName>
    <definedName name="主设备软件费增值税税率公允价" localSheetId="138">#REF!</definedName>
    <definedName name="主设备硬件费" localSheetId="138">#REF!</definedName>
    <definedName name="主设备硬件费公允价" localSheetId="138">#REF!</definedName>
    <definedName name="主设备硬件费取费模式" localSheetId="138">#REF!</definedName>
    <definedName name="主设备硬件费取费模式公允价" localSheetId="138">#REF!</definedName>
    <definedName name="主设备硬件费增值税税率" localSheetId="138">#REF!</definedName>
    <definedName name="主设备硬件费增值税税率公允价" localSheetId="138">#REF!</definedName>
    <definedName name="主设备运距" localSheetId="138">#REF!</definedName>
    <definedName name="主设备运输保险费费率" localSheetId="138">#REF!</definedName>
    <definedName name="主设备运输保险费增值税税率" localSheetId="138">#REF!</definedName>
    <definedName name="主设备运杂费费率" localSheetId="138">#REF!</definedName>
    <definedName name="主设备运杂费增值税税率" localSheetId="138">#REF!</definedName>
    <definedName name="主要材料费" localSheetId="138">'表二（联通电源设备）'!$E$16</definedName>
    <definedName name="住房公积金" localSheetId="138">'表二（联通电源设备）'!$I$21</definedName>
    <definedName name="住房公积金费率" localSheetId="138">#REF!</definedName>
    <definedName name="专业代码" localSheetId="138">#REF!</definedName>
    <definedName name="专业归属" localSheetId="138">#REF!</definedName>
    <definedName name="资源录入费" localSheetId="138">#REF!</definedName>
    <definedName name="资源录入费增值税税率" localSheetId="138">#REF!</definedName>
    <definedName name="自定义编制日期" localSheetId="138">#REF!</definedName>
    <definedName name="总体设计费" localSheetId="138">#REF!</definedName>
    <definedName name="总投资" localSheetId="138">'表一（联通电源设备）'!$K$15</definedName>
    <definedName name="总投资含税价" localSheetId="138">'表一（联通电源设备）'!$M$15</definedName>
    <definedName name="总投资增值税" localSheetId="138">'表一（联通电源设备）'!$L$15</definedName>
    <definedName name="BBU数量" localSheetId="139">#REF!</definedName>
    <definedName name="_xlnm.Print_Area" localSheetId="139">'表一（联通设备安装）'!$B$2:$N$15</definedName>
    <definedName name="reference" localSheetId="139" hidden="1">#REF!</definedName>
    <definedName name="RRU数量" localSheetId="139">#REF!</definedName>
    <definedName name="安全生产费" localSheetId="139">'表五（联通设备安装）'!$E$13</definedName>
    <definedName name="安全生产费费率" localSheetId="139">#REF!</definedName>
    <definedName name="搬迁设备包装及运输费用" localSheetId="139">#REF!</definedName>
    <definedName name="搬迁设备包装及运输费用增值税税率" localSheetId="139">#REF!</definedName>
    <definedName name="编制" localSheetId="139">#REF!</definedName>
    <definedName name="编制单位" localSheetId="139">#REF!</definedName>
    <definedName name="编制日期" localSheetId="139">#REF!</definedName>
    <definedName name="标签制作费" localSheetId="139">#REF!</definedName>
    <definedName name="标签制作费增值税税率" localSheetId="139">#REF!</definedName>
    <definedName name="不需安装设备采购及保管费费率" localSheetId="139">#REF!</definedName>
    <definedName name="材料采购及保管费费率" localSheetId="139">#REF!</definedName>
    <definedName name="材料采购及保管费增值税税率" localSheetId="139">#REF!</definedName>
    <definedName name="材料费" localSheetId="139">'表二（联通设备安装）'!$E$15</definedName>
    <definedName name="材料运距" localSheetId="139">#REF!</definedName>
    <definedName name="材料运输保险费费率" localSheetId="139">#REF!</definedName>
    <definedName name="材料运输保险费增值税税率" localSheetId="139">#REF!</definedName>
    <definedName name="厂家服务费" localSheetId="139">#REF!</definedName>
    <definedName name="厂家服务费取费模式" localSheetId="139">#REF!</definedName>
    <definedName name="厂家服务费增值税税率" localSheetId="139">#REF!</definedName>
    <definedName name="措施项目费" localSheetId="139">'表二（联通设备安装）'!$E$20</definedName>
    <definedName name="大型施工机械调遣费" localSheetId="139">'表二（联通设备安装）'!$I$16</definedName>
    <definedName name="单BBU服务费造价" localSheetId="139">#REF!</definedName>
    <definedName name="单RRU服务费造价" localSheetId="139">#REF!</definedName>
    <definedName name="单程调遣费" localSheetId="139">#REF!</definedName>
    <definedName name="单项工程名称" localSheetId="139">#REF!</definedName>
    <definedName name="单载频服务费造价" localSheetId="139">#REF!</definedName>
    <definedName name="单站服务费造价" localSheetId="139">#REF!</definedName>
    <definedName name="地市" localSheetId="139">#REF!</definedName>
    <definedName name="电缆运杂费费率" localSheetId="139">#REF!</definedName>
    <definedName name="电缆运杂费增值税税率" localSheetId="139">#REF!</definedName>
    <definedName name="电源设备与工器具购置费" localSheetId="139">#REF!</definedName>
    <definedName name="调遣里程" localSheetId="139">#REF!</definedName>
    <definedName name="调遣人数" localSheetId="139">#REF!</definedName>
    <definedName name="冬雨季施工增加费" localSheetId="139">'表二（联通设备安装）'!$I$9</definedName>
    <definedName name="冬雨季施工增加费费率" localSheetId="139">#REF!</definedName>
    <definedName name="二次搬运费" localSheetId="139">#REF!</definedName>
    <definedName name="二次搬运费增值税税率" localSheetId="139">#REF!</definedName>
    <definedName name="辅助材料费" localSheetId="139">'表二（联通设备安装）'!$E$17</definedName>
    <definedName name="辅助材料费费率" localSheetId="139">#REF!</definedName>
    <definedName name="工程车辆使用费" localSheetId="139">'表二（联通设备安装）'!$E$26</definedName>
    <definedName name="工程车辆使用费费率" localSheetId="139">#REF!</definedName>
    <definedName name="工程点交、场地清理费" localSheetId="139">'表二（联通设备安装）'!$E$24</definedName>
    <definedName name="工程点交、场地清理费率" localSheetId="139">#REF!</definedName>
    <definedName name="工程费" localSheetId="139">'表一（联通设备安装）'!$K$10</definedName>
    <definedName name="工程干扰费" localSheetId="139">'表二（联通设备安装）'!$E$23</definedName>
    <definedName name="工程干扰费费率" localSheetId="139">#REF!</definedName>
    <definedName name="工程建设其他费" localSheetId="139">'表五（联通设备安装）'!$E$26</definedName>
    <definedName name="工程建设其他费含税价" localSheetId="139">'表五（联通设备安装）'!$G$26</definedName>
    <definedName name="工程建设其他费增值税" localSheetId="139">'表五（联通设备安装）'!$F$26</definedName>
    <definedName name="工程排污费" localSheetId="139">#REF!</definedName>
    <definedName name="工程属性" localSheetId="139">#REF!</definedName>
    <definedName name="工程项目名称" localSheetId="139">#REF!</definedName>
    <definedName name="工地器材搬运费" localSheetId="139">'表二（联通设备安装）'!$E$22</definedName>
    <definedName name="工地器材搬运费费率" localSheetId="139">#REF!</definedName>
    <definedName name="光缆运杂费费率" localSheetId="139">#REF!</definedName>
    <definedName name="光缆运杂费增值税税率" localSheetId="139">#REF!</definedName>
    <definedName name="规费" localSheetId="139">'表二（联通设备安装）'!$I$18</definedName>
    <definedName name="国内配套利旧设备费" localSheetId="139">'表四国内（联通设备安装）'!$I$22</definedName>
    <definedName name="国内配套利旧设备费含税价" localSheetId="139">'表四国内（联通设备安装）'!$K$22</definedName>
    <definedName name="国内配套利旧设备费增值税" localSheetId="139">'表四国内（联通设备安装）'!$J$22</definedName>
    <definedName name="国内配套设备费" localSheetId="139">'表四国内（联通设备安装）'!$I$26</definedName>
    <definedName name="国内配套设备费含税价" localSheetId="139">'表四国内（联通设备安装）'!$K$26</definedName>
    <definedName name="国内配套设备费增值税" localSheetId="139">'表四国内（联通设备安装）'!$J$26</definedName>
    <definedName name="国内设备采购及保管费费率" localSheetId="139">#REF!</definedName>
    <definedName name="国内设备采购及保管费增值税税率" localSheetId="139">#REF!</definedName>
    <definedName name="国内设备运距" localSheetId="139">#REF!</definedName>
    <definedName name="国内设备运输保险费费率" localSheetId="139">#REF!</definedName>
    <definedName name="国内设备运输保险费增值税税率" localSheetId="139">#REF!</definedName>
    <definedName name="国内设备运杂费费率" localSheetId="139">#REF!</definedName>
    <definedName name="国内设备运杂费增值税税率" localSheetId="139">#REF!</definedName>
    <definedName name="机械使用费" localSheetId="139">#REF!</definedName>
    <definedName name="基站名称" localSheetId="139">#REF!</definedName>
    <definedName name="技工单价" localSheetId="139">#REF!</definedName>
    <definedName name="技工费" localSheetId="139">'表二（联通设备安装）'!$E$13</definedName>
    <definedName name="技工总工日" localSheetId="139">'表三甲（联通设备安装）'!$K$64</definedName>
    <definedName name="甲供主材增值税税率" localSheetId="139">#REF!</definedName>
    <definedName name="甲供主要材料费" localSheetId="139">'表四主材(甲)（联通设备安装）'!$I$26</definedName>
    <definedName name="甲供主要材料费含税价" localSheetId="139">'表四主材(甲)（联通设备安装）'!$K$26</definedName>
    <definedName name="甲供主要材料费增值税" localSheetId="139">'表四主材(甲)（联通设备安装）'!$J$26</definedName>
    <definedName name="间接费" localSheetId="139">'表二（联通设备安装）'!$I$17</definedName>
    <definedName name="监理费" localSheetId="139">#REF!</definedName>
    <definedName name="监理费费率" localSheetId="139">#REF!</definedName>
    <definedName name="监理费计费额" localSheetId="139">#REF!</definedName>
    <definedName name="监理费增值税税率" localSheetId="139">#REF!</definedName>
    <definedName name="建设单位名称" localSheetId="139">#REF!</definedName>
    <definedName name="建设类型" localSheetId="139">#REF!</definedName>
    <definedName name="建筑安装工程费" localSheetId="139">'表二（联通设备安装）'!$E$9</definedName>
    <definedName name="建筑安装工程费含税价" localSheetId="139">'表二（联通设备安装）'!$E$8</definedName>
    <definedName name="建筑安装工程费增值税" localSheetId="139">'表二（联通设备安装）'!$I$25</definedName>
    <definedName name="勘察费" localSheetId="139">#REF!</definedName>
    <definedName name="客户版生成文件名称" localSheetId="139">#REF!</definedName>
    <definedName name="利旧甲供主要材料费" localSheetId="139">'表四主材(甲)（联通设备安装）'!$I$22</definedName>
    <definedName name="利旧甲供主要材料费含税价" localSheetId="139">'表四主材(甲)（联通设备安装）'!$K$22</definedName>
    <definedName name="利旧甲供主要材料费增值税" localSheetId="139">'表四主材(甲)（联通设备安装）'!$J$22</definedName>
    <definedName name="利旧乙供主要材料费" localSheetId="139">'表四主材(乙) （联通设备安装）'!$I$22</definedName>
    <definedName name="利旧乙供主要材料费含税价" localSheetId="139">'表四主材(乙) （联通设备安装）'!$K$22</definedName>
    <definedName name="利旧乙供主要材料费增值税" localSheetId="139">'表四主材(乙) （联通设备安装）'!$J$22</definedName>
    <definedName name="利旧主设备费" localSheetId="139">'表四主设备（联通设备安装）'!$I$14</definedName>
    <definedName name="利旧主设备费含税价" localSheetId="139">'表四主设备（联通设备安装）'!$K$14</definedName>
    <definedName name="利旧主设备费增值税" localSheetId="139">'表四主设备（联通设备安装）'!$J$14</definedName>
    <definedName name="利润" localSheetId="139">'表二（联通设备安装）'!$I$24</definedName>
    <definedName name="利润率" localSheetId="139">#REF!</definedName>
    <definedName name="临时设施费" localSheetId="139">'表二（联通设备安装）'!$E$25</definedName>
    <definedName name="临时设施费费率" localSheetId="139">#REF!</definedName>
    <definedName name="木材及木制品运杂费费率" localSheetId="139">#REF!</definedName>
    <definedName name="木材及木制品运杂费增值税税率" localSheetId="139">#REF!</definedName>
    <definedName name="普工单价" localSheetId="139">#REF!</definedName>
    <definedName name="普工费" localSheetId="139">'表二（联通设备安装）'!$E$14</definedName>
    <definedName name="普工总工日" localSheetId="139">'表三甲（联通设备安装）'!$L$64</definedName>
    <definedName name="其他运杂费费率" localSheetId="139">#REF!</definedName>
    <definedName name="其他运杂费增值税税率" localSheetId="139">#REF!</definedName>
    <definedName name="企业管理费" localSheetId="139">'表二（联通设备安装）'!$I$23</definedName>
    <definedName name="企业管理费费率" localSheetId="139">#REF!</definedName>
    <definedName name="区域" localSheetId="139">#REF!</definedName>
    <definedName name="人工费" localSheetId="139">'表二（联通设备安装）'!$E$12</definedName>
    <definedName name="设备采购及保管费增值税税率" localSheetId="139">#REF!</definedName>
    <definedName name="设备厂家" localSheetId="139">#REF!</definedName>
    <definedName name="设备增值税税率" localSheetId="139">#REF!</definedName>
    <definedName name="设计费" localSheetId="139">#REF!</definedName>
    <definedName name="设计费费率" localSheetId="139">#REF!</definedName>
    <definedName name="设计费附加调整系数" localSheetId="139">#REF!</definedName>
    <definedName name="设计费工程复杂系数" localSheetId="139">#REF!</definedName>
    <definedName name="设计费计费额" localSheetId="139">#REF!</definedName>
    <definedName name="设计费增值税税率" localSheetId="139">#REF!</definedName>
    <definedName name="设计费专业调整系数" localSheetId="139">#REF!</definedName>
    <definedName name="设计负责人" localSheetId="139">#REF!</definedName>
    <definedName name="社会保障费" localSheetId="139">'表二（联通设备安装）'!$I$20</definedName>
    <definedName name="社会保障费费率" localSheetId="139">#REF!</definedName>
    <definedName name="审核" localSheetId="139">#REF!</definedName>
    <definedName name="生产工具用具使用费" localSheetId="139">'表二（联通设备安装）'!$I$10</definedName>
    <definedName name="生产工具用具使用费费率" localSheetId="139">#REF!</definedName>
    <definedName name="省份" localSheetId="139">#REF!</definedName>
    <definedName name="施工单位增值税税率" localSheetId="139">#REF!</definedName>
    <definedName name="施工队伍调遣费" localSheetId="139">'表二（联通设备安装）'!$I$15</definedName>
    <definedName name="施工用水电蒸气费" localSheetId="139">#REF!</definedName>
    <definedName name="室内外" localSheetId="139">#REF!</definedName>
    <definedName name="室外部分技工总工日" localSheetId="139">'表三甲（联通设备安装）'!$K$65</definedName>
    <definedName name="室外部分普工总工日" localSheetId="139">'表三甲（联通设备安装）'!$L$65</definedName>
    <definedName name="水泥及水泥构件运杂费费率" localSheetId="139">#REF!</definedName>
    <definedName name="水泥及水泥构件运杂费增值税税率" localSheetId="139">#REF!</definedName>
    <definedName name="塑料及塑料制品运杂费费率" localSheetId="139">#REF!</definedName>
    <definedName name="塑料及塑料制品运杂费增值税税率" localSheetId="139">#REF!</definedName>
    <definedName name="特殊地区施工增加费" localSheetId="139">'表二（联通设备安装）'!$I$12</definedName>
    <definedName name="特殊地区施工增加费费率" localSheetId="139">#REF!</definedName>
    <definedName name="危险作业意外伤害保险费" localSheetId="139">'表二（联通设备安装）'!$I$22</definedName>
    <definedName name="危险作业意外伤害保险费费率" localSheetId="139">#REF!</definedName>
    <definedName name="文明施工费" localSheetId="139">'表二（联通设备安装）'!$E$21</definedName>
    <definedName name="文明施工费费率" localSheetId="139">#REF!</definedName>
    <definedName name="无线设备与工器具购置费" localSheetId="139">#REF!</definedName>
    <definedName name="项目建设管理费" localSheetId="139">#REF!</definedName>
    <definedName name="项目建设管理费费率" localSheetId="139">#REF!</definedName>
    <definedName name="项目建设管理费增值税税率" localSheetId="139">#REF!</definedName>
    <definedName name="项目属性" localSheetId="139">#REF!</definedName>
    <definedName name="销项税额" localSheetId="139">'表二（联通设备安装）'!$I$25</definedName>
    <definedName name="小型建筑工程费" localSheetId="139">'表四零小（联通设备安装）'!$I$26</definedName>
    <definedName name="小型建筑工程费含税价" localSheetId="139">'表四零小（联通设备安装）'!$K$26</definedName>
    <definedName name="小型建筑工程费增值税" localSheetId="139">'表四零小（联通设备安装）'!$J$26</definedName>
    <definedName name="新建软件单BBU造价" localSheetId="139">#REF!</definedName>
    <definedName name="新建软件单BBU造价公允价" localSheetId="139">#REF!</definedName>
    <definedName name="新建软件单RRU造价" localSheetId="139">#REF!</definedName>
    <definedName name="新建软件单RRU造价公允价" localSheetId="139">#REF!</definedName>
    <definedName name="新建软件单载频造价" localSheetId="139">#REF!</definedName>
    <definedName name="新建软件单载频造价公允价" localSheetId="139">#REF!</definedName>
    <definedName name="新建软件单站造价" localSheetId="139">#REF!</definedName>
    <definedName name="新建软件单站造价公允价" localSheetId="139">#REF!</definedName>
    <definedName name="新建硬件单BBU造价" localSheetId="139">#REF!</definedName>
    <definedName name="新建硬件单BBU造价公允价" localSheetId="139">#REF!</definedName>
    <definedName name="新建硬件单RRU造价" localSheetId="139">#REF!</definedName>
    <definedName name="新建硬件单RRU造价公允价" localSheetId="139">#REF!</definedName>
    <definedName name="新建硬件单载频造价" localSheetId="139">#REF!</definedName>
    <definedName name="新建硬件单载频造价公允价" localSheetId="139">#REF!</definedName>
    <definedName name="新建硬件单站造价" localSheetId="139">#REF!</definedName>
    <definedName name="新建硬件单站造价公允价" localSheetId="139">#REF!</definedName>
    <definedName name="选址费" localSheetId="139">#REF!</definedName>
    <definedName name="选址费增值税税率" localSheetId="139">#REF!</definedName>
    <definedName name="夜间施工增加费" localSheetId="139">'表二（联通设备安装）'!$I$8</definedName>
    <definedName name="夜间施工增加费费率" localSheetId="139">#REF!</definedName>
    <definedName name="仪表使用费" localSheetId="139">'表三丙（联通设备安装）'!$M$64</definedName>
    <definedName name="乙供主材增值税税率" localSheetId="139">#REF!</definedName>
    <definedName name="乙供主要材料费" localSheetId="139">'表四主材(乙) （联通设备安装）'!$I$26</definedName>
    <definedName name="乙供主要材料费含税价" localSheetId="139">'表四主材(乙) （联通设备安装）'!$K$26</definedName>
    <definedName name="乙供主要材料费增值税" localSheetId="139">'表四主材(乙) （联通设备安装）'!$J$26</definedName>
    <definedName name="已完工程及设备保护费" localSheetId="139">'表二（联通设备安装）'!$I$13</definedName>
    <definedName name="已完工程及设备保护费费率" localSheetId="139">#REF!</definedName>
    <definedName name="预备费费率" localSheetId="139">#REF!</definedName>
    <definedName name="运土费" localSheetId="139">#REF!</definedName>
    <definedName name="载波数" localSheetId="139">#REF!</definedName>
    <definedName name="直接费" localSheetId="139">'表二（联通设备安装）'!$E$10</definedName>
    <definedName name="直接工程费" localSheetId="139">'表二（联通设备安装）'!$E$11</definedName>
    <definedName name="主设备采购及保管费费率" localSheetId="139">#REF!</definedName>
    <definedName name="主设备采购及保管费增值税税率" localSheetId="139">#REF!</definedName>
    <definedName name="主设备费" localSheetId="139">'表四主设备（联通设备安装）'!$I$18</definedName>
    <definedName name="主设备费公允价" localSheetId="139">'表四主设备（联通设备安装）'!#REF!</definedName>
    <definedName name="主设备费含税价" localSheetId="139">'表四主设备（联通设备安装）'!$K$18</definedName>
    <definedName name="主设备费含税价公允价" localSheetId="139">'表四主设备（联通设备安装）'!#REF!</definedName>
    <definedName name="主设备费增值税" localSheetId="139">'表四主设备（联通设备安装）'!$J$18</definedName>
    <definedName name="主设备费增值税公允价" localSheetId="139">'表四主设备（联通设备安装）'!#REF!</definedName>
    <definedName name="主设备软件费" localSheetId="139">#REF!</definedName>
    <definedName name="主设备软件费公允价" localSheetId="139">#REF!</definedName>
    <definedName name="主设备软件费取费模式" localSheetId="139">#REF!</definedName>
    <definedName name="主设备软件费取费模式公允价" localSheetId="139">#REF!</definedName>
    <definedName name="主设备软件费增值税税率" localSheetId="139">#REF!</definedName>
    <definedName name="主设备软件费增值税税率公允价" localSheetId="139">#REF!</definedName>
    <definedName name="主设备硬件费" localSheetId="139">#REF!</definedName>
    <definedName name="主设备硬件费公允价" localSheetId="139">#REF!</definedName>
    <definedName name="主设备硬件费取费模式" localSheetId="139">#REF!</definedName>
    <definedName name="主设备硬件费取费模式公允价" localSheetId="139">#REF!</definedName>
    <definedName name="主设备硬件费增值税税率" localSheetId="139">#REF!</definedName>
    <definedName name="主设备硬件费增值税税率公允价" localSheetId="139">#REF!</definedName>
    <definedName name="主设备运距" localSheetId="139">#REF!</definedName>
    <definedName name="主设备运输保险费费率" localSheetId="139">#REF!</definedName>
    <definedName name="主设备运输保险费增值税税率" localSheetId="139">#REF!</definedName>
    <definedName name="主设备运杂费费率" localSheetId="139">#REF!</definedName>
    <definedName name="主设备运杂费增值税税率" localSheetId="139">#REF!</definedName>
    <definedName name="主要材料费" localSheetId="139">'表二（联通设备安装）'!$E$16</definedName>
    <definedName name="住房公积金" localSheetId="139">'表二（联通设备安装）'!$I$21</definedName>
    <definedName name="住房公积金费率" localSheetId="139">#REF!</definedName>
    <definedName name="专业代码" localSheetId="139">#REF!</definedName>
    <definedName name="专业归属" localSheetId="139">#REF!</definedName>
    <definedName name="资源录入费" localSheetId="139">#REF!</definedName>
    <definedName name="资源录入费增值税税率" localSheetId="139">#REF!</definedName>
    <definedName name="自定义编制日期" localSheetId="139">#REF!</definedName>
    <definedName name="总体设计费" localSheetId="139">#REF!</definedName>
    <definedName name="总投资" localSheetId="139">'表一（联通设备安装）'!$K$15</definedName>
    <definedName name="总投资含税价" localSheetId="139">'表一（联通设备安装）'!$M$15</definedName>
    <definedName name="总投资增值税" localSheetId="139">'表一（联通设备安装）'!$L$15</definedName>
    <definedName name="BBU数量" localSheetId="140">#REF!</definedName>
    <definedName name="_xlnm.Print_Area" localSheetId="140">'表二（联通设备安装）'!$B$2:$I$26</definedName>
    <definedName name="reference" localSheetId="140" hidden="1">#REF!</definedName>
    <definedName name="RRU数量" localSheetId="140">#REF!</definedName>
    <definedName name="安全生产费" localSheetId="140">'表五（联通设备安装）'!$E$13</definedName>
    <definedName name="安全生产费费率" localSheetId="140">#REF!</definedName>
    <definedName name="搬迁设备包装及运输费用" localSheetId="140">#REF!</definedName>
    <definedName name="搬迁设备包装及运输费用增值税税率" localSheetId="140">#REF!</definedName>
    <definedName name="编制" localSheetId="140">#REF!</definedName>
    <definedName name="编制单位" localSheetId="140">#REF!</definedName>
    <definedName name="编制日期" localSheetId="140">#REF!</definedName>
    <definedName name="标签制作费" localSheetId="140">#REF!</definedName>
    <definedName name="标签制作费增值税税率" localSheetId="140">#REF!</definedName>
    <definedName name="不需安装设备采购及保管费费率" localSheetId="140">#REF!</definedName>
    <definedName name="材料采购及保管费费率" localSheetId="140">#REF!</definedName>
    <definedName name="材料采购及保管费增值税税率" localSheetId="140">#REF!</definedName>
    <definedName name="材料费" localSheetId="140">'表二（联通设备安装）'!$E$15</definedName>
    <definedName name="材料运距" localSheetId="140">#REF!</definedName>
    <definedName name="材料运输保险费费率" localSheetId="140">#REF!</definedName>
    <definedName name="材料运输保险费增值税税率" localSheetId="140">#REF!</definedName>
    <definedName name="厂家服务费" localSheetId="140">#REF!</definedName>
    <definedName name="厂家服务费取费模式" localSheetId="140">#REF!</definedName>
    <definedName name="厂家服务费增值税税率" localSheetId="140">#REF!</definedName>
    <definedName name="措施项目费" localSheetId="140">'表二（联通设备安装）'!$E$20</definedName>
    <definedName name="大型施工机械调遣费" localSheetId="140">'表二（联通设备安装）'!$I$16</definedName>
    <definedName name="单BBU服务费造价" localSheetId="140">#REF!</definedName>
    <definedName name="单RRU服务费造价" localSheetId="140">#REF!</definedName>
    <definedName name="单程调遣费" localSheetId="140">#REF!</definedName>
    <definedName name="单项工程名称" localSheetId="140">#REF!</definedName>
    <definedName name="单载频服务费造价" localSheetId="140">#REF!</definedName>
    <definedName name="单站服务费造价" localSheetId="140">#REF!</definedName>
    <definedName name="地市" localSheetId="140">#REF!</definedName>
    <definedName name="电缆运杂费费率" localSheetId="140">#REF!</definedName>
    <definedName name="电缆运杂费增值税税率" localSheetId="140">#REF!</definedName>
    <definedName name="电源设备与工器具购置费" localSheetId="140">#REF!</definedName>
    <definedName name="调遣里程" localSheetId="140">#REF!</definedName>
    <definedName name="调遣人数" localSheetId="140">#REF!</definedName>
    <definedName name="冬雨季施工增加费" localSheetId="140">'表二（联通设备安装）'!$I$9</definedName>
    <definedName name="冬雨季施工增加费费率" localSheetId="140">#REF!</definedName>
    <definedName name="二次搬运费" localSheetId="140">#REF!</definedName>
    <definedName name="二次搬运费增值税税率" localSheetId="140">#REF!</definedName>
    <definedName name="辅助材料费" localSheetId="140">'表二（联通设备安装）'!$E$17</definedName>
    <definedName name="辅助材料费费率" localSheetId="140">#REF!</definedName>
    <definedName name="工程车辆使用费" localSheetId="140">'表二（联通设备安装）'!$E$26</definedName>
    <definedName name="工程车辆使用费费率" localSheetId="140">#REF!</definedName>
    <definedName name="工程点交、场地清理费" localSheetId="140">'表二（联通设备安装）'!$E$24</definedName>
    <definedName name="工程点交、场地清理费率" localSheetId="140">#REF!</definedName>
    <definedName name="工程费" localSheetId="140">'表一（联通设备安装）'!$K$10</definedName>
    <definedName name="工程干扰费" localSheetId="140">'表二（联通设备安装）'!$E$23</definedName>
    <definedName name="工程干扰费费率" localSheetId="140">#REF!</definedName>
    <definedName name="工程建设其他费" localSheetId="140">'表五（联通设备安装）'!$E$26</definedName>
    <definedName name="工程建设其他费含税价" localSheetId="140">'表五（联通设备安装）'!$G$26</definedName>
    <definedName name="工程建设其他费增值税" localSheetId="140">'表五（联通设备安装）'!$F$26</definedName>
    <definedName name="工程排污费" localSheetId="140">#REF!</definedName>
    <definedName name="工程属性" localSheetId="140">#REF!</definedName>
    <definedName name="工程项目名称" localSheetId="140">#REF!</definedName>
    <definedName name="工地器材搬运费" localSheetId="140">'表二（联通设备安装）'!$E$22</definedName>
    <definedName name="工地器材搬运费费率" localSheetId="140">#REF!</definedName>
    <definedName name="光缆运杂费费率" localSheetId="140">#REF!</definedName>
    <definedName name="光缆运杂费增值税税率" localSheetId="140">#REF!</definedName>
    <definedName name="规费" localSheetId="140">'表二（联通设备安装）'!$I$18</definedName>
    <definedName name="国内配套利旧设备费" localSheetId="140">'表四国内（联通设备安装）'!$I$22</definedName>
    <definedName name="国内配套利旧设备费含税价" localSheetId="140">'表四国内（联通设备安装）'!$K$22</definedName>
    <definedName name="国内配套利旧设备费增值税" localSheetId="140">'表四国内（联通设备安装）'!$J$22</definedName>
    <definedName name="国内配套设备费" localSheetId="140">'表四国内（联通设备安装）'!$I$26</definedName>
    <definedName name="国内配套设备费含税价" localSheetId="140">'表四国内（联通设备安装）'!$K$26</definedName>
    <definedName name="国内配套设备费增值税" localSheetId="140">'表四国内（联通设备安装）'!$J$26</definedName>
    <definedName name="国内设备采购及保管费费率" localSheetId="140">#REF!</definedName>
    <definedName name="国内设备采购及保管费增值税税率" localSheetId="140">#REF!</definedName>
    <definedName name="国内设备运距" localSheetId="140">#REF!</definedName>
    <definedName name="国内设备运输保险费费率" localSheetId="140">#REF!</definedName>
    <definedName name="国内设备运输保险费增值税税率" localSheetId="140">#REF!</definedName>
    <definedName name="国内设备运杂费费率" localSheetId="140">#REF!</definedName>
    <definedName name="国内设备运杂费增值税税率" localSheetId="140">#REF!</definedName>
    <definedName name="机械使用费" localSheetId="140">#REF!</definedName>
    <definedName name="基站名称" localSheetId="140">#REF!</definedName>
    <definedName name="技工单价" localSheetId="140">#REF!</definedName>
    <definedName name="技工费" localSheetId="140">'表二（联通设备安装）'!$E$13</definedName>
    <definedName name="技工总工日" localSheetId="140">'表三甲（联通设备安装）'!$K$64</definedName>
    <definedName name="甲供主材增值税税率" localSheetId="140">#REF!</definedName>
    <definedName name="甲供主要材料费" localSheetId="140">'表四主材(甲)（联通设备安装）'!$I$26</definedName>
    <definedName name="甲供主要材料费含税价" localSheetId="140">'表四主材(甲)（联通设备安装）'!$K$26</definedName>
    <definedName name="甲供主要材料费增值税" localSheetId="140">'表四主材(甲)（联通设备安装）'!$J$26</definedName>
    <definedName name="间接费" localSheetId="140">'表二（联通设备安装）'!$I$17</definedName>
    <definedName name="监理费" localSheetId="140">#REF!</definedName>
    <definedName name="监理费费率" localSheetId="140">#REF!</definedName>
    <definedName name="监理费计费额" localSheetId="140">#REF!</definedName>
    <definedName name="监理费增值税税率" localSheetId="140">#REF!</definedName>
    <definedName name="建设单位名称" localSheetId="140">#REF!</definedName>
    <definedName name="建设类型" localSheetId="140">#REF!</definedName>
    <definedName name="建筑安装工程费" localSheetId="140">'表二（联通设备安装）'!$E$9</definedName>
    <definedName name="建筑安装工程费含税价" localSheetId="140">'表二（联通设备安装）'!$E$8</definedName>
    <definedName name="建筑安装工程费增值税" localSheetId="140">'表二（联通设备安装）'!$I$25</definedName>
    <definedName name="勘察费" localSheetId="140">#REF!</definedName>
    <definedName name="客户版生成文件名称" localSheetId="140">#REF!</definedName>
    <definedName name="利旧甲供主要材料费" localSheetId="140">'表四主材(甲)（联通设备安装）'!$I$22</definedName>
    <definedName name="利旧甲供主要材料费含税价" localSheetId="140">'表四主材(甲)（联通设备安装）'!$K$22</definedName>
    <definedName name="利旧甲供主要材料费增值税" localSheetId="140">'表四主材(甲)（联通设备安装）'!$J$22</definedName>
    <definedName name="利旧乙供主要材料费" localSheetId="140">'表四主材(乙) （联通设备安装）'!$I$22</definedName>
    <definedName name="利旧乙供主要材料费含税价" localSheetId="140">'表四主材(乙) （联通设备安装）'!$K$22</definedName>
    <definedName name="利旧乙供主要材料费增值税" localSheetId="140">'表四主材(乙) （联通设备安装）'!$J$22</definedName>
    <definedName name="利旧主设备费" localSheetId="140">'表四主设备（联通设备安装）'!$I$14</definedName>
    <definedName name="利旧主设备费含税价" localSheetId="140">'表四主设备（联通设备安装）'!$K$14</definedName>
    <definedName name="利旧主设备费增值税" localSheetId="140">'表四主设备（联通设备安装）'!$J$14</definedName>
    <definedName name="利润" localSheetId="140">'表二（联通设备安装）'!$I$24</definedName>
    <definedName name="利润率" localSheetId="140">#REF!</definedName>
    <definedName name="临时设施费" localSheetId="140">'表二（联通设备安装）'!$E$25</definedName>
    <definedName name="临时设施费费率" localSheetId="140">#REF!</definedName>
    <definedName name="木材及木制品运杂费费率" localSheetId="140">#REF!</definedName>
    <definedName name="木材及木制品运杂费增值税税率" localSheetId="140">#REF!</definedName>
    <definedName name="普工单价" localSheetId="140">#REF!</definedName>
    <definedName name="普工费" localSheetId="140">'表二（联通设备安装）'!$E$14</definedName>
    <definedName name="普工总工日" localSheetId="140">'表三甲（联通设备安装）'!$L$64</definedName>
    <definedName name="其他运杂费费率" localSheetId="140">#REF!</definedName>
    <definedName name="其他运杂费增值税税率" localSheetId="140">#REF!</definedName>
    <definedName name="企业管理费" localSheetId="140">'表二（联通设备安装）'!$I$23</definedName>
    <definedName name="企业管理费费率" localSheetId="140">#REF!</definedName>
    <definedName name="区域" localSheetId="140">#REF!</definedName>
    <definedName name="人工费" localSheetId="140">'表二（联通设备安装）'!$E$12</definedName>
    <definedName name="设备采购及保管费增值税税率" localSheetId="140">#REF!</definedName>
    <definedName name="设备厂家" localSheetId="140">#REF!</definedName>
    <definedName name="设备增值税税率" localSheetId="140">#REF!</definedName>
    <definedName name="设计费" localSheetId="140">#REF!</definedName>
    <definedName name="设计费费率" localSheetId="140">#REF!</definedName>
    <definedName name="设计费附加调整系数" localSheetId="140">#REF!</definedName>
    <definedName name="设计费工程复杂系数" localSheetId="140">#REF!</definedName>
    <definedName name="设计费计费额" localSheetId="140">#REF!</definedName>
    <definedName name="设计费增值税税率" localSheetId="140">#REF!</definedName>
    <definedName name="设计费专业调整系数" localSheetId="140">#REF!</definedName>
    <definedName name="设计负责人" localSheetId="140">#REF!</definedName>
    <definedName name="社会保障费" localSheetId="140">'表二（联通设备安装）'!$I$20</definedName>
    <definedName name="社会保障费费率" localSheetId="140">#REF!</definedName>
    <definedName name="审核" localSheetId="140">#REF!</definedName>
    <definedName name="生产工具用具使用费" localSheetId="140">'表二（联通设备安装）'!$I$10</definedName>
    <definedName name="生产工具用具使用费费率" localSheetId="140">#REF!</definedName>
    <definedName name="省份" localSheetId="140">#REF!</definedName>
    <definedName name="施工单位增值税税率" localSheetId="140">#REF!</definedName>
    <definedName name="施工队伍调遣费" localSheetId="140">'表二（联通设备安装）'!$I$15</definedName>
    <definedName name="施工用水电蒸气费" localSheetId="140">#REF!</definedName>
    <definedName name="室内外" localSheetId="140">#REF!</definedName>
    <definedName name="室外部分技工总工日" localSheetId="140">'表三甲（联通设备安装）'!$K$65</definedName>
    <definedName name="室外部分普工总工日" localSheetId="140">'表三甲（联通设备安装）'!$L$65</definedName>
    <definedName name="水泥及水泥构件运杂费费率" localSheetId="140">#REF!</definedName>
    <definedName name="水泥及水泥构件运杂费增值税税率" localSheetId="140">#REF!</definedName>
    <definedName name="塑料及塑料制品运杂费费率" localSheetId="140">#REF!</definedName>
    <definedName name="塑料及塑料制品运杂费增值税税率" localSheetId="140">#REF!</definedName>
    <definedName name="特殊地区施工增加费" localSheetId="140">'表二（联通设备安装）'!$I$12</definedName>
    <definedName name="特殊地区施工增加费费率" localSheetId="140">#REF!</definedName>
    <definedName name="危险作业意外伤害保险费" localSheetId="140">'表二（联通设备安装）'!$I$22</definedName>
    <definedName name="危险作业意外伤害保险费费率" localSheetId="140">#REF!</definedName>
    <definedName name="文明施工费" localSheetId="140">'表二（联通设备安装）'!$E$21</definedName>
    <definedName name="文明施工费费率" localSheetId="140">#REF!</definedName>
    <definedName name="无线设备与工器具购置费" localSheetId="140">#REF!</definedName>
    <definedName name="项目建设管理费" localSheetId="140">#REF!</definedName>
    <definedName name="项目建设管理费费率" localSheetId="140">#REF!</definedName>
    <definedName name="项目建设管理费增值税税率" localSheetId="140">#REF!</definedName>
    <definedName name="项目属性" localSheetId="140">#REF!</definedName>
    <definedName name="销项税额" localSheetId="140">'表二（联通设备安装）'!$I$25</definedName>
    <definedName name="小型建筑工程费" localSheetId="140">'表四零小（联通设备安装）'!$I$26</definedName>
    <definedName name="小型建筑工程费含税价" localSheetId="140">'表四零小（联通设备安装）'!$K$26</definedName>
    <definedName name="小型建筑工程费增值税" localSheetId="140">'表四零小（联通设备安装）'!$J$26</definedName>
    <definedName name="新建软件单BBU造价" localSheetId="140">#REF!</definedName>
    <definedName name="新建软件单BBU造价公允价" localSheetId="140">#REF!</definedName>
    <definedName name="新建软件单RRU造价" localSheetId="140">#REF!</definedName>
    <definedName name="新建软件单RRU造价公允价" localSheetId="140">#REF!</definedName>
    <definedName name="新建软件单载频造价" localSheetId="140">#REF!</definedName>
    <definedName name="新建软件单载频造价公允价" localSheetId="140">#REF!</definedName>
    <definedName name="新建软件单站造价" localSheetId="140">#REF!</definedName>
    <definedName name="新建软件单站造价公允价" localSheetId="140">#REF!</definedName>
    <definedName name="新建硬件单BBU造价" localSheetId="140">#REF!</definedName>
    <definedName name="新建硬件单BBU造价公允价" localSheetId="140">#REF!</definedName>
    <definedName name="新建硬件单RRU造价" localSheetId="140">#REF!</definedName>
    <definedName name="新建硬件单RRU造价公允价" localSheetId="140">#REF!</definedName>
    <definedName name="新建硬件单载频造价" localSheetId="140">#REF!</definedName>
    <definedName name="新建硬件单载频造价公允价" localSheetId="140">#REF!</definedName>
    <definedName name="新建硬件单站造价" localSheetId="140">#REF!</definedName>
    <definedName name="新建硬件单站造价公允价" localSheetId="140">#REF!</definedName>
    <definedName name="选址费" localSheetId="140">#REF!</definedName>
    <definedName name="选址费增值税税率" localSheetId="140">#REF!</definedName>
    <definedName name="夜间施工增加费" localSheetId="140">'表二（联通设备安装）'!$I$8</definedName>
    <definedName name="夜间施工增加费费率" localSheetId="140">#REF!</definedName>
    <definedName name="仪表使用费" localSheetId="140">'表三丙（联通设备安装）'!$M$64</definedName>
    <definedName name="乙供主材增值税税率" localSheetId="140">#REF!</definedName>
    <definedName name="乙供主要材料费" localSheetId="140">'表四主材(乙) （联通设备安装）'!$I$26</definedName>
    <definedName name="乙供主要材料费含税价" localSheetId="140">'表四主材(乙) （联通设备安装）'!$K$26</definedName>
    <definedName name="乙供主要材料费增值税" localSheetId="140">'表四主材(乙) （联通设备安装）'!$J$26</definedName>
    <definedName name="已完工程及设备保护费" localSheetId="140">'表二（联通设备安装）'!$I$13</definedName>
    <definedName name="已完工程及设备保护费费率" localSheetId="140">#REF!</definedName>
    <definedName name="预备费费率" localSheetId="140">#REF!</definedName>
    <definedName name="运土费" localSheetId="140">#REF!</definedName>
    <definedName name="载波数" localSheetId="140">#REF!</definedName>
    <definedName name="直接费" localSheetId="140">'表二（联通设备安装）'!$E$10</definedName>
    <definedName name="直接工程费" localSheetId="140">'表二（联通设备安装）'!$E$11</definedName>
    <definedName name="主设备采购及保管费费率" localSheetId="140">#REF!</definedName>
    <definedName name="主设备采购及保管费增值税税率" localSheetId="140">#REF!</definedName>
    <definedName name="主设备费" localSheetId="140">'表四主设备（联通设备安装）'!$I$18</definedName>
    <definedName name="主设备费公允价" localSheetId="140">'表四主设备（联通设备安装）'!#REF!</definedName>
    <definedName name="主设备费含税价" localSheetId="140">'表四主设备（联通设备安装）'!$K$18</definedName>
    <definedName name="主设备费含税价公允价" localSheetId="140">'表四主设备（联通设备安装）'!#REF!</definedName>
    <definedName name="主设备费增值税" localSheetId="140">'表四主设备（联通设备安装）'!$J$18</definedName>
    <definedName name="主设备费增值税公允价" localSheetId="140">'表四主设备（联通设备安装）'!#REF!</definedName>
    <definedName name="主设备软件费" localSheetId="140">#REF!</definedName>
    <definedName name="主设备软件费公允价" localSheetId="140">#REF!</definedName>
    <definedName name="主设备软件费取费模式" localSheetId="140">#REF!</definedName>
    <definedName name="主设备软件费取费模式公允价" localSheetId="140">#REF!</definedName>
    <definedName name="主设备软件费增值税税率" localSheetId="140">#REF!</definedName>
    <definedName name="主设备软件费增值税税率公允价" localSheetId="140">#REF!</definedName>
    <definedName name="主设备硬件费" localSheetId="140">#REF!</definedName>
    <definedName name="主设备硬件费公允价" localSheetId="140">#REF!</definedName>
    <definedName name="主设备硬件费取费模式" localSheetId="140">#REF!</definedName>
    <definedName name="主设备硬件费取费模式公允价" localSheetId="140">#REF!</definedName>
    <definedName name="主设备硬件费增值税税率" localSheetId="140">#REF!</definedName>
    <definedName name="主设备硬件费增值税税率公允价" localSheetId="140">#REF!</definedName>
    <definedName name="主设备运距" localSheetId="140">#REF!</definedName>
    <definedName name="主设备运输保险费费率" localSheetId="140">#REF!</definedName>
    <definedName name="主设备运输保险费增值税税率" localSheetId="140">#REF!</definedName>
    <definedName name="主设备运杂费费率" localSheetId="140">#REF!</definedName>
    <definedName name="主设备运杂费增值税税率" localSheetId="140">#REF!</definedName>
    <definedName name="主要材料费" localSheetId="140">'表二（联通设备安装）'!$E$16</definedName>
    <definedName name="住房公积金" localSheetId="140">'表二（联通设备安装）'!$I$21</definedName>
    <definedName name="住房公积金费率" localSheetId="140">#REF!</definedName>
    <definedName name="专业代码" localSheetId="140">#REF!</definedName>
    <definedName name="专业归属" localSheetId="140">#REF!</definedName>
    <definedName name="资源录入费" localSheetId="140">#REF!</definedName>
    <definedName name="资源录入费增值税税率" localSheetId="140">#REF!</definedName>
    <definedName name="自定义编制日期" localSheetId="140">#REF!</definedName>
    <definedName name="总体设计费" localSheetId="140">#REF!</definedName>
    <definedName name="总投资" localSheetId="140">'表一（联通设备安装）'!$K$15</definedName>
    <definedName name="总投资含税价" localSheetId="140">'表一（联通设备安装）'!$M$15</definedName>
    <definedName name="总投资增值税" localSheetId="140">'表一（联通设备安装）'!$L$15</definedName>
    <definedName name="_xlnm._FilterDatabase" localSheetId="141" hidden="1">'表三甲（联通设备安装）'!$B$8:$L$51</definedName>
    <definedName name="BBU数量" localSheetId="141">#REF!</definedName>
    <definedName name="_xlnm.Print_Area" localSheetId="141">'表三甲（联通设备安装）'!$B$2:$L$65</definedName>
    <definedName name="_xlnm.Print_Titles" localSheetId="141">'表三甲（联通设备安装）'!$2:$8</definedName>
    <definedName name="reference" localSheetId="141" hidden="1">#REF!</definedName>
    <definedName name="RRU数量" localSheetId="141">#REF!</definedName>
    <definedName name="安全生产费" localSheetId="141">'表五（联通设备安装）'!$E$13</definedName>
    <definedName name="安全生产费费率" localSheetId="141">#REF!</definedName>
    <definedName name="搬迁设备包装及运输费用" localSheetId="141">#REF!</definedName>
    <definedName name="搬迁设备包装及运输费用增值税税率" localSheetId="141">#REF!</definedName>
    <definedName name="编制" localSheetId="141">#REF!</definedName>
    <definedName name="编制单位" localSheetId="141">#REF!</definedName>
    <definedName name="编制日期" localSheetId="141">#REF!</definedName>
    <definedName name="标签制作费" localSheetId="141">#REF!</definedName>
    <definedName name="标签制作费增值税税率" localSheetId="141">#REF!</definedName>
    <definedName name="不需安装设备采购及保管费费率" localSheetId="141">#REF!</definedName>
    <definedName name="材料采购及保管费费率" localSheetId="141">#REF!</definedName>
    <definedName name="材料采购及保管费增值税税率" localSheetId="141">#REF!</definedName>
    <definedName name="材料费" localSheetId="141">'表二（联通设备安装）'!$E$15</definedName>
    <definedName name="材料运距" localSheetId="141">#REF!</definedName>
    <definedName name="材料运输保险费费率" localSheetId="141">#REF!</definedName>
    <definedName name="材料运输保险费增值税税率" localSheetId="141">#REF!</definedName>
    <definedName name="厂家服务费" localSheetId="141">#REF!</definedName>
    <definedName name="厂家服务费取费模式" localSheetId="141">#REF!</definedName>
    <definedName name="厂家服务费增值税税率" localSheetId="141">#REF!</definedName>
    <definedName name="措施项目费" localSheetId="141">'表二（联通设备安装）'!$E$20</definedName>
    <definedName name="大型施工机械调遣费" localSheetId="141">'表二（联通设备安装）'!$I$16</definedName>
    <definedName name="单BBU服务费造价" localSheetId="141">#REF!</definedName>
    <definedName name="单RRU服务费造价" localSheetId="141">#REF!</definedName>
    <definedName name="单程调遣费" localSheetId="141">#REF!</definedName>
    <definedName name="单项工程名称" localSheetId="141">#REF!</definedName>
    <definedName name="单载频服务费造价" localSheetId="141">#REF!</definedName>
    <definedName name="单站服务费造价" localSheetId="141">#REF!</definedName>
    <definedName name="地市" localSheetId="141">#REF!</definedName>
    <definedName name="电缆运杂费费率" localSheetId="141">#REF!</definedName>
    <definedName name="电缆运杂费增值税税率" localSheetId="141">#REF!</definedName>
    <definedName name="电源设备与工器具购置费" localSheetId="141">#REF!</definedName>
    <definedName name="调遣里程" localSheetId="141">#REF!</definedName>
    <definedName name="调遣人数" localSheetId="141">#REF!</definedName>
    <definedName name="冬雨季施工增加费" localSheetId="141">'表二（联通设备安装）'!$I$9</definedName>
    <definedName name="冬雨季施工增加费费率" localSheetId="141">#REF!</definedName>
    <definedName name="二次搬运费" localSheetId="141">#REF!</definedName>
    <definedName name="二次搬运费增值税税率" localSheetId="141">#REF!</definedName>
    <definedName name="辅助材料费" localSheetId="141">'表二（联通设备安装）'!$E$17</definedName>
    <definedName name="辅助材料费费率" localSheetId="141">#REF!</definedName>
    <definedName name="工程车辆使用费" localSheetId="141">'表二（联通设备安装）'!$E$26</definedName>
    <definedName name="工程车辆使用费费率" localSheetId="141">#REF!</definedName>
    <definedName name="工程点交、场地清理费" localSheetId="141">'表二（联通设备安装）'!$E$24</definedName>
    <definedName name="工程点交、场地清理费率" localSheetId="141">#REF!</definedName>
    <definedName name="工程费" localSheetId="141">'表一（联通设备安装）'!$K$10</definedName>
    <definedName name="工程干扰费" localSheetId="141">'表二（联通设备安装）'!$E$23</definedName>
    <definedName name="工程干扰费费率" localSheetId="141">#REF!</definedName>
    <definedName name="工程建设其他费" localSheetId="141">'表五（联通设备安装）'!$E$26</definedName>
    <definedName name="工程建设其他费含税价" localSheetId="141">'表五（联通设备安装）'!$G$26</definedName>
    <definedName name="工程建设其他费增值税" localSheetId="141">'表五（联通设备安装）'!$F$26</definedName>
    <definedName name="工程排污费" localSheetId="141">#REF!</definedName>
    <definedName name="工程属性" localSheetId="141">#REF!</definedName>
    <definedName name="工程项目名称" localSheetId="141">#REF!</definedName>
    <definedName name="工地器材搬运费" localSheetId="141">'表二（联通设备安装）'!$E$22</definedName>
    <definedName name="工地器材搬运费费率" localSheetId="141">#REF!</definedName>
    <definedName name="光缆运杂费费率" localSheetId="141">#REF!</definedName>
    <definedName name="光缆运杂费增值税税率" localSheetId="141">#REF!</definedName>
    <definedName name="规费" localSheetId="141">'表二（联通设备安装）'!$I$18</definedName>
    <definedName name="国内配套利旧设备费" localSheetId="141">'表四国内（联通设备安装）'!$I$22</definedName>
    <definedName name="国内配套利旧设备费含税价" localSheetId="141">'表四国内（联通设备安装）'!$K$22</definedName>
    <definedName name="国内配套利旧设备费增值税" localSheetId="141">'表四国内（联通设备安装）'!$J$22</definedName>
    <definedName name="国内配套设备费" localSheetId="141">'表四国内（联通设备安装）'!$I$26</definedName>
    <definedName name="国内配套设备费含税价" localSheetId="141">'表四国内（联通设备安装）'!$K$26</definedName>
    <definedName name="国内配套设备费增值税" localSheetId="141">'表四国内（联通设备安装）'!$J$26</definedName>
    <definedName name="国内设备采购及保管费费率" localSheetId="141">#REF!</definedName>
    <definedName name="国内设备采购及保管费增值税税率" localSheetId="141">#REF!</definedName>
    <definedName name="国内设备运距" localSheetId="141">#REF!</definedName>
    <definedName name="国内设备运输保险费费率" localSheetId="141">#REF!</definedName>
    <definedName name="国内设备运输保险费增值税税率" localSheetId="141">#REF!</definedName>
    <definedName name="国内设备运杂费费率" localSheetId="141">#REF!</definedName>
    <definedName name="国内设备运杂费增值税税率" localSheetId="141">#REF!</definedName>
    <definedName name="机械使用费" localSheetId="141">#REF!</definedName>
    <definedName name="基站名称" localSheetId="141">#REF!</definedName>
    <definedName name="技工单价" localSheetId="141">#REF!</definedName>
    <definedName name="技工费" localSheetId="141">'表二（联通设备安装）'!$E$13</definedName>
    <definedName name="技工总工日" localSheetId="141">'表三甲（联通设备安装）'!$K$64</definedName>
    <definedName name="甲供主材增值税税率" localSheetId="141">#REF!</definedName>
    <definedName name="甲供主要材料费" localSheetId="141">'表四主材(甲)（联通设备安装）'!$I$26</definedName>
    <definedName name="甲供主要材料费含税价" localSheetId="141">'表四主材(甲)（联通设备安装）'!$K$26</definedName>
    <definedName name="甲供主要材料费增值税" localSheetId="141">'表四主材(甲)（联通设备安装）'!$J$26</definedName>
    <definedName name="间接费" localSheetId="141">'表二（联通设备安装）'!$I$17</definedName>
    <definedName name="监理费" localSheetId="141">#REF!</definedName>
    <definedName name="监理费费率" localSheetId="141">#REF!</definedName>
    <definedName name="监理费计费额" localSheetId="141">#REF!</definedName>
    <definedName name="监理费增值税税率" localSheetId="141">#REF!</definedName>
    <definedName name="建设单位名称" localSheetId="141">#REF!</definedName>
    <definedName name="建设类型" localSheetId="141">#REF!</definedName>
    <definedName name="建筑安装工程费" localSheetId="141">'表二（联通设备安装）'!$E$9</definedName>
    <definedName name="建筑安装工程费含税价" localSheetId="141">'表二（联通设备安装）'!$E$8</definedName>
    <definedName name="建筑安装工程费增值税" localSheetId="141">'表二（联通设备安装）'!$I$25</definedName>
    <definedName name="勘察费" localSheetId="141">#REF!</definedName>
    <definedName name="客户版生成文件名称" localSheetId="141">#REF!</definedName>
    <definedName name="利旧甲供主要材料费" localSheetId="141">'表四主材(甲)（联通设备安装）'!$I$22</definedName>
    <definedName name="利旧甲供主要材料费含税价" localSheetId="141">'表四主材(甲)（联通设备安装）'!$K$22</definedName>
    <definedName name="利旧甲供主要材料费增值税" localSheetId="141">'表四主材(甲)（联通设备安装）'!$J$22</definedName>
    <definedName name="利旧乙供主要材料费" localSheetId="141">'表四主材(乙) （联通设备安装）'!$I$22</definedName>
    <definedName name="利旧乙供主要材料费含税价" localSheetId="141">'表四主材(乙) （联通设备安装）'!$K$22</definedName>
    <definedName name="利旧乙供主要材料费增值税" localSheetId="141">'表四主材(乙) （联通设备安装）'!$J$22</definedName>
    <definedName name="利旧主设备费" localSheetId="141">'表四主设备（联通设备安装）'!$I$14</definedName>
    <definedName name="利旧主设备费含税价" localSheetId="141">'表四主设备（联通设备安装）'!$K$14</definedName>
    <definedName name="利旧主设备费增值税" localSheetId="141">'表四主设备（联通设备安装）'!$J$14</definedName>
    <definedName name="利润" localSheetId="141">'表二（联通设备安装）'!$I$24</definedName>
    <definedName name="利润率" localSheetId="141">#REF!</definedName>
    <definedName name="临时设施费" localSheetId="141">'表二（联通设备安装）'!$E$25</definedName>
    <definedName name="临时设施费费率" localSheetId="141">#REF!</definedName>
    <definedName name="木材及木制品运杂费费率" localSheetId="141">#REF!</definedName>
    <definedName name="木材及木制品运杂费增值税税率" localSheetId="141">#REF!</definedName>
    <definedName name="普工单价" localSheetId="141">#REF!</definedName>
    <definedName name="普工费" localSheetId="141">'表二（联通设备安装）'!$E$14</definedName>
    <definedName name="普工总工日" localSheetId="141">'表三甲（联通设备安装）'!$L$64</definedName>
    <definedName name="其他运杂费费率" localSheetId="141">#REF!</definedName>
    <definedName name="其他运杂费增值税税率" localSheetId="141">#REF!</definedName>
    <definedName name="企业管理费" localSheetId="141">'表二（联通设备安装）'!$I$23</definedName>
    <definedName name="企业管理费费率" localSheetId="141">#REF!</definedName>
    <definedName name="区域" localSheetId="141">#REF!</definedName>
    <definedName name="人工费" localSheetId="141">'表二（联通设备安装）'!$E$12</definedName>
    <definedName name="设备采购及保管费增值税税率" localSheetId="141">#REF!</definedName>
    <definedName name="设备厂家" localSheetId="141">#REF!</definedName>
    <definedName name="设备增值税税率" localSheetId="141">#REF!</definedName>
    <definedName name="设计费" localSheetId="141">#REF!</definedName>
    <definedName name="设计费费率" localSheetId="141">#REF!</definedName>
    <definedName name="设计费附加调整系数" localSheetId="141">#REF!</definedName>
    <definedName name="设计费工程复杂系数" localSheetId="141">#REF!</definedName>
    <definedName name="设计费计费额" localSheetId="141">#REF!</definedName>
    <definedName name="设计费增值税税率" localSheetId="141">#REF!</definedName>
    <definedName name="设计费专业调整系数" localSheetId="141">#REF!</definedName>
    <definedName name="设计负责人" localSheetId="141">#REF!</definedName>
    <definedName name="社会保障费" localSheetId="141">'表二（联通设备安装）'!$I$20</definedName>
    <definedName name="社会保障费费率" localSheetId="141">#REF!</definedName>
    <definedName name="审核" localSheetId="141">#REF!</definedName>
    <definedName name="生产工具用具使用费" localSheetId="141">'表二（联通设备安装）'!$I$10</definedName>
    <definedName name="生产工具用具使用费费率" localSheetId="141">#REF!</definedName>
    <definedName name="省份" localSheetId="141">#REF!</definedName>
    <definedName name="施工单位增值税税率" localSheetId="141">#REF!</definedName>
    <definedName name="施工队伍调遣费" localSheetId="141">'表二（联通设备安装）'!$I$15</definedName>
    <definedName name="施工用水电蒸气费" localSheetId="141">#REF!</definedName>
    <definedName name="室内外" localSheetId="141">#REF!</definedName>
    <definedName name="室外部分技工总工日" localSheetId="141">'表三甲（联通设备安装）'!$K$65</definedName>
    <definedName name="室外部分普工总工日" localSheetId="141">'表三甲（联通设备安装）'!$L$65</definedName>
    <definedName name="水泥及水泥构件运杂费费率" localSheetId="141">#REF!</definedName>
    <definedName name="水泥及水泥构件运杂费增值税税率" localSheetId="141">#REF!</definedName>
    <definedName name="塑料及塑料制品运杂费费率" localSheetId="141">#REF!</definedName>
    <definedName name="塑料及塑料制品运杂费增值税税率" localSheetId="141">#REF!</definedName>
    <definedName name="特殊地区施工增加费" localSheetId="141">'表二（联通设备安装）'!$I$12</definedName>
    <definedName name="特殊地区施工增加费费率" localSheetId="141">#REF!</definedName>
    <definedName name="危险作业意外伤害保险费" localSheetId="141">'表二（联通设备安装）'!$I$22</definedName>
    <definedName name="危险作业意外伤害保险费费率" localSheetId="141">#REF!</definedName>
    <definedName name="文明施工费" localSheetId="141">'表二（联通设备安装）'!$E$21</definedName>
    <definedName name="文明施工费费率" localSheetId="141">#REF!</definedName>
    <definedName name="无线设备与工器具购置费" localSheetId="141">#REF!</definedName>
    <definedName name="项目建设管理费" localSheetId="141">#REF!</definedName>
    <definedName name="项目建设管理费费率" localSheetId="141">#REF!</definedName>
    <definedName name="项目建设管理费增值税税率" localSheetId="141">#REF!</definedName>
    <definedName name="项目属性" localSheetId="141">#REF!</definedName>
    <definedName name="销项税额" localSheetId="141">'表二（联通设备安装）'!$I$25</definedName>
    <definedName name="小型建筑工程费" localSheetId="141">'表四零小（联通设备安装）'!$I$26</definedName>
    <definedName name="小型建筑工程费含税价" localSheetId="141">'表四零小（联通设备安装）'!$K$26</definedName>
    <definedName name="小型建筑工程费增值税" localSheetId="141">'表四零小（联通设备安装）'!$J$26</definedName>
    <definedName name="新建软件单BBU造价" localSheetId="141">#REF!</definedName>
    <definedName name="新建软件单BBU造价公允价" localSheetId="141">#REF!</definedName>
    <definedName name="新建软件单RRU造价" localSheetId="141">#REF!</definedName>
    <definedName name="新建软件单RRU造价公允价" localSheetId="141">#REF!</definedName>
    <definedName name="新建软件单载频造价" localSheetId="141">#REF!</definedName>
    <definedName name="新建软件单载频造价公允价" localSheetId="141">#REF!</definedName>
    <definedName name="新建软件单站造价" localSheetId="141">#REF!</definedName>
    <definedName name="新建软件单站造价公允价" localSheetId="141">#REF!</definedName>
    <definedName name="新建硬件单BBU造价" localSheetId="141">#REF!</definedName>
    <definedName name="新建硬件单BBU造价公允价" localSheetId="141">#REF!</definedName>
    <definedName name="新建硬件单RRU造价" localSheetId="141">#REF!</definedName>
    <definedName name="新建硬件单RRU造价公允价" localSheetId="141">#REF!</definedName>
    <definedName name="新建硬件单载频造价" localSheetId="141">#REF!</definedName>
    <definedName name="新建硬件单载频造价公允价" localSheetId="141">#REF!</definedName>
    <definedName name="新建硬件单站造价" localSheetId="141">#REF!</definedName>
    <definedName name="新建硬件单站造价公允价" localSheetId="141">#REF!</definedName>
    <definedName name="选址费" localSheetId="141">#REF!</definedName>
    <definedName name="选址费增值税税率" localSheetId="141">#REF!</definedName>
    <definedName name="夜间施工增加费" localSheetId="141">'表二（联通设备安装）'!$I$8</definedName>
    <definedName name="夜间施工增加费费率" localSheetId="141">#REF!</definedName>
    <definedName name="仪表使用费" localSheetId="141">'表三丙（联通设备安装）'!$M$64</definedName>
    <definedName name="乙供主材增值税税率" localSheetId="141">#REF!</definedName>
    <definedName name="乙供主要材料费" localSheetId="141">'表四主材(乙) （联通设备安装）'!$I$26</definedName>
    <definedName name="乙供主要材料费含税价" localSheetId="141">'表四主材(乙) （联通设备安装）'!$K$26</definedName>
    <definedName name="乙供主要材料费增值税" localSheetId="141">'表四主材(乙) （联通设备安装）'!$J$26</definedName>
    <definedName name="已完工程及设备保护费" localSheetId="141">'表二（联通设备安装）'!$I$13</definedName>
    <definedName name="已完工程及设备保护费费率" localSheetId="141">#REF!</definedName>
    <definedName name="预备费费率" localSheetId="141">#REF!</definedName>
    <definedName name="运土费" localSheetId="141">#REF!</definedName>
    <definedName name="载波数" localSheetId="141">#REF!</definedName>
    <definedName name="直接费" localSheetId="141">'表二（联通设备安装）'!$E$10</definedName>
    <definedName name="直接工程费" localSheetId="141">'表二（联通设备安装）'!$E$11</definedName>
    <definedName name="主设备采购及保管费费率" localSheetId="141">#REF!</definedName>
    <definedName name="主设备采购及保管费增值税税率" localSheetId="141">#REF!</definedName>
    <definedName name="主设备费" localSheetId="141">'表四主设备（联通设备安装）'!$I$18</definedName>
    <definedName name="主设备费公允价" localSheetId="141">'表四主设备（联通设备安装）'!#REF!</definedName>
    <definedName name="主设备费含税价" localSheetId="141">'表四主设备（联通设备安装）'!$K$18</definedName>
    <definedName name="主设备费含税价公允价" localSheetId="141">'表四主设备（联通设备安装）'!#REF!</definedName>
    <definedName name="主设备费增值税" localSheetId="141">'表四主设备（联通设备安装）'!$J$18</definedName>
    <definedName name="主设备费增值税公允价" localSheetId="141">'表四主设备（联通设备安装）'!#REF!</definedName>
    <definedName name="主设备软件费" localSheetId="141">#REF!</definedName>
    <definedName name="主设备软件费公允价" localSheetId="141">#REF!</definedName>
    <definedName name="主设备软件费取费模式" localSheetId="141">#REF!</definedName>
    <definedName name="主设备软件费取费模式公允价" localSheetId="141">#REF!</definedName>
    <definedName name="主设备软件费增值税税率" localSheetId="141">#REF!</definedName>
    <definedName name="主设备软件费增值税税率公允价" localSheetId="141">#REF!</definedName>
    <definedName name="主设备硬件费" localSheetId="141">#REF!</definedName>
    <definedName name="主设备硬件费公允价" localSheetId="141">#REF!</definedName>
    <definedName name="主设备硬件费取费模式" localSheetId="141">#REF!</definedName>
    <definedName name="主设备硬件费取费模式公允价" localSheetId="141">#REF!</definedName>
    <definedName name="主设备硬件费增值税税率" localSheetId="141">#REF!</definedName>
    <definedName name="主设备硬件费增值税税率公允价" localSheetId="141">#REF!</definedName>
    <definedName name="主设备运距" localSheetId="141">#REF!</definedName>
    <definedName name="主设备运输保险费费率" localSheetId="141">#REF!</definedName>
    <definedName name="主设备运输保险费增值税税率" localSheetId="141">#REF!</definedName>
    <definedName name="主设备运杂费费率" localSheetId="141">#REF!</definedName>
    <definedName name="主设备运杂费增值税税率" localSheetId="141">#REF!</definedName>
    <definedName name="主要材料费" localSheetId="141">'表二（联通设备安装）'!$E$16</definedName>
    <definedName name="住房公积金" localSheetId="141">'表二（联通设备安装）'!$I$21</definedName>
    <definedName name="住房公积金费率" localSheetId="141">#REF!</definedName>
    <definedName name="专业代码" localSheetId="141">#REF!</definedName>
    <definedName name="专业归属" localSheetId="141">#REF!</definedName>
    <definedName name="资源录入费" localSheetId="141">#REF!</definedName>
    <definedName name="资源录入费增值税税率" localSheetId="141">#REF!</definedName>
    <definedName name="自定义编制日期" localSheetId="141">#REF!</definedName>
    <definedName name="总体设计费" localSheetId="141">#REF!</definedName>
    <definedName name="总投资" localSheetId="141">'表一（联通设备安装）'!$K$15</definedName>
    <definedName name="总投资含税价" localSheetId="141">'表一（联通设备安装）'!$M$15</definedName>
    <definedName name="总投资增值税" localSheetId="141">'表一（联通设备安装）'!$L$15</definedName>
    <definedName name="_xlnm._FilterDatabase" localSheetId="142" hidden="1">'表三丙（联通设备安装）'!$B$8:$M$11</definedName>
    <definedName name="BBU数量" localSheetId="142">#REF!</definedName>
    <definedName name="_xlnm.Print_Area" localSheetId="142">'表三丙（联通设备安装）'!$B$2:$M$65</definedName>
    <definedName name="_xlnm.Print_Titles" localSheetId="142">'表三丙（联通设备安装）'!$2:$8</definedName>
    <definedName name="reference" localSheetId="142" hidden="1">#REF!</definedName>
    <definedName name="RRU数量" localSheetId="142">#REF!</definedName>
    <definedName name="安全生产费" localSheetId="142">'表五（联通设备安装）'!$E$13</definedName>
    <definedName name="安全生产费费率" localSheetId="142">#REF!</definedName>
    <definedName name="搬迁设备包装及运输费用" localSheetId="142">#REF!</definedName>
    <definedName name="搬迁设备包装及运输费用增值税税率" localSheetId="142">#REF!</definedName>
    <definedName name="编制" localSheetId="142">#REF!</definedName>
    <definedName name="编制单位" localSheetId="142">#REF!</definedName>
    <definedName name="编制日期" localSheetId="142">#REF!</definedName>
    <definedName name="标签制作费" localSheetId="142">#REF!</definedName>
    <definedName name="标签制作费增值税税率" localSheetId="142">#REF!</definedName>
    <definedName name="不需安装设备采购及保管费费率" localSheetId="142">#REF!</definedName>
    <definedName name="材料采购及保管费费率" localSheetId="142">#REF!</definedName>
    <definedName name="材料采购及保管费增值税税率" localSheetId="142">#REF!</definedName>
    <definedName name="材料费" localSheetId="142">'表二（联通设备安装）'!$E$15</definedName>
    <definedName name="材料运距" localSheetId="142">#REF!</definedName>
    <definedName name="材料运输保险费费率" localSheetId="142">#REF!</definedName>
    <definedName name="材料运输保险费增值税税率" localSheetId="142">#REF!</definedName>
    <definedName name="厂家服务费" localSheetId="142">#REF!</definedName>
    <definedName name="厂家服务费取费模式" localSheetId="142">#REF!</definedName>
    <definedName name="厂家服务费增值税税率" localSheetId="142">#REF!</definedName>
    <definedName name="措施项目费" localSheetId="142">'表二（联通设备安装）'!$E$20</definedName>
    <definedName name="大型施工机械调遣费" localSheetId="142">'表二（联通设备安装）'!$I$16</definedName>
    <definedName name="单BBU服务费造价" localSheetId="142">#REF!</definedName>
    <definedName name="单RRU服务费造价" localSheetId="142">#REF!</definedName>
    <definedName name="单程调遣费" localSheetId="142">#REF!</definedName>
    <definedName name="单项工程名称" localSheetId="142">#REF!</definedName>
    <definedName name="单载频服务费造价" localSheetId="142">#REF!</definedName>
    <definedName name="单站服务费造价" localSheetId="142">#REF!</definedName>
    <definedName name="地市" localSheetId="142">#REF!</definedName>
    <definedName name="电缆运杂费费率" localSheetId="142">#REF!</definedName>
    <definedName name="电缆运杂费增值税税率" localSheetId="142">#REF!</definedName>
    <definedName name="电源设备与工器具购置费" localSheetId="142">#REF!</definedName>
    <definedName name="调遣里程" localSheetId="142">#REF!</definedName>
    <definedName name="调遣人数" localSheetId="142">#REF!</definedName>
    <definedName name="冬雨季施工增加费" localSheetId="142">'表二（联通设备安装）'!$I$9</definedName>
    <definedName name="冬雨季施工增加费费率" localSheetId="142">#REF!</definedName>
    <definedName name="二次搬运费" localSheetId="142">#REF!</definedName>
    <definedName name="二次搬运费增值税税率" localSheetId="142">#REF!</definedName>
    <definedName name="辅助材料费" localSheetId="142">'表二（联通设备安装）'!$E$17</definedName>
    <definedName name="辅助材料费费率" localSheetId="142">#REF!</definedName>
    <definedName name="工程车辆使用费" localSheetId="142">'表二（联通设备安装）'!$E$26</definedName>
    <definedName name="工程车辆使用费费率" localSheetId="142">#REF!</definedName>
    <definedName name="工程点交、场地清理费" localSheetId="142">'表二（联通设备安装）'!$E$24</definedName>
    <definedName name="工程点交、场地清理费率" localSheetId="142">#REF!</definedName>
    <definedName name="工程费" localSheetId="142">'表一（联通设备安装）'!$K$10</definedName>
    <definedName name="工程干扰费" localSheetId="142">'表二（联通设备安装）'!$E$23</definedName>
    <definedName name="工程干扰费费率" localSheetId="142">#REF!</definedName>
    <definedName name="工程建设其他费" localSheetId="142">'表五（联通设备安装）'!$E$26</definedName>
    <definedName name="工程建设其他费含税价" localSheetId="142">'表五（联通设备安装）'!$G$26</definedName>
    <definedName name="工程建设其他费增值税" localSheetId="142">'表五（联通设备安装）'!$F$26</definedName>
    <definedName name="工程排污费" localSheetId="142">#REF!</definedName>
    <definedName name="工程属性" localSheetId="142">#REF!</definedName>
    <definedName name="工程项目名称" localSheetId="142">#REF!</definedName>
    <definedName name="工地器材搬运费" localSheetId="142">'表二（联通设备安装）'!$E$22</definedName>
    <definedName name="工地器材搬运费费率" localSheetId="142">#REF!</definedName>
    <definedName name="光缆运杂费费率" localSheetId="142">#REF!</definedName>
    <definedName name="光缆运杂费增值税税率" localSheetId="142">#REF!</definedName>
    <definedName name="规费" localSheetId="142">'表二（联通设备安装）'!$I$18</definedName>
    <definedName name="国内配套利旧设备费" localSheetId="142">'表四国内（联通设备安装）'!$I$22</definedName>
    <definedName name="国内配套利旧设备费含税价" localSheetId="142">'表四国内（联通设备安装）'!$K$22</definedName>
    <definedName name="国内配套利旧设备费增值税" localSheetId="142">'表四国内（联通设备安装）'!$J$22</definedName>
    <definedName name="国内配套设备费" localSheetId="142">'表四国内（联通设备安装）'!$I$26</definedName>
    <definedName name="国内配套设备费含税价" localSheetId="142">'表四国内（联通设备安装）'!$K$26</definedName>
    <definedName name="国内配套设备费增值税" localSheetId="142">'表四国内（联通设备安装）'!$J$26</definedName>
    <definedName name="国内设备采购及保管费费率" localSheetId="142">#REF!</definedName>
    <definedName name="国内设备采购及保管费增值税税率" localSheetId="142">#REF!</definedName>
    <definedName name="国内设备运距" localSheetId="142">#REF!</definedName>
    <definedName name="国内设备运输保险费费率" localSheetId="142">#REF!</definedName>
    <definedName name="国内设备运输保险费增值税税率" localSheetId="142">#REF!</definedName>
    <definedName name="国内设备运杂费费率" localSheetId="142">#REF!</definedName>
    <definedName name="国内设备运杂费增值税税率" localSheetId="142">#REF!</definedName>
    <definedName name="机械使用费" localSheetId="142">#REF!</definedName>
    <definedName name="基站名称" localSheetId="142">#REF!</definedName>
    <definedName name="技工单价" localSheetId="142">#REF!</definedName>
    <definedName name="技工费" localSheetId="142">'表二（联通设备安装）'!$E$13</definedName>
    <definedName name="技工总工日" localSheetId="142">'表三甲（联通设备安装）'!$K$64</definedName>
    <definedName name="甲供主材增值税税率" localSheetId="142">#REF!</definedName>
    <definedName name="甲供主要材料费" localSheetId="142">'表四主材(甲)（联通设备安装）'!$I$26</definedName>
    <definedName name="甲供主要材料费含税价" localSheetId="142">'表四主材(甲)（联通设备安装）'!$K$26</definedName>
    <definedName name="甲供主要材料费增值税" localSheetId="142">'表四主材(甲)（联通设备安装）'!$J$26</definedName>
    <definedName name="间接费" localSheetId="142">'表二（联通设备安装）'!$I$17</definedName>
    <definedName name="监理费" localSheetId="142">#REF!</definedName>
    <definedName name="监理费费率" localSheetId="142">#REF!</definedName>
    <definedName name="监理费计费额" localSheetId="142">#REF!</definedName>
    <definedName name="监理费增值税税率" localSheetId="142">#REF!</definedName>
    <definedName name="建设单位名称" localSheetId="142">#REF!</definedName>
    <definedName name="建设类型" localSheetId="142">#REF!</definedName>
    <definedName name="建筑安装工程费" localSheetId="142">'表二（联通设备安装）'!$E$9</definedName>
    <definedName name="建筑安装工程费含税价" localSheetId="142">'表二（联通设备安装）'!$E$8</definedName>
    <definedName name="建筑安装工程费增值税" localSheetId="142">'表二（联通设备安装）'!$I$25</definedName>
    <definedName name="勘察费" localSheetId="142">#REF!</definedName>
    <definedName name="客户版生成文件名称" localSheetId="142">#REF!</definedName>
    <definedName name="利旧甲供主要材料费" localSheetId="142">'表四主材(甲)（联通设备安装）'!$I$22</definedName>
    <definedName name="利旧甲供主要材料费含税价" localSheetId="142">'表四主材(甲)（联通设备安装）'!$K$22</definedName>
    <definedName name="利旧甲供主要材料费增值税" localSheetId="142">'表四主材(甲)（联通设备安装）'!$J$22</definedName>
    <definedName name="利旧乙供主要材料费" localSheetId="142">'表四主材(乙) （联通设备安装）'!$I$22</definedName>
    <definedName name="利旧乙供主要材料费含税价" localSheetId="142">'表四主材(乙) （联通设备安装）'!$K$22</definedName>
    <definedName name="利旧乙供主要材料费增值税" localSheetId="142">'表四主材(乙) （联通设备安装）'!$J$22</definedName>
    <definedName name="利旧主设备费" localSheetId="142">'表四主设备（联通设备安装）'!$I$14</definedName>
    <definedName name="利旧主设备费含税价" localSheetId="142">'表四主设备（联通设备安装）'!$K$14</definedName>
    <definedName name="利旧主设备费增值税" localSheetId="142">'表四主设备（联通设备安装）'!$J$14</definedName>
    <definedName name="利润" localSheetId="142">'表二（联通设备安装）'!$I$24</definedName>
    <definedName name="利润率" localSheetId="142">#REF!</definedName>
    <definedName name="临时设施费" localSheetId="142">'表二（联通设备安装）'!$E$25</definedName>
    <definedName name="临时设施费费率" localSheetId="142">#REF!</definedName>
    <definedName name="木材及木制品运杂费费率" localSheetId="142">#REF!</definedName>
    <definedName name="木材及木制品运杂费增值税税率" localSheetId="142">#REF!</definedName>
    <definedName name="普工单价" localSheetId="142">#REF!</definedName>
    <definedName name="普工费" localSheetId="142">'表二（联通设备安装）'!$E$14</definedName>
    <definedName name="普工总工日" localSheetId="142">'表三甲（联通设备安装）'!$L$64</definedName>
    <definedName name="其他运杂费费率" localSheetId="142">#REF!</definedName>
    <definedName name="其他运杂费增值税税率" localSheetId="142">#REF!</definedName>
    <definedName name="企业管理费" localSheetId="142">'表二（联通设备安装）'!$I$23</definedName>
    <definedName name="企业管理费费率" localSheetId="142">#REF!</definedName>
    <definedName name="区域" localSheetId="142">#REF!</definedName>
    <definedName name="人工费" localSheetId="142">'表二（联通设备安装）'!$E$12</definedName>
    <definedName name="设备采购及保管费增值税税率" localSheetId="142">#REF!</definedName>
    <definedName name="设备厂家" localSheetId="142">#REF!</definedName>
    <definedName name="设备增值税税率" localSheetId="142">#REF!</definedName>
    <definedName name="设计费" localSheetId="142">#REF!</definedName>
    <definedName name="设计费费率" localSheetId="142">#REF!</definedName>
    <definedName name="设计费附加调整系数" localSheetId="142">#REF!</definedName>
    <definedName name="设计费工程复杂系数" localSheetId="142">#REF!</definedName>
    <definedName name="设计费计费额" localSheetId="142">#REF!</definedName>
    <definedName name="设计费增值税税率" localSheetId="142">#REF!</definedName>
    <definedName name="设计费专业调整系数" localSheetId="142">#REF!</definedName>
    <definedName name="设计负责人" localSheetId="142">#REF!</definedName>
    <definedName name="社会保障费" localSheetId="142">'表二（联通设备安装）'!$I$20</definedName>
    <definedName name="社会保障费费率" localSheetId="142">#REF!</definedName>
    <definedName name="审核" localSheetId="142">#REF!</definedName>
    <definedName name="生产工具用具使用费" localSheetId="142">'表二（联通设备安装）'!$I$10</definedName>
    <definedName name="生产工具用具使用费费率" localSheetId="142">#REF!</definedName>
    <definedName name="省份" localSheetId="142">#REF!</definedName>
    <definedName name="施工单位增值税税率" localSheetId="142">#REF!</definedName>
    <definedName name="施工队伍调遣费" localSheetId="142">'表二（联通设备安装）'!$I$15</definedName>
    <definedName name="施工用水电蒸气费" localSheetId="142">#REF!</definedName>
    <definedName name="室内外" localSheetId="142">#REF!</definedName>
    <definedName name="室外部分技工总工日" localSheetId="142">'表三甲（联通设备安装）'!$K$65</definedName>
    <definedName name="室外部分普工总工日" localSheetId="142">'表三甲（联通设备安装）'!$L$65</definedName>
    <definedName name="水泥及水泥构件运杂费费率" localSheetId="142">#REF!</definedName>
    <definedName name="水泥及水泥构件运杂费增值税税率" localSheetId="142">#REF!</definedName>
    <definedName name="塑料及塑料制品运杂费费率" localSheetId="142">#REF!</definedName>
    <definedName name="塑料及塑料制品运杂费增值税税率" localSheetId="142">#REF!</definedName>
    <definedName name="特殊地区施工增加费" localSheetId="142">'表二（联通设备安装）'!$I$12</definedName>
    <definedName name="特殊地区施工增加费费率" localSheetId="142">#REF!</definedName>
    <definedName name="危险作业意外伤害保险费" localSheetId="142">'表二（联通设备安装）'!$I$22</definedName>
    <definedName name="危险作业意外伤害保险费费率" localSheetId="142">#REF!</definedName>
    <definedName name="文明施工费" localSheetId="142">'表二（联通设备安装）'!$E$21</definedName>
    <definedName name="文明施工费费率" localSheetId="142">#REF!</definedName>
    <definedName name="无线设备与工器具购置费" localSheetId="142">#REF!</definedName>
    <definedName name="项目建设管理费" localSheetId="142">#REF!</definedName>
    <definedName name="项目建设管理费费率" localSheetId="142">#REF!</definedName>
    <definedName name="项目建设管理费增值税税率" localSheetId="142">#REF!</definedName>
    <definedName name="项目属性" localSheetId="142">#REF!</definedName>
    <definedName name="销项税额" localSheetId="142">'表二（联通设备安装）'!$I$25</definedName>
    <definedName name="小型建筑工程费" localSheetId="142">'表四零小（联通设备安装）'!$I$26</definedName>
    <definedName name="小型建筑工程费含税价" localSheetId="142">'表四零小（联通设备安装）'!$K$26</definedName>
    <definedName name="小型建筑工程费增值税" localSheetId="142">'表四零小（联通设备安装）'!$J$26</definedName>
    <definedName name="新建软件单BBU造价" localSheetId="142">#REF!</definedName>
    <definedName name="新建软件单BBU造价公允价" localSheetId="142">#REF!</definedName>
    <definedName name="新建软件单RRU造价" localSheetId="142">#REF!</definedName>
    <definedName name="新建软件单RRU造价公允价" localSheetId="142">#REF!</definedName>
    <definedName name="新建软件单载频造价" localSheetId="142">#REF!</definedName>
    <definedName name="新建软件单载频造价公允价" localSheetId="142">#REF!</definedName>
    <definedName name="新建软件单站造价" localSheetId="142">#REF!</definedName>
    <definedName name="新建软件单站造价公允价" localSheetId="142">#REF!</definedName>
    <definedName name="新建硬件单BBU造价" localSheetId="142">#REF!</definedName>
    <definedName name="新建硬件单BBU造价公允价" localSheetId="142">#REF!</definedName>
    <definedName name="新建硬件单RRU造价" localSheetId="142">#REF!</definedName>
    <definedName name="新建硬件单RRU造价公允价" localSheetId="142">#REF!</definedName>
    <definedName name="新建硬件单载频造价" localSheetId="142">#REF!</definedName>
    <definedName name="新建硬件单载频造价公允价" localSheetId="142">#REF!</definedName>
    <definedName name="新建硬件单站造价" localSheetId="142">#REF!</definedName>
    <definedName name="新建硬件单站造价公允价" localSheetId="142">#REF!</definedName>
    <definedName name="选址费" localSheetId="142">#REF!</definedName>
    <definedName name="选址费增值税税率" localSheetId="142">#REF!</definedName>
    <definedName name="夜间施工增加费" localSheetId="142">'表二（联通设备安装）'!$I$8</definedName>
    <definedName name="夜间施工增加费费率" localSheetId="142">#REF!</definedName>
    <definedName name="仪表使用费" localSheetId="142">'表三丙（联通设备安装）'!$M$64</definedName>
    <definedName name="乙供主材增值税税率" localSheetId="142">#REF!</definedName>
    <definedName name="乙供主要材料费" localSheetId="142">'表四主材(乙) （联通设备安装）'!$I$26</definedName>
    <definedName name="乙供主要材料费含税价" localSheetId="142">'表四主材(乙) （联通设备安装）'!$K$26</definedName>
    <definedName name="乙供主要材料费增值税" localSheetId="142">'表四主材(乙) （联通设备安装）'!$J$26</definedName>
    <definedName name="已完工程及设备保护费" localSheetId="142">'表二（联通设备安装）'!$I$13</definedName>
    <definedName name="已完工程及设备保护费费率" localSheetId="142">#REF!</definedName>
    <definedName name="预备费费率" localSheetId="142">#REF!</definedName>
    <definedName name="运土费" localSheetId="142">#REF!</definedName>
    <definedName name="载波数" localSheetId="142">#REF!</definedName>
    <definedName name="直接费" localSheetId="142">'表二（联通设备安装）'!$E$10</definedName>
    <definedName name="直接工程费" localSheetId="142">'表二（联通设备安装）'!$E$11</definedName>
    <definedName name="主设备采购及保管费费率" localSheetId="142">#REF!</definedName>
    <definedName name="主设备采购及保管费增值税税率" localSheetId="142">#REF!</definedName>
    <definedName name="主设备费" localSheetId="142">'表四主设备（联通设备安装）'!$I$18</definedName>
    <definedName name="主设备费公允价" localSheetId="142">'表四主设备（联通设备安装）'!#REF!</definedName>
    <definedName name="主设备费含税价" localSheetId="142">'表四主设备（联通设备安装）'!$K$18</definedName>
    <definedName name="主设备费含税价公允价" localSheetId="142">'表四主设备（联通设备安装）'!#REF!</definedName>
    <definedName name="主设备费增值税" localSheetId="142">'表四主设备（联通设备安装）'!$J$18</definedName>
    <definedName name="主设备费增值税公允价" localSheetId="142">'表四主设备（联通设备安装）'!#REF!</definedName>
    <definedName name="主设备软件费" localSheetId="142">#REF!</definedName>
    <definedName name="主设备软件费公允价" localSheetId="142">#REF!</definedName>
    <definedName name="主设备软件费取费模式" localSheetId="142">#REF!</definedName>
    <definedName name="主设备软件费取费模式公允价" localSheetId="142">#REF!</definedName>
    <definedName name="主设备软件费增值税税率" localSheetId="142">#REF!</definedName>
    <definedName name="主设备软件费增值税税率公允价" localSheetId="142">#REF!</definedName>
    <definedName name="主设备硬件费" localSheetId="142">#REF!</definedName>
    <definedName name="主设备硬件费公允价" localSheetId="142">#REF!</definedName>
    <definedName name="主设备硬件费取费模式" localSheetId="142">#REF!</definedName>
    <definedName name="主设备硬件费取费模式公允价" localSheetId="142">#REF!</definedName>
    <definedName name="主设备硬件费增值税税率" localSheetId="142">#REF!</definedName>
    <definedName name="主设备硬件费增值税税率公允价" localSheetId="142">#REF!</definedName>
    <definedName name="主设备运距" localSheetId="142">#REF!</definedName>
    <definedName name="主设备运输保险费费率" localSheetId="142">#REF!</definedName>
    <definedName name="主设备运输保险费增值税税率" localSheetId="142">#REF!</definedName>
    <definedName name="主设备运杂费费率" localSheetId="142">#REF!</definedName>
    <definedName name="主设备运杂费增值税税率" localSheetId="142">#REF!</definedName>
    <definedName name="主要材料费" localSheetId="142">'表二（联通设备安装）'!$E$16</definedName>
    <definedName name="住房公积金" localSheetId="142">'表二（联通设备安装）'!$I$21</definedName>
    <definedName name="住房公积金费率" localSheetId="142">#REF!</definedName>
    <definedName name="专业代码" localSheetId="142">#REF!</definedName>
    <definedName name="专业归属" localSheetId="142">#REF!</definedName>
    <definedName name="资源录入费" localSheetId="142">#REF!</definedName>
    <definedName name="资源录入费增值税税率" localSheetId="142">#REF!</definedName>
    <definedName name="自定义编制日期" localSheetId="142">#REF!</definedName>
    <definedName name="总体设计费" localSheetId="142">#REF!</definedName>
    <definedName name="总投资" localSheetId="142">'表一（联通设备安装）'!$K$15</definedName>
    <definedName name="总投资含税价" localSheetId="142">'表一（联通设备安装）'!$M$15</definedName>
    <definedName name="总投资增值税" localSheetId="142">'表一（联通设备安装）'!$L$15</definedName>
    <definedName name="_xlnm._FilterDatabase" localSheetId="143" hidden="1">'表四主设备（联通设备安装）'!$B$8:$L$27</definedName>
    <definedName name="BBU数量" localSheetId="143">#REF!</definedName>
    <definedName name="_xlnm.Print_Area" localSheetId="143">'表四主设备（联通设备安装）'!$B$2:$L$27</definedName>
    <definedName name="_xlnm.Print_Titles" localSheetId="143">'表四主设备（联通设备安装）'!$2:$8</definedName>
    <definedName name="reference" localSheetId="143" hidden="1">#REF!</definedName>
    <definedName name="RRU数量" localSheetId="143">#REF!</definedName>
    <definedName name="安全生产费" localSheetId="143">'表五（联通设备安装）'!$E$13</definedName>
    <definedName name="安全生产费费率" localSheetId="143">#REF!</definedName>
    <definedName name="搬迁设备包装及运输费用" localSheetId="143">#REF!</definedName>
    <definedName name="搬迁设备包装及运输费用增值税税率" localSheetId="143">#REF!</definedName>
    <definedName name="编制" localSheetId="143">#REF!</definedName>
    <definedName name="编制单位" localSheetId="143">#REF!</definedName>
    <definedName name="编制日期" localSheetId="143">#REF!</definedName>
    <definedName name="标签制作费" localSheetId="143">#REF!</definedName>
    <definedName name="标签制作费增值税税率" localSheetId="143">#REF!</definedName>
    <definedName name="不需安装设备采购及保管费费率" localSheetId="143">#REF!</definedName>
    <definedName name="材料采购及保管费费率" localSheetId="143">#REF!</definedName>
    <definedName name="材料采购及保管费增值税税率" localSheetId="143">#REF!</definedName>
    <definedName name="材料费" localSheetId="143">'表二（联通设备安装）'!$E$15</definedName>
    <definedName name="材料运距" localSheetId="143">#REF!</definedName>
    <definedName name="材料运输保险费费率" localSheetId="143">#REF!</definedName>
    <definedName name="材料运输保险费增值税税率" localSheetId="143">#REF!</definedName>
    <definedName name="厂家服务费" localSheetId="143">#REF!</definedName>
    <definedName name="厂家服务费取费模式" localSheetId="143">#REF!</definedName>
    <definedName name="厂家服务费增值税税率" localSheetId="143">#REF!</definedName>
    <definedName name="措施项目费" localSheetId="143">'表二（联通设备安装）'!$E$20</definedName>
    <definedName name="大型施工机械调遣费" localSheetId="143">'表二（联通设备安装）'!$I$16</definedName>
    <definedName name="单BBU服务费造价" localSheetId="143">#REF!</definedName>
    <definedName name="单RRU服务费造价" localSheetId="143">#REF!</definedName>
    <definedName name="单程调遣费" localSheetId="143">#REF!</definedName>
    <definedName name="单项工程名称" localSheetId="143">#REF!</definedName>
    <definedName name="单载频服务费造价" localSheetId="143">#REF!</definedName>
    <definedName name="单站服务费造价" localSheetId="143">#REF!</definedName>
    <definedName name="地市" localSheetId="143">#REF!</definedName>
    <definedName name="电缆运杂费费率" localSheetId="143">#REF!</definedName>
    <definedName name="电缆运杂费增值税税率" localSheetId="143">#REF!</definedName>
    <definedName name="电源设备与工器具购置费" localSheetId="143">#REF!</definedName>
    <definedName name="调遣里程" localSheetId="143">#REF!</definedName>
    <definedName name="调遣人数" localSheetId="143">#REF!</definedName>
    <definedName name="冬雨季施工增加费" localSheetId="143">'表二（联通设备安装）'!$I$9</definedName>
    <definedName name="冬雨季施工增加费费率" localSheetId="143">#REF!</definedName>
    <definedName name="二次搬运费" localSheetId="143">#REF!</definedName>
    <definedName name="二次搬运费增值税税率" localSheetId="143">#REF!</definedName>
    <definedName name="辅助材料费" localSheetId="143">'表二（联通设备安装）'!$E$17</definedName>
    <definedName name="辅助材料费费率" localSheetId="143">#REF!</definedName>
    <definedName name="工程车辆使用费" localSheetId="143">'表二（联通设备安装）'!$E$26</definedName>
    <definedName name="工程车辆使用费费率" localSheetId="143">#REF!</definedName>
    <definedName name="工程点交、场地清理费" localSheetId="143">'表二（联通设备安装）'!$E$24</definedName>
    <definedName name="工程点交、场地清理费率" localSheetId="143">#REF!</definedName>
    <definedName name="工程费" localSheetId="143">'表一（联通设备安装）'!$K$10</definedName>
    <definedName name="工程干扰费" localSheetId="143">'表二（联通设备安装）'!$E$23</definedName>
    <definedName name="工程干扰费费率" localSheetId="143">#REF!</definedName>
    <definedName name="工程建设其他费" localSheetId="143">'表五（联通设备安装）'!$E$26</definedName>
    <definedName name="工程建设其他费含税价" localSheetId="143">'表五（联通设备安装）'!$G$26</definedName>
    <definedName name="工程建设其他费增值税" localSheetId="143">'表五（联通设备安装）'!$F$26</definedName>
    <definedName name="工程排污费" localSheetId="143">#REF!</definedName>
    <definedName name="工程属性" localSheetId="143">#REF!</definedName>
    <definedName name="工程项目名称" localSheetId="143">#REF!</definedName>
    <definedName name="工地器材搬运费" localSheetId="143">'表二（联通设备安装）'!$E$22</definedName>
    <definedName name="工地器材搬运费费率" localSheetId="143">#REF!</definedName>
    <definedName name="光缆运杂费费率" localSheetId="143">#REF!</definedName>
    <definedName name="光缆运杂费增值税税率" localSheetId="143">#REF!</definedName>
    <definedName name="规费" localSheetId="143">'表二（联通设备安装）'!$I$18</definedName>
    <definedName name="国内配套利旧设备费" localSheetId="143">'表四国内（联通设备安装）'!$I$22</definedName>
    <definedName name="国内配套利旧设备费含税价" localSheetId="143">'表四国内（联通设备安装）'!$K$22</definedName>
    <definedName name="国内配套利旧设备费增值税" localSheetId="143">'表四国内（联通设备安装）'!$J$22</definedName>
    <definedName name="国内配套设备费" localSheetId="143">'表四国内（联通设备安装）'!$I$26</definedName>
    <definedName name="国内配套设备费含税价" localSheetId="143">'表四国内（联通设备安装）'!$K$26</definedName>
    <definedName name="国内配套设备费增值税" localSheetId="143">'表四国内（联通设备安装）'!$J$26</definedName>
    <definedName name="国内设备采购及保管费费率" localSheetId="143">#REF!</definedName>
    <definedName name="国内设备采购及保管费增值税税率" localSheetId="143">#REF!</definedName>
    <definedName name="国内设备运距" localSheetId="143">#REF!</definedName>
    <definedName name="国内设备运输保险费费率" localSheetId="143">#REF!</definedName>
    <definedName name="国内设备运输保险费增值税税率" localSheetId="143">#REF!</definedName>
    <definedName name="国内设备运杂费费率" localSheetId="143">#REF!</definedName>
    <definedName name="国内设备运杂费增值税税率" localSheetId="143">#REF!</definedName>
    <definedName name="机械使用费" localSheetId="143">#REF!</definedName>
    <definedName name="基站名称" localSheetId="143">#REF!</definedName>
    <definedName name="技工单价" localSheetId="143">#REF!</definedName>
    <definedName name="技工费" localSheetId="143">'表二（联通设备安装）'!$E$13</definedName>
    <definedName name="技工总工日" localSheetId="143">'表三甲（联通设备安装）'!$K$64</definedName>
    <definedName name="甲供主材增值税税率" localSheetId="143">#REF!</definedName>
    <definedName name="甲供主要材料费" localSheetId="143">'表四主材(甲)（联通设备安装）'!$I$26</definedName>
    <definedName name="甲供主要材料费含税价" localSheetId="143">'表四主材(甲)（联通设备安装）'!$K$26</definedName>
    <definedName name="甲供主要材料费增值税" localSheetId="143">'表四主材(甲)（联通设备安装）'!$J$26</definedName>
    <definedName name="间接费" localSheetId="143">'表二（联通设备安装）'!$I$17</definedName>
    <definedName name="监理费" localSheetId="143">#REF!</definedName>
    <definedName name="监理费费率" localSheetId="143">#REF!</definedName>
    <definedName name="监理费计费额" localSheetId="143">#REF!</definedName>
    <definedName name="监理费增值税税率" localSheetId="143">#REF!</definedName>
    <definedName name="建设单位名称" localSheetId="143">#REF!</definedName>
    <definedName name="建设类型" localSheetId="143">#REF!</definedName>
    <definedName name="建筑安装工程费" localSheetId="143">'表二（联通设备安装）'!$E$9</definedName>
    <definedName name="建筑安装工程费含税价" localSheetId="143">'表二（联通设备安装）'!$E$8</definedName>
    <definedName name="建筑安装工程费增值税" localSheetId="143">'表二（联通设备安装）'!$I$25</definedName>
    <definedName name="勘察费" localSheetId="143">#REF!</definedName>
    <definedName name="客户版生成文件名称" localSheetId="143">#REF!</definedName>
    <definedName name="利旧甲供主要材料费" localSheetId="143">'表四主材(甲)（联通设备安装）'!$I$22</definedName>
    <definedName name="利旧甲供主要材料费含税价" localSheetId="143">'表四主材(甲)（联通设备安装）'!$K$22</definedName>
    <definedName name="利旧甲供主要材料费增值税" localSheetId="143">'表四主材(甲)（联通设备安装）'!$J$22</definedName>
    <definedName name="利旧乙供主要材料费" localSheetId="143">'表四主材(乙) （联通设备安装）'!$I$22</definedName>
    <definedName name="利旧乙供主要材料费含税价" localSheetId="143">'表四主材(乙) （联通设备安装）'!$K$22</definedName>
    <definedName name="利旧乙供主要材料费增值税" localSheetId="143">'表四主材(乙) （联通设备安装）'!$J$22</definedName>
    <definedName name="利旧主设备费" localSheetId="143">'表四主设备（联通设备安装）'!$I$14</definedName>
    <definedName name="利旧主设备费含税价" localSheetId="143">'表四主设备（联通设备安装）'!$K$14</definedName>
    <definedName name="利旧主设备费增值税" localSheetId="143">'表四主设备（联通设备安装）'!$J$14</definedName>
    <definedName name="利润" localSheetId="143">'表二（联通设备安装）'!$I$24</definedName>
    <definedName name="利润率" localSheetId="143">#REF!</definedName>
    <definedName name="临时设施费" localSheetId="143">'表二（联通设备安装）'!$E$25</definedName>
    <definedName name="临时设施费费率" localSheetId="143">#REF!</definedName>
    <definedName name="木材及木制品运杂费费率" localSheetId="143">#REF!</definedName>
    <definedName name="木材及木制品运杂费增值税税率" localSheetId="143">#REF!</definedName>
    <definedName name="普工单价" localSheetId="143">#REF!</definedName>
    <definedName name="普工费" localSheetId="143">'表二（联通设备安装）'!$E$14</definedName>
    <definedName name="普工总工日" localSheetId="143">'表三甲（联通设备安装）'!$L$64</definedName>
    <definedName name="其他运杂费费率" localSheetId="143">#REF!</definedName>
    <definedName name="其他运杂费增值税税率" localSheetId="143">#REF!</definedName>
    <definedName name="企业管理费" localSheetId="143">'表二（联通设备安装）'!$I$23</definedName>
    <definedName name="企业管理费费率" localSheetId="143">#REF!</definedName>
    <definedName name="区域" localSheetId="143">#REF!</definedName>
    <definedName name="人工费" localSheetId="143">'表二（联通设备安装）'!$E$12</definedName>
    <definedName name="设备采购及保管费增值税税率" localSheetId="143">#REF!</definedName>
    <definedName name="设备厂家" localSheetId="143">#REF!</definedName>
    <definedName name="设备增值税税率" localSheetId="143">#REF!</definedName>
    <definedName name="设计费" localSheetId="143">#REF!</definedName>
    <definedName name="设计费费率" localSheetId="143">#REF!</definedName>
    <definedName name="设计费附加调整系数" localSheetId="143">#REF!</definedName>
    <definedName name="设计费工程复杂系数" localSheetId="143">#REF!</definedName>
    <definedName name="设计费计费额" localSheetId="143">#REF!</definedName>
    <definedName name="设计费增值税税率" localSheetId="143">#REF!</definedName>
    <definedName name="设计费专业调整系数" localSheetId="143">#REF!</definedName>
    <definedName name="设计负责人" localSheetId="143">#REF!</definedName>
    <definedName name="社会保障费" localSheetId="143">'表二（联通设备安装）'!$I$20</definedName>
    <definedName name="社会保障费费率" localSheetId="143">#REF!</definedName>
    <definedName name="审核" localSheetId="143">#REF!</definedName>
    <definedName name="生产工具用具使用费" localSheetId="143">'表二（联通设备安装）'!$I$10</definedName>
    <definedName name="生产工具用具使用费费率" localSheetId="143">#REF!</definedName>
    <definedName name="省份" localSheetId="143">#REF!</definedName>
    <definedName name="施工单位增值税税率" localSheetId="143">#REF!</definedName>
    <definedName name="施工队伍调遣费" localSheetId="143">'表二（联通设备安装）'!$I$15</definedName>
    <definedName name="施工用水电蒸气费" localSheetId="143">#REF!</definedName>
    <definedName name="室内外" localSheetId="143">#REF!</definedName>
    <definedName name="室外部分技工总工日" localSheetId="143">'表三甲（联通设备安装）'!$K$65</definedName>
    <definedName name="室外部分普工总工日" localSheetId="143">'表三甲（联通设备安装）'!$L$65</definedName>
    <definedName name="水泥及水泥构件运杂费费率" localSheetId="143">#REF!</definedName>
    <definedName name="水泥及水泥构件运杂费增值税税率" localSheetId="143">#REF!</definedName>
    <definedName name="塑料及塑料制品运杂费费率" localSheetId="143">#REF!</definedName>
    <definedName name="塑料及塑料制品运杂费增值税税率" localSheetId="143">#REF!</definedName>
    <definedName name="特殊地区施工增加费" localSheetId="143">'表二（联通设备安装）'!$I$12</definedName>
    <definedName name="特殊地区施工增加费费率" localSheetId="143">#REF!</definedName>
    <definedName name="危险作业意外伤害保险费" localSheetId="143">'表二（联通设备安装）'!$I$22</definedName>
    <definedName name="危险作业意外伤害保险费费率" localSheetId="143">#REF!</definedName>
    <definedName name="文明施工费" localSheetId="143">'表二（联通设备安装）'!$E$21</definedName>
    <definedName name="文明施工费费率" localSheetId="143">#REF!</definedName>
    <definedName name="无线设备与工器具购置费" localSheetId="143">#REF!</definedName>
    <definedName name="项目建设管理费" localSheetId="143">#REF!</definedName>
    <definedName name="项目建设管理费费率" localSheetId="143">#REF!</definedName>
    <definedName name="项目建设管理费增值税税率" localSheetId="143">#REF!</definedName>
    <definedName name="项目属性" localSheetId="143">#REF!</definedName>
    <definedName name="销项税额" localSheetId="143">'表二（联通设备安装）'!$I$25</definedName>
    <definedName name="小型建筑工程费" localSheetId="143">'表四零小（联通设备安装）'!$I$26</definedName>
    <definedName name="小型建筑工程费含税价" localSheetId="143">'表四零小（联通设备安装）'!$K$26</definedName>
    <definedName name="小型建筑工程费增值税" localSheetId="143">'表四零小（联通设备安装）'!$J$26</definedName>
    <definedName name="新建软件单BBU造价" localSheetId="143">#REF!</definedName>
    <definedName name="新建软件单BBU造价公允价" localSheetId="143">#REF!</definedName>
    <definedName name="新建软件单RRU造价" localSheetId="143">#REF!</definedName>
    <definedName name="新建软件单RRU造价公允价" localSheetId="143">#REF!</definedName>
    <definedName name="新建软件单载频造价" localSheetId="143">#REF!</definedName>
    <definedName name="新建软件单载频造价公允价" localSheetId="143">#REF!</definedName>
    <definedName name="新建软件单站造价" localSheetId="143">#REF!</definedName>
    <definedName name="新建软件单站造价公允价" localSheetId="143">#REF!</definedName>
    <definedName name="新建硬件单BBU造价" localSheetId="143">#REF!</definedName>
    <definedName name="新建硬件单BBU造价公允价" localSheetId="143">#REF!</definedName>
    <definedName name="新建硬件单RRU造价" localSheetId="143">#REF!</definedName>
    <definedName name="新建硬件单RRU造价公允价" localSheetId="143">#REF!</definedName>
    <definedName name="新建硬件单载频造价" localSheetId="143">#REF!</definedName>
    <definedName name="新建硬件单载频造价公允价" localSheetId="143">#REF!</definedName>
    <definedName name="新建硬件单站造价" localSheetId="143">#REF!</definedName>
    <definedName name="新建硬件单站造价公允价" localSheetId="143">#REF!</definedName>
    <definedName name="选址费" localSheetId="143">#REF!</definedName>
    <definedName name="选址费增值税税率" localSheetId="143">#REF!</definedName>
    <definedName name="夜间施工增加费" localSheetId="143">'表二（联通设备安装）'!$I$8</definedName>
    <definedName name="夜间施工增加费费率" localSheetId="143">#REF!</definedName>
    <definedName name="仪表使用费" localSheetId="143">'表三丙（联通设备安装）'!$M$64</definedName>
    <definedName name="乙供主材增值税税率" localSheetId="143">#REF!</definedName>
    <definedName name="乙供主要材料费" localSheetId="143">'表四主材(乙) （联通设备安装）'!$I$26</definedName>
    <definedName name="乙供主要材料费含税价" localSheetId="143">'表四主材(乙) （联通设备安装）'!$K$26</definedName>
    <definedName name="乙供主要材料费增值税" localSheetId="143">'表四主材(乙) （联通设备安装）'!$J$26</definedName>
    <definedName name="已完工程及设备保护费" localSheetId="143">'表二（联通设备安装）'!$I$13</definedName>
    <definedName name="已完工程及设备保护费费率" localSheetId="143">#REF!</definedName>
    <definedName name="预备费费率" localSheetId="143">#REF!</definedName>
    <definedName name="运土费" localSheetId="143">#REF!</definedName>
    <definedName name="载波数" localSheetId="143">#REF!</definedName>
    <definedName name="直接费" localSheetId="143">'表二（联通设备安装）'!$E$10</definedName>
    <definedName name="直接工程费" localSheetId="143">'表二（联通设备安装）'!$E$11</definedName>
    <definedName name="主设备采购及保管费费率" localSheetId="143">#REF!</definedName>
    <definedName name="主设备采购及保管费增值税税率" localSheetId="143">#REF!</definedName>
    <definedName name="主设备费" localSheetId="143">'表四主设备（联通设备安装）'!$I$18</definedName>
    <definedName name="主设备费公允价" localSheetId="143">'表四主设备（联通设备安装）'!#REF!</definedName>
    <definedName name="主设备费含税价" localSheetId="143">'表四主设备（联通设备安装）'!$K$18</definedName>
    <definedName name="主设备费含税价公允价" localSheetId="143">'表四主设备（联通设备安装）'!#REF!</definedName>
    <definedName name="主设备费增值税" localSheetId="143">'表四主设备（联通设备安装）'!$J$18</definedName>
    <definedName name="主设备费增值税公允价" localSheetId="143">'表四主设备（联通设备安装）'!#REF!</definedName>
    <definedName name="主设备软件费" localSheetId="143">#REF!</definedName>
    <definedName name="主设备软件费公允价" localSheetId="143">#REF!</definedName>
    <definedName name="主设备软件费取费模式" localSheetId="143">#REF!</definedName>
    <definedName name="主设备软件费取费模式公允价" localSheetId="143">#REF!</definedName>
    <definedName name="主设备软件费增值税税率" localSheetId="143">#REF!</definedName>
    <definedName name="主设备软件费增值税税率公允价" localSheetId="143">#REF!</definedName>
    <definedName name="主设备硬件费" localSheetId="143">#REF!</definedName>
    <definedName name="主设备硬件费公允价" localSheetId="143">#REF!</definedName>
    <definedName name="主设备硬件费取费模式" localSheetId="143">#REF!</definedName>
    <definedName name="主设备硬件费取费模式公允价" localSheetId="143">#REF!</definedName>
    <definedName name="主设备硬件费增值税税率" localSheetId="143">#REF!</definedName>
    <definedName name="主设备硬件费增值税税率公允价" localSheetId="143">#REF!</definedName>
    <definedName name="主设备运距" localSheetId="143">#REF!</definedName>
    <definedName name="主设备运输保险费费率" localSheetId="143">#REF!</definedName>
    <definedName name="主设备运输保险费增值税税率" localSheetId="143">#REF!</definedName>
    <definedName name="主设备运杂费费率" localSheetId="143">#REF!</definedName>
    <definedName name="主设备运杂费增值税税率" localSheetId="143">#REF!</definedName>
    <definedName name="主要材料费" localSheetId="143">'表二（联通设备安装）'!$E$16</definedName>
    <definedName name="住房公积金" localSheetId="143">'表二（联通设备安装）'!$I$21</definedName>
    <definedName name="住房公积金费率" localSheetId="143">#REF!</definedName>
    <definedName name="专业代码" localSheetId="143">#REF!</definedName>
    <definedName name="专业归属" localSheetId="143">#REF!</definedName>
    <definedName name="资源录入费" localSheetId="143">#REF!</definedName>
    <definedName name="资源录入费增值税税率" localSheetId="143">#REF!</definedName>
    <definedName name="自定义编制日期" localSheetId="143">#REF!</definedName>
    <definedName name="总体设计费" localSheetId="143">#REF!</definedName>
    <definedName name="总投资" localSheetId="143">'表一（联通设备安装）'!$K$15</definedName>
    <definedName name="总投资含税价" localSheetId="143">'表一（联通设备安装）'!$M$15</definedName>
    <definedName name="总投资增值税" localSheetId="143">'表一（联通设备安装）'!$L$15</definedName>
    <definedName name="_xlnm._FilterDatabase" localSheetId="144" hidden="1">'表四国内（联通设备安装）'!$B$8:$L$10</definedName>
    <definedName name="BBU数量" localSheetId="144">#REF!</definedName>
    <definedName name="_xlnm.Print_Area" localSheetId="144">'表四国内（联通设备安装）'!$B$2:$L$27</definedName>
    <definedName name="_xlnm.Print_Titles" localSheetId="144">'表四国内（联通设备安装）'!$2:$8</definedName>
    <definedName name="reference" localSheetId="144" hidden="1">#REF!</definedName>
    <definedName name="RRU数量" localSheetId="144">#REF!</definedName>
    <definedName name="安全生产费" localSheetId="144">'表五（联通设备安装）'!$E$13</definedName>
    <definedName name="安全生产费费率" localSheetId="144">#REF!</definedName>
    <definedName name="搬迁设备包装及运输费用" localSheetId="144">#REF!</definedName>
    <definedName name="搬迁设备包装及运输费用增值税税率" localSheetId="144">#REF!</definedName>
    <definedName name="编制" localSheetId="144">#REF!</definedName>
    <definedName name="编制单位" localSheetId="144">#REF!</definedName>
    <definedName name="编制日期" localSheetId="144">#REF!</definedName>
    <definedName name="标签制作费" localSheetId="144">#REF!</definedName>
    <definedName name="标签制作费增值税税率" localSheetId="144">#REF!</definedName>
    <definedName name="不需安装设备采购及保管费费率" localSheetId="144">#REF!</definedName>
    <definedName name="材料采购及保管费费率" localSheetId="144">#REF!</definedName>
    <definedName name="材料采购及保管费增值税税率" localSheetId="144">#REF!</definedName>
    <definedName name="材料费" localSheetId="144">'表二（联通设备安装）'!$E$15</definedName>
    <definedName name="材料运距" localSheetId="144">#REF!</definedName>
    <definedName name="材料运输保险费费率" localSheetId="144">#REF!</definedName>
    <definedName name="材料运输保险费增值税税率" localSheetId="144">#REF!</definedName>
    <definedName name="厂家服务费" localSheetId="144">#REF!</definedName>
    <definedName name="厂家服务费取费模式" localSheetId="144">#REF!</definedName>
    <definedName name="厂家服务费增值税税率" localSheetId="144">#REF!</definedName>
    <definedName name="措施项目费" localSheetId="144">'表二（联通设备安装）'!$E$20</definedName>
    <definedName name="大型施工机械调遣费" localSheetId="144">'表二（联通设备安装）'!$I$16</definedName>
    <definedName name="单BBU服务费造价" localSheetId="144">#REF!</definedName>
    <definedName name="单RRU服务费造价" localSheetId="144">#REF!</definedName>
    <definedName name="单程调遣费" localSheetId="144">#REF!</definedName>
    <definedName name="单项工程名称" localSheetId="144">#REF!</definedName>
    <definedName name="单载频服务费造价" localSheetId="144">#REF!</definedName>
    <definedName name="单站服务费造价" localSheetId="144">#REF!</definedName>
    <definedName name="地市" localSheetId="144">#REF!</definedName>
    <definedName name="电缆运杂费费率" localSheetId="144">#REF!</definedName>
    <definedName name="电缆运杂费增值税税率" localSheetId="144">#REF!</definedName>
    <definedName name="电源设备与工器具购置费" localSheetId="144">#REF!</definedName>
    <definedName name="调遣里程" localSheetId="144">#REF!</definedName>
    <definedName name="调遣人数" localSheetId="144">#REF!</definedName>
    <definedName name="冬雨季施工增加费" localSheetId="144">'表二（联通设备安装）'!$I$9</definedName>
    <definedName name="冬雨季施工增加费费率" localSheetId="144">#REF!</definedName>
    <definedName name="二次搬运费" localSheetId="144">#REF!</definedName>
    <definedName name="二次搬运费增值税税率" localSheetId="144">#REF!</definedName>
    <definedName name="辅助材料费" localSheetId="144">'表二（联通设备安装）'!$E$17</definedName>
    <definedName name="辅助材料费费率" localSheetId="144">#REF!</definedName>
    <definedName name="工程车辆使用费" localSheetId="144">'表二（联通设备安装）'!$E$26</definedName>
    <definedName name="工程车辆使用费费率" localSheetId="144">#REF!</definedName>
    <definedName name="工程点交、场地清理费" localSheetId="144">'表二（联通设备安装）'!$E$24</definedName>
    <definedName name="工程点交、场地清理费率" localSheetId="144">#REF!</definedName>
    <definedName name="工程费" localSheetId="144">'表一（联通设备安装）'!$K$10</definedName>
    <definedName name="工程干扰费" localSheetId="144">'表二（联通设备安装）'!$E$23</definedName>
    <definedName name="工程干扰费费率" localSheetId="144">#REF!</definedName>
    <definedName name="工程建设其他费" localSheetId="144">'表五（联通设备安装）'!$E$26</definedName>
    <definedName name="工程建设其他费含税价" localSheetId="144">'表五（联通设备安装）'!$G$26</definedName>
    <definedName name="工程建设其他费增值税" localSheetId="144">'表五（联通设备安装）'!$F$26</definedName>
    <definedName name="工程排污费" localSheetId="144">#REF!</definedName>
    <definedName name="工程属性" localSheetId="144">#REF!</definedName>
    <definedName name="工程项目名称" localSheetId="144">#REF!</definedName>
    <definedName name="工地器材搬运费" localSheetId="144">'表二（联通设备安装）'!$E$22</definedName>
    <definedName name="工地器材搬运费费率" localSheetId="144">#REF!</definedName>
    <definedName name="光缆运杂费费率" localSheetId="144">#REF!</definedName>
    <definedName name="光缆运杂费增值税税率" localSheetId="144">#REF!</definedName>
    <definedName name="规费" localSheetId="144">'表二（联通设备安装）'!$I$18</definedName>
    <definedName name="国内配套利旧设备费" localSheetId="144">'表四国内（联通设备安装）'!$I$22</definedName>
    <definedName name="国内配套利旧设备费含税价" localSheetId="144">'表四国内（联通设备安装）'!$K$22</definedName>
    <definedName name="国内配套利旧设备费增值税" localSheetId="144">'表四国内（联通设备安装）'!$J$22</definedName>
    <definedName name="国内配套设备费" localSheetId="144">'表四国内（联通设备安装）'!$I$26</definedName>
    <definedName name="国内配套设备费含税价" localSheetId="144">'表四国内（联通设备安装）'!$K$26</definedName>
    <definedName name="国内配套设备费增值税" localSheetId="144">'表四国内（联通设备安装）'!$J$26</definedName>
    <definedName name="国内设备采购及保管费费率" localSheetId="144">#REF!</definedName>
    <definedName name="国内设备采购及保管费增值税税率" localSheetId="144">#REF!</definedName>
    <definedName name="国内设备运距" localSheetId="144">#REF!</definedName>
    <definedName name="国内设备运输保险费费率" localSheetId="144">#REF!</definedName>
    <definedName name="国内设备运输保险费增值税税率" localSheetId="144">#REF!</definedName>
    <definedName name="国内设备运杂费费率" localSheetId="144">#REF!</definedName>
    <definedName name="国内设备运杂费增值税税率" localSheetId="144">#REF!</definedName>
    <definedName name="机械使用费" localSheetId="144">#REF!</definedName>
    <definedName name="基站名称" localSheetId="144">#REF!</definedName>
    <definedName name="技工单价" localSheetId="144">#REF!</definedName>
    <definedName name="技工费" localSheetId="144">'表二（联通设备安装）'!$E$13</definedName>
    <definedName name="技工总工日" localSheetId="144">'表三甲（联通设备安装）'!$K$64</definedName>
    <definedName name="甲供主材增值税税率" localSheetId="144">#REF!</definedName>
    <definedName name="甲供主要材料费" localSheetId="144">'表四主材(甲)（联通设备安装）'!$I$26</definedName>
    <definedName name="甲供主要材料费含税价" localSheetId="144">'表四主材(甲)（联通设备安装）'!$K$26</definedName>
    <definedName name="甲供主要材料费增值税" localSheetId="144">'表四主材(甲)（联通设备安装）'!$J$26</definedName>
    <definedName name="间接费" localSheetId="144">'表二（联通设备安装）'!$I$17</definedName>
    <definedName name="监理费" localSheetId="144">#REF!</definedName>
    <definedName name="监理费费率" localSheetId="144">#REF!</definedName>
    <definedName name="监理费计费额" localSheetId="144">#REF!</definedName>
    <definedName name="监理费增值税税率" localSheetId="144">#REF!</definedName>
    <definedName name="建设单位名称" localSheetId="144">#REF!</definedName>
    <definedName name="建设类型" localSheetId="144">#REF!</definedName>
    <definedName name="建筑安装工程费" localSheetId="144">'表二（联通设备安装）'!$E$9</definedName>
    <definedName name="建筑安装工程费含税价" localSheetId="144">'表二（联通设备安装）'!$E$8</definedName>
    <definedName name="建筑安装工程费增值税" localSheetId="144">'表二（联通设备安装）'!$I$25</definedName>
    <definedName name="勘察费" localSheetId="144">#REF!</definedName>
    <definedName name="客户版生成文件名称" localSheetId="144">#REF!</definedName>
    <definedName name="利旧甲供主要材料费" localSheetId="144">'表四主材(甲)（联通设备安装）'!$I$22</definedName>
    <definedName name="利旧甲供主要材料费含税价" localSheetId="144">'表四主材(甲)（联通设备安装）'!$K$22</definedName>
    <definedName name="利旧甲供主要材料费增值税" localSheetId="144">'表四主材(甲)（联通设备安装）'!$J$22</definedName>
    <definedName name="利旧乙供主要材料费" localSheetId="144">'表四主材(乙) （联通设备安装）'!$I$22</definedName>
    <definedName name="利旧乙供主要材料费含税价" localSheetId="144">'表四主材(乙) （联通设备安装）'!$K$22</definedName>
    <definedName name="利旧乙供主要材料费增值税" localSheetId="144">'表四主材(乙) （联通设备安装）'!$J$22</definedName>
    <definedName name="利旧主设备费" localSheetId="144">'表四主设备（联通设备安装）'!$I$14</definedName>
    <definedName name="利旧主设备费含税价" localSheetId="144">'表四主设备（联通设备安装）'!$K$14</definedName>
    <definedName name="利旧主设备费增值税" localSheetId="144">'表四主设备（联通设备安装）'!$J$14</definedName>
    <definedName name="利润" localSheetId="144">'表二（联通设备安装）'!$I$24</definedName>
    <definedName name="利润率" localSheetId="144">#REF!</definedName>
    <definedName name="临时设施费" localSheetId="144">'表二（联通设备安装）'!$E$25</definedName>
    <definedName name="临时设施费费率" localSheetId="144">#REF!</definedName>
    <definedName name="木材及木制品运杂费费率" localSheetId="144">#REF!</definedName>
    <definedName name="木材及木制品运杂费增值税税率" localSheetId="144">#REF!</definedName>
    <definedName name="普工单价" localSheetId="144">#REF!</definedName>
    <definedName name="普工费" localSheetId="144">'表二（联通设备安装）'!$E$14</definedName>
    <definedName name="普工总工日" localSheetId="144">'表三甲（联通设备安装）'!$L$64</definedName>
    <definedName name="其他运杂费费率" localSheetId="144">#REF!</definedName>
    <definedName name="其他运杂费增值税税率" localSheetId="144">#REF!</definedName>
    <definedName name="企业管理费" localSheetId="144">'表二（联通设备安装）'!$I$23</definedName>
    <definedName name="企业管理费费率" localSheetId="144">#REF!</definedName>
    <definedName name="区域" localSheetId="144">#REF!</definedName>
    <definedName name="人工费" localSheetId="144">'表二（联通设备安装）'!$E$12</definedName>
    <definedName name="设备采购及保管费增值税税率" localSheetId="144">#REF!</definedName>
    <definedName name="设备厂家" localSheetId="144">#REF!</definedName>
    <definedName name="设备增值税税率" localSheetId="144">#REF!</definedName>
    <definedName name="设计费" localSheetId="144">#REF!</definedName>
    <definedName name="设计费费率" localSheetId="144">#REF!</definedName>
    <definedName name="设计费附加调整系数" localSheetId="144">#REF!</definedName>
    <definedName name="设计费工程复杂系数" localSheetId="144">#REF!</definedName>
    <definedName name="设计费计费额" localSheetId="144">#REF!</definedName>
    <definedName name="设计费增值税税率" localSheetId="144">#REF!</definedName>
    <definedName name="设计费专业调整系数" localSheetId="144">#REF!</definedName>
    <definedName name="设计负责人" localSheetId="144">#REF!</definedName>
    <definedName name="社会保障费" localSheetId="144">'表二（联通设备安装）'!$I$20</definedName>
    <definedName name="社会保障费费率" localSheetId="144">#REF!</definedName>
    <definedName name="审核" localSheetId="144">#REF!</definedName>
    <definedName name="生产工具用具使用费" localSheetId="144">'表二（联通设备安装）'!$I$10</definedName>
    <definedName name="生产工具用具使用费费率" localSheetId="144">#REF!</definedName>
    <definedName name="省份" localSheetId="144">#REF!</definedName>
    <definedName name="施工单位增值税税率" localSheetId="144">#REF!</definedName>
    <definedName name="施工队伍调遣费" localSheetId="144">'表二（联通设备安装）'!$I$15</definedName>
    <definedName name="施工用水电蒸气费" localSheetId="144">#REF!</definedName>
    <definedName name="室内外" localSheetId="144">#REF!</definedName>
    <definedName name="室外部分技工总工日" localSheetId="144">'表三甲（联通设备安装）'!$K$65</definedName>
    <definedName name="室外部分普工总工日" localSheetId="144">'表三甲（联通设备安装）'!$L$65</definedName>
    <definedName name="水泥及水泥构件运杂费费率" localSheetId="144">#REF!</definedName>
    <definedName name="水泥及水泥构件运杂费增值税税率" localSheetId="144">#REF!</definedName>
    <definedName name="塑料及塑料制品运杂费费率" localSheetId="144">#REF!</definedName>
    <definedName name="塑料及塑料制品运杂费增值税税率" localSheetId="144">#REF!</definedName>
    <definedName name="特殊地区施工增加费" localSheetId="144">'表二（联通设备安装）'!$I$12</definedName>
    <definedName name="特殊地区施工增加费费率" localSheetId="144">#REF!</definedName>
    <definedName name="危险作业意外伤害保险费" localSheetId="144">'表二（联通设备安装）'!$I$22</definedName>
    <definedName name="危险作业意外伤害保险费费率" localSheetId="144">#REF!</definedName>
    <definedName name="文明施工费" localSheetId="144">'表二（联通设备安装）'!$E$21</definedName>
    <definedName name="文明施工费费率" localSheetId="144">#REF!</definedName>
    <definedName name="无线设备与工器具购置费" localSheetId="144">#REF!</definedName>
    <definedName name="项目建设管理费" localSheetId="144">#REF!</definedName>
    <definedName name="项目建设管理费费率" localSheetId="144">#REF!</definedName>
    <definedName name="项目建设管理费增值税税率" localSheetId="144">#REF!</definedName>
    <definedName name="项目属性" localSheetId="144">#REF!</definedName>
    <definedName name="销项税额" localSheetId="144">'表二（联通设备安装）'!$I$25</definedName>
    <definedName name="小型建筑工程费" localSheetId="144">'表四零小（联通设备安装）'!$I$26</definedName>
    <definedName name="小型建筑工程费含税价" localSheetId="144">'表四零小（联通设备安装）'!$K$26</definedName>
    <definedName name="小型建筑工程费增值税" localSheetId="144">'表四零小（联通设备安装）'!$J$26</definedName>
    <definedName name="新建软件单BBU造价" localSheetId="144">#REF!</definedName>
    <definedName name="新建软件单BBU造价公允价" localSheetId="144">#REF!</definedName>
    <definedName name="新建软件单RRU造价" localSheetId="144">#REF!</definedName>
    <definedName name="新建软件单RRU造价公允价" localSheetId="144">#REF!</definedName>
    <definedName name="新建软件单载频造价" localSheetId="144">#REF!</definedName>
    <definedName name="新建软件单载频造价公允价" localSheetId="144">#REF!</definedName>
    <definedName name="新建软件单站造价" localSheetId="144">#REF!</definedName>
    <definedName name="新建软件单站造价公允价" localSheetId="144">#REF!</definedName>
    <definedName name="新建硬件单BBU造价" localSheetId="144">#REF!</definedName>
    <definedName name="新建硬件单BBU造价公允价" localSheetId="144">#REF!</definedName>
    <definedName name="新建硬件单RRU造价" localSheetId="144">#REF!</definedName>
    <definedName name="新建硬件单RRU造价公允价" localSheetId="144">#REF!</definedName>
    <definedName name="新建硬件单载频造价" localSheetId="144">#REF!</definedName>
    <definedName name="新建硬件单载频造价公允价" localSheetId="144">#REF!</definedName>
    <definedName name="新建硬件单站造价" localSheetId="144">#REF!</definedName>
    <definedName name="新建硬件单站造价公允价" localSheetId="144">#REF!</definedName>
    <definedName name="选址费" localSheetId="144">#REF!</definedName>
    <definedName name="选址费增值税税率" localSheetId="144">#REF!</definedName>
    <definedName name="夜间施工增加费" localSheetId="144">'表二（联通设备安装）'!$I$8</definedName>
    <definedName name="夜间施工增加费费率" localSheetId="144">#REF!</definedName>
    <definedName name="仪表使用费" localSheetId="144">'表三丙（联通设备安装）'!$M$64</definedName>
    <definedName name="乙供主材增值税税率" localSheetId="144">#REF!</definedName>
    <definedName name="乙供主要材料费" localSheetId="144">'表四主材(乙) （联通设备安装）'!$I$26</definedName>
    <definedName name="乙供主要材料费含税价" localSheetId="144">'表四主材(乙) （联通设备安装）'!$K$26</definedName>
    <definedName name="乙供主要材料费增值税" localSheetId="144">'表四主材(乙) （联通设备安装）'!$J$26</definedName>
    <definedName name="已完工程及设备保护费" localSheetId="144">'表二（联通设备安装）'!$I$13</definedName>
    <definedName name="已完工程及设备保护费费率" localSheetId="144">#REF!</definedName>
    <definedName name="预备费费率" localSheetId="144">#REF!</definedName>
    <definedName name="运土费" localSheetId="144">#REF!</definedName>
    <definedName name="载波数" localSheetId="144">#REF!</definedName>
    <definedName name="直接费" localSheetId="144">'表二（联通设备安装）'!$E$10</definedName>
    <definedName name="直接工程费" localSheetId="144">'表二（联通设备安装）'!$E$11</definedName>
    <definedName name="主设备采购及保管费费率" localSheetId="144">#REF!</definedName>
    <definedName name="主设备采购及保管费增值税税率" localSheetId="144">#REF!</definedName>
    <definedName name="主设备费" localSheetId="144">'表四主设备（联通设备安装）'!$I$18</definedName>
    <definedName name="主设备费公允价" localSheetId="144">'表四主设备（联通设备安装）'!#REF!</definedName>
    <definedName name="主设备费含税价" localSheetId="144">'表四主设备（联通设备安装）'!$K$18</definedName>
    <definedName name="主设备费含税价公允价" localSheetId="144">'表四主设备（联通设备安装）'!#REF!</definedName>
    <definedName name="主设备费增值税" localSheetId="144">'表四主设备（联通设备安装）'!$J$18</definedName>
    <definedName name="主设备费增值税公允价" localSheetId="144">'表四主设备（联通设备安装）'!#REF!</definedName>
    <definedName name="主设备软件费" localSheetId="144">#REF!</definedName>
    <definedName name="主设备软件费公允价" localSheetId="144">#REF!</definedName>
    <definedName name="主设备软件费取费模式" localSheetId="144">#REF!</definedName>
    <definedName name="主设备软件费取费模式公允价" localSheetId="144">#REF!</definedName>
    <definedName name="主设备软件费增值税税率" localSheetId="144">#REF!</definedName>
    <definedName name="主设备软件费增值税税率公允价" localSheetId="144">#REF!</definedName>
    <definedName name="主设备硬件费" localSheetId="144">#REF!</definedName>
    <definedName name="主设备硬件费公允价" localSheetId="144">#REF!</definedName>
    <definedName name="主设备硬件费取费模式" localSheetId="144">#REF!</definedName>
    <definedName name="主设备硬件费取费模式公允价" localSheetId="144">#REF!</definedName>
    <definedName name="主设备硬件费增值税税率" localSheetId="144">#REF!</definedName>
    <definedName name="主设备硬件费增值税税率公允价" localSheetId="144">#REF!</definedName>
    <definedName name="主设备运距" localSheetId="144">#REF!</definedName>
    <definedName name="主设备运输保险费费率" localSheetId="144">#REF!</definedName>
    <definedName name="主设备运输保险费增值税税率" localSheetId="144">#REF!</definedName>
    <definedName name="主设备运杂费费率" localSheetId="144">#REF!</definedName>
    <definedName name="主设备运杂费增值税税率" localSheetId="144">#REF!</definedName>
    <definedName name="主要材料费" localSheetId="144">'表二（联通设备安装）'!$E$16</definedName>
    <definedName name="住房公积金" localSheetId="144">'表二（联通设备安装）'!$I$21</definedName>
    <definedName name="住房公积金费率" localSheetId="144">#REF!</definedName>
    <definedName name="专业代码" localSheetId="144">#REF!</definedName>
    <definedName name="专业归属" localSheetId="144">#REF!</definedName>
    <definedName name="资源录入费" localSheetId="144">#REF!</definedName>
    <definedName name="资源录入费增值税税率" localSheetId="144">#REF!</definedName>
    <definedName name="自定义编制日期" localSheetId="144">#REF!</definedName>
    <definedName name="总体设计费" localSheetId="144">#REF!</definedName>
    <definedName name="总投资" localSheetId="144">'表一（联通设备安装）'!$K$15</definedName>
    <definedName name="总投资含税价" localSheetId="144">'表一（联通设备安装）'!$M$15</definedName>
    <definedName name="总投资增值税" localSheetId="144">'表一（联通设备安装）'!$L$15</definedName>
    <definedName name="_xlnm._FilterDatabase" localSheetId="145" hidden="1">'表四主材(甲)（联通设备安装）'!$B$8:$L$9</definedName>
    <definedName name="BBU数量" localSheetId="145">#REF!</definedName>
    <definedName name="_xlnm.Print_Area" localSheetId="145">'表四主材(甲)（联通设备安装）'!$B$2:$L$27</definedName>
    <definedName name="_xlnm.Print_Titles" localSheetId="145">'表四主材(甲)（联通设备安装）'!$2:$8</definedName>
    <definedName name="reference" localSheetId="145" hidden="1">#REF!</definedName>
    <definedName name="RRU数量" localSheetId="145">#REF!</definedName>
    <definedName name="安全生产费" localSheetId="145">'表五（联通设备安装）'!$E$13</definedName>
    <definedName name="安全生产费费率" localSheetId="145">#REF!</definedName>
    <definedName name="搬迁设备包装及运输费用" localSheetId="145">#REF!</definedName>
    <definedName name="搬迁设备包装及运输费用增值税税率" localSheetId="145">#REF!</definedName>
    <definedName name="编制" localSheetId="145">#REF!</definedName>
    <definedName name="编制单位" localSheetId="145">#REF!</definedName>
    <definedName name="编制日期" localSheetId="145">#REF!</definedName>
    <definedName name="标签制作费" localSheetId="145">#REF!</definedName>
    <definedName name="标签制作费增值税税率" localSheetId="145">#REF!</definedName>
    <definedName name="不需安装设备采购及保管费费率" localSheetId="145">#REF!</definedName>
    <definedName name="材料采购及保管费费率" localSheetId="145">#REF!</definedName>
    <definedName name="材料采购及保管费增值税税率" localSheetId="145">#REF!</definedName>
    <definedName name="材料费" localSheetId="145">'表二（联通设备安装）'!$E$15</definedName>
    <definedName name="材料运距" localSheetId="145">#REF!</definedName>
    <definedName name="材料运输保险费费率" localSheetId="145">#REF!</definedName>
    <definedName name="材料运输保险费增值税税率" localSheetId="145">#REF!</definedName>
    <definedName name="厂家服务费" localSheetId="145">#REF!</definedName>
    <definedName name="厂家服务费取费模式" localSheetId="145">#REF!</definedName>
    <definedName name="厂家服务费增值税税率" localSheetId="145">#REF!</definedName>
    <definedName name="措施项目费" localSheetId="145">'表二（联通设备安装）'!$E$20</definedName>
    <definedName name="大型施工机械调遣费" localSheetId="145">'表二（联通设备安装）'!$I$16</definedName>
    <definedName name="单BBU服务费造价" localSheetId="145">#REF!</definedName>
    <definedName name="单RRU服务费造价" localSheetId="145">#REF!</definedName>
    <definedName name="单程调遣费" localSheetId="145">#REF!</definedName>
    <definedName name="单项工程名称" localSheetId="145">#REF!</definedName>
    <definedName name="单载频服务费造价" localSheetId="145">#REF!</definedName>
    <definedName name="单站服务费造价" localSheetId="145">#REF!</definedName>
    <definedName name="地市" localSheetId="145">#REF!</definedName>
    <definedName name="电缆运杂费费率" localSheetId="145">#REF!</definedName>
    <definedName name="电缆运杂费增值税税率" localSheetId="145">#REF!</definedName>
    <definedName name="电源设备与工器具购置费" localSheetId="145">#REF!</definedName>
    <definedName name="调遣里程" localSheetId="145">#REF!</definedName>
    <definedName name="调遣人数" localSheetId="145">#REF!</definedName>
    <definedName name="冬雨季施工增加费" localSheetId="145">'表二（联通设备安装）'!$I$9</definedName>
    <definedName name="冬雨季施工增加费费率" localSheetId="145">#REF!</definedName>
    <definedName name="二次搬运费" localSheetId="145">#REF!</definedName>
    <definedName name="二次搬运费增值税税率" localSheetId="145">#REF!</definedName>
    <definedName name="辅助材料费" localSheetId="145">'表二（联通设备安装）'!$E$17</definedName>
    <definedName name="辅助材料费费率" localSheetId="145">#REF!</definedName>
    <definedName name="工程车辆使用费" localSheetId="145">'表二（联通设备安装）'!$E$26</definedName>
    <definedName name="工程车辆使用费费率" localSheetId="145">#REF!</definedName>
    <definedName name="工程点交、场地清理费" localSheetId="145">'表二（联通设备安装）'!$E$24</definedName>
    <definedName name="工程点交、场地清理费率" localSheetId="145">#REF!</definedName>
    <definedName name="工程费" localSheetId="145">'表一（联通设备安装）'!$K$10</definedName>
    <definedName name="工程干扰费" localSheetId="145">'表二（联通设备安装）'!$E$23</definedName>
    <definedName name="工程干扰费费率" localSheetId="145">#REF!</definedName>
    <definedName name="工程建设其他费" localSheetId="145">'表五（联通设备安装）'!$E$26</definedName>
    <definedName name="工程建设其他费含税价" localSheetId="145">'表五（联通设备安装）'!$G$26</definedName>
    <definedName name="工程建设其他费增值税" localSheetId="145">'表五（联通设备安装）'!$F$26</definedName>
    <definedName name="工程排污费" localSheetId="145">#REF!</definedName>
    <definedName name="工程属性" localSheetId="145">#REF!</definedName>
    <definedName name="工程项目名称" localSheetId="145">#REF!</definedName>
    <definedName name="工地器材搬运费" localSheetId="145">'表二（联通设备安装）'!$E$22</definedName>
    <definedName name="工地器材搬运费费率" localSheetId="145">#REF!</definedName>
    <definedName name="光缆运杂费费率" localSheetId="145">#REF!</definedName>
    <definedName name="光缆运杂费增值税税率" localSheetId="145">#REF!</definedName>
    <definedName name="规费" localSheetId="145">'表二（联通设备安装）'!$I$18</definedName>
    <definedName name="国内配套利旧设备费" localSheetId="145">'表四国内（联通设备安装）'!$I$22</definedName>
    <definedName name="国内配套利旧设备费含税价" localSheetId="145">'表四国内（联通设备安装）'!$K$22</definedName>
    <definedName name="国内配套利旧设备费增值税" localSheetId="145">'表四国内（联通设备安装）'!$J$22</definedName>
    <definedName name="国内配套设备费" localSheetId="145">'表四国内（联通设备安装）'!$I$26</definedName>
    <definedName name="国内配套设备费含税价" localSheetId="145">'表四国内（联通设备安装）'!$K$26</definedName>
    <definedName name="国内配套设备费增值税" localSheetId="145">'表四国内（联通设备安装）'!$J$26</definedName>
    <definedName name="国内设备采购及保管费费率" localSheetId="145">#REF!</definedName>
    <definedName name="国内设备采购及保管费增值税税率" localSheetId="145">#REF!</definedName>
    <definedName name="国内设备运距" localSheetId="145">#REF!</definedName>
    <definedName name="国内设备运输保险费费率" localSheetId="145">#REF!</definedName>
    <definedName name="国内设备运输保险费增值税税率" localSheetId="145">#REF!</definedName>
    <definedName name="国内设备运杂费费率" localSheetId="145">#REF!</definedName>
    <definedName name="国内设备运杂费增值税税率" localSheetId="145">#REF!</definedName>
    <definedName name="机械使用费" localSheetId="145">#REF!</definedName>
    <definedName name="基站名称" localSheetId="145">#REF!</definedName>
    <definedName name="技工单价" localSheetId="145">#REF!</definedName>
    <definedName name="技工费" localSheetId="145">'表二（联通设备安装）'!$E$13</definedName>
    <definedName name="技工总工日" localSheetId="145">'表三甲（联通设备安装）'!$K$64</definedName>
    <definedName name="甲供主材增值税税率" localSheetId="145">#REF!</definedName>
    <definedName name="甲供主要材料费" localSheetId="145">'表四主材(甲)（联通设备安装）'!$I$26</definedName>
    <definedName name="甲供主要材料费含税价" localSheetId="145">'表四主材(甲)（联通设备安装）'!$K$26</definedName>
    <definedName name="甲供主要材料费增值税" localSheetId="145">'表四主材(甲)（联通设备安装）'!$J$26</definedName>
    <definedName name="间接费" localSheetId="145">'表二（联通设备安装）'!$I$17</definedName>
    <definedName name="监理费" localSheetId="145">#REF!</definedName>
    <definedName name="监理费费率" localSheetId="145">#REF!</definedName>
    <definedName name="监理费计费额" localSheetId="145">#REF!</definedName>
    <definedName name="监理费增值税税率" localSheetId="145">#REF!</definedName>
    <definedName name="建设单位名称" localSheetId="145">#REF!</definedName>
    <definedName name="建设类型" localSheetId="145">#REF!</definedName>
    <definedName name="建筑安装工程费" localSheetId="145">'表二（联通设备安装）'!$E$9</definedName>
    <definedName name="建筑安装工程费含税价" localSheetId="145">'表二（联通设备安装）'!$E$8</definedName>
    <definedName name="建筑安装工程费增值税" localSheetId="145">'表二（联通设备安装）'!$I$25</definedName>
    <definedName name="勘察费" localSheetId="145">#REF!</definedName>
    <definedName name="客户版生成文件名称" localSheetId="145">#REF!</definedName>
    <definedName name="利旧甲供主要材料费" localSheetId="145">'表四主材(甲)（联通设备安装）'!$I$22</definedName>
    <definedName name="利旧甲供主要材料费含税价" localSheetId="145">'表四主材(甲)（联通设备安装）'!$K$22</definedName>
    <definedName name="利旧甲供主要材料费增值税" localSheetId="145">'表四主材(甲)（联通设备安装）'!$J$22</definedName>
    <definedName name="利旧乙供主要材料费" localSheetId="145">'表四主材(乙) （联通设备安装）'!$I$22</definedName>
    <definedName name="利旧乙供主要材料费含税价" localSheetId="145">'表四主材(乙) （联通设备安装）'!$K$22</definedName>
    <definedName name="利旧乙供主要材料费增值税" localSheetId="145">'表四主材(乙) （联通设备安装）'!$J$22</definedName>
    <definedName name="利旧主设备费" localSheetId="145">'表四主设备（联通设备安装）'!$I$14</definedName>
    <definedName name="利旧主设备费含税价" localSheetId="145">'表四主设备（联通设备安装）'!$K$14</definedName>
    <definedName name="利旧主设备费增值税" localSheetId="145">'表四主设备（联通设备安装）'!$J$14</definedName>
    <definedName name="利润" localSheetId="145">'表二（联通设备安装）'!$I$24</definedName>
    <definedName name="利润率" localSheetId="145">#REF!</definedName>
    <definedName name="临时设施费" localSheetId="145">'表二（联通设备安装）'!$E$25</definedName>
    <definedName name="临时设施费费率" localSheetId="145">#REF!</definedName>
    <definedName name="木材及木制品运杂费费率" localSheetId="145">#REF!</definedName>
    <definedName name="木材及木制品运杂费增值税税率" localSheetId="145">#REF!</definedName>
    <definedName name="普工单价" localSheetId="145">#REF!</definedName>
    <definedName name="普工费" localSheetId="145">'表二（联通设备安装）'!$E$14</definedName>
    <definedName name="普工总工日" localSheetId="145">'表三甲（联通设备安装）'!$L$64</definedName>
    <definedName name="其他运杂费费率" localSheetId="145">#REF!</definedName>
    <definedName name="其他运杂费增值税税率" localSheetId="145">#REF!</definedName>
    <definedName name="企业管理费" localSheetId="145">'表二（联通设备安装）'!$I$23</definedName>
    <definedName name="企业管理费费率" localSheetId="145">#REF!</definedName>
    <definedName name="区域" localSheetId="145">#REF!</definedName>
    <definedName name="人工费" localSheetId="145">'表二（联通设备安装）'!$E$12</definedName>
    <definedName name="设备采购及保管费增值税税率" localSheetId="145">#REF!</definedName>
    <definedName name="设备厂家" localSheetId="145">#REF!</definedName>
    <definedName name="设备增值税税率" localSheetId="145">#REF!</definedName>
    <definedName name="设计费" localSheetId="145">#REF!</definedName>
    <definedName name="设计费费率" localSheetId="145">#REF!</definedName>
    <definedName name="设计费附加调整系数" localSheetId="145">#REF!</definedName>
    <definedName name="设计费工程复杂系数" localSheetId="145">#REF!</definedName>
    <definedName name="设计费计费额" localSheetId="145">#REF!</definedName>
    <definedName name="设计费增值税税率" localSheetId="145">#REF!</definedName>
    <definedName name="设计费专业调整系数" localSheetId="145">#REF!</definedName>
    <definedName name="设计负责人" localSheetId="145">#REF!</definedName>
    <definedName name="社会保障费" localSheetId="145">'表二（联通设备安装）'!$I$20</definedName>
    <definedName name="社会保障费费率" localSheetId="145">#REF!</definedName>
    <definedName name="审核" localSheetId="145">#REF!</definedName>
    <definedName name="生产工具用具使用费" localSheetId="145">'表二（联通设备安装）'!$I$10</definedName>
    <definedName name="生产工具用具使用费费率" localSheetId="145">#REF!</definedName>
    <definedName name="省份" localSheetId="145">#REF!</definedName>
    <definedName name="施工单位增值税税率" localSheetId="145">#REF!</definedName>
    <definedName name="施工队伍调遣费" localSheetId="145">'表二（联通设备安装）'!$I$15</definedName>
    <definedName name="施工用水电蒸气费" localSheetId="145">#REF!</definedName>
    <definedName name="室内外" localSheetId="145">#REF!</definedName>
    <definedName name="室外部分技工总工日" localSheetId="145">'表三甲（联通设备安装）'!$K$65</definedName>
    <definedName name="室外部分普工总工日" localSheetId="145">'表三甲（联通设备安装）'!$L$65</definedName>
    <definedName name="水泥及水泥构件运杂费费率" localSheetId="145">#REF!</definedName>
    <definedName name="水泥及水泥构件运杂费增值税税率" localSheetId="145">#REF!</definedName>
    <definedName name="塑料及塑料制品运杂费费率" localSheetId="145">#REF!</definedName>
    <definedName name="塑料及塑料制品运杂费增值税税率" localSheetId="145">#REF!</definedName>
    <definedName name="特殊地区施工增加费" localSheetId="145">'表二（联通设备安装）'!$I$12</definedName>
    <definedName name="特殊地区施工增加费费率" localSheetId="145">#REF!</definedName>
    <definedName name="危险作业意外伤害保险费" localSheetId="145">'表二（联通设备安装）'!$I$22</definedName>
    <definedName name="危险作业意外伤害保险费费率" localSheetId="145">#REF!</definedName>
    <definedName name="文明施工费" localSheetId="145">'表二（联通设备安装）'!$E$21</definedName>
    <definedName name="文明施工费费率" localSheetId="145">#REF!</definedName>
    <definedName name="无线设备与工器具购置费" localSheetId="145">#REF!</definedName>
    <definedName name="项目建设管理费" localSheetId="145">#REF!</definedName>
    <definedName name="项目建设管理费费率" localSheetId="145">#REF!</definedName>
    <definedName name="项目建设管理费增值税税率" localSheetId="145">#REF!</definedName>
    <definedName name="项目属性" localSheetId="145">#REF!</definedName>
    <definedName name="销项税额" localSheetId="145">'表二（联通设备安装）'!$I$25</definedName>
    <definedName name="小型建筑工程费" localSheetId="145">'表四零小（联通设备安装）'!$I$26</definedName>
    <definedName name="小型建筑工程费含税价" localSheetId="145">'表四零小（联通设备安装）'!$K$26</definedName>
    <definedName name="小型建筑工程费增值税" localSheetId="145">'表四零小（联通设备安装）'!$J$26</definedName>
    <definedName name="新建软件单BBU造价" localSheetId="145">#REF!</definedName>
    <definedName name="新建软件单BBU造价公允价" localSheetId="145">#REF!</definedName>
    <definedName name="新建软件单RRU造价" localSheetId="145">#REF!</definedName>
    <definedName name="新建软件单RRU造价公允价" localSheetId="145">#REF!</definedName>
    <definedName name="新建软件单载频造价" localSheetId="145">#REF!</definedName>
    <definedName name="新建软件单载频造价公允价" localSheetId="145">#REF!</definedName>
    <definedName name="新建软件单站造价" localSheetId="145">#REF!</definedName>
    <definedName name="新建软件单站造价公允价" localSheetId="145">#REF!</definedName>
    <definedName name="新建硬件单BBU造价" localSheetId="145">#REF!</definedName>
    <definedName name="新建硬件单BBU造价公允价" localSheetId="145">#REF!</definedName>
    <definedName name="新建硬件单RRU造价" localSheetId="145">#REF!</definedName>
    <definedName name="新建硬件单RRU造价公允价" localSheetId="145">#REF!</definedName>
    <definedName name="新建硬件单载频造价" localSheetId="145">#REF!</definedName>
    <definedName name="新建硬件单载频造价公允价" localSheetId="145">#REF!</definedName>
    <definedName name="新建硬件单站造价" localSheetId="145">#REF!</definedName>
    <definedName name="新建硬件单站造价公允价" localSheetId="145">#REF!</definedName>
    <definedName name="选址费" localSheetId="145">#REF!</definedName>
    <definedName name="选址费增值税税率" localSheetId="145">#REF!</definedName>
    <definedName name="夜间施工增加费" localSheetId="145">'表二（联通设备安装）'!$I$8</definedName>
    <definedName name="夜间施工增加费费率" localSheetId="145">#REF!</definedName>
    <definedName name="仪表使用费" localSheetId="145">'表三丙（联通设备安装）'!$M$64</definedName>
    <definedName name="乙供主材增值税税率" localSheetId="145">#REF!</definedName>
    <definedName name="乙供主要材料费" localSheetId="145">'表四主材(乙) （联通设备安装）'!$I$26</definedName>
    <definedName name="乙供主要材料费含税价" localSheetId="145">'表四主材(乙) （联通设备安装）'!$K$26</definedName>
    <definedName name="乙供主要材料费增值税" localSheetId="145">'表四主材(乙) （联通设备安装）'!$J$26</definedName>
    <definedName name="已完工程及设备保护费" localSheetId="145">'表二（联通设备安装）'!$I$13</definedName>
    <definedName name="已完工程及设备保护费费率" localSheetId="145">#REF!</definedName>
    <definedName name="预备费费率" localSheetId="145">#REF!</definedName>
    <definedName name="运土费" localSheetId="145">#REF!</definedName>
    <definedName name="载波数" localSheetId="145">#REF!</definedName>
    <definedName name="直接费" localSheetId="145">'表二（联通设备安装）'!$E$10</definedName>
    <definedName name="直接工程费" localSheetId="145">'表二（联通设备安装）'!$E$11</definedName>
    <definedName name="主设备采购及保管费费率" localSheetId="145">#REF!</definedName>
    <definedName name="主设备采购及保管费增值税税率" localSheetId="145">#REF!</definedName>
    <definedName name="主设备费" localSheetId="145">'表四主设备（联通设备安装）'!$I$18</definedName>
    <definedName name="主设备费公允价" localSheetId="145">'表四主设备（联通设备安装）'!#REF!</definedName>
    <definedName name="主设备费含税价" localSheetId="145">'表四主设备（联通设备安装）'!$K$18</definedName>
    <definedName name="主设备费含税价公允价" localSheetId="145">'表四主设备（联通设备安装）'!#REF!</definedName>
    <definedName name="主设备费增值税" localSheetId="145">'表四主设备（联通设备安装）'!$J$18</definedName>
    <definedName name="主设备费增值税公允价" localSheetId="145">'表四主设备（联通设备安装）'!#REF!</definedName>
    <definedName name="主设备软件费" localSheetId="145">#REF!</definedName>
    <definedName name="主设备软件费公允价" localSheetId="145">#REF!</definedName>
    <definedName name="主设备软件费取费模式" localSheetId="145">#REF!</definedName>
    <definedName name="主设备软件费取费模式公允价" localSheetId="145">#REF!</definedName>
    <definedName name="主设备软件费增值税税率" localSheetId="145">#REF!</definedName>
    <definedName name="主设备软件费增值税税率公允价" localSheetId="145">#REF!</definedName>
    <definedName name="主设备硬件费" localSheetId="145">#REF!</definedName>
    <definedName name="主设备硬件费公允价" localSheetId="145">#REF!</definedName>
    <definedName name="主设备硬件费取费模式" localSheetId="145">#REF!</definedName>
    <definedName name="主设备硬件费取费模式公允价" localSheetId="145">#REF!</definedName>
    <definedName name="主设备硬件费增值税税率" localSheetId="145">#REF!</definedName>
    <definedName name="主设备硬件费增值税税率公允价" localSheetId="145">#REF!</definedName>
    <definedName name="主设备运距" localSheetId="145">#REF!</definedName>
    <definedName name="主设备运输保险费费率" localSheetId="145">#REF!</definedName>
    <definedName name="主设备运输保险费增值税税率" localSheetId="145">#REF!</definedName>
    <definedName name="主设备运杂费费率" localSheetId="145">#REF!</definedName>
    <definedName name="主设备运杂费增值税税率" localSheetId="145">#REF!</definedName>
    <definedName name="主要材料费" localSheetId="145">'表二（联通设备安装）'!$E$16</definedName>
    <definedName name="住房公积金" localSheetId="145">'表二（联通设备安装）'!$I$21</definedName>
    <definedName name="住房公积金费率" localSheetId="145">#REF!</definedName>
    <definedName name="专业代码" localSheetId="145">#REF!</definedName>
    <definedName name="专业归属" localSheetId="145">#REF!</definedName>
    <definedName name="资源录入费" localSheetId="145">#REF!</definedName>
    <definedName name="资源录入费增值税税率" localSheetId="145">#REF!</definedName>
    <definedName name="自定义编制日期" localSheetId="145">#REF!</definedName>
    <definedName name="总体设计费" localSheetId="145">#REF!</definedName>
    <definedName name="总投资" localSheetId="145">'表一（联通设备安装）'!$K$15</definedName>
    <definedName name="总投资含税价" localSheetId="145">'表一（联通设备安装）'!$M$15</definedName>
    <definedName name="总投资增值税" localSheetId="145">'表一（联通设备安装）'!$L$15</definedName>
    <definedName name="_xlnm._FilterDatabase" localSheetId="146" hidden="1">'表四主材(乙) （联通设备安装）'!$B$8:$L$8</definedName>
    <definedName name="BBU数量" localSheetId="146">#REF!</definedName>
    <definedName name="_xlnm.Print_Area" localSheetId="146">'表四主材(乙) （联通设备安装）'!$B$2:$L$27</definedName>
    <definedName name="_xlnm.Print_Titles" localSheetId="146">'表四主材(乙) （联通设备安装）'!$2:$8</definedName>
    <definedName name="reference" localSheetId="146" hidden="1">#REF!</definedName>
    <definedName name="RRU数量" localSheetId="146">#REF!</definedName>
    <definedName name="安全生产费" localSheetId="146">'表五（联通设备安装）'!$E$13</definedName>
    <definedName name="安全生产费费率" localSheetId="146">#REF!</definedName>
    <definedName name="搬迁设备包装及运输费用" localSheetId="146">#REF!</definedName>
    <definedName name="搬迁设备包装及运输费用增值税税率" localSheetId="146">#REF!</definedName>
    <definedName name="编制" localSheetId="146">#REF!</definedName>
    <definedName name="编制单位" localSheetId="146">#REF!</definedName>
    <definedName name="编制日期" localSheetId="146">#REF!</definedName>
    <definedName name="标签制作费" localSheetId="146">#REF!</definedName>
    <definedName name="标签制作费增值税税率" localSheetId="146">#REF!</definedName>
    <definedName name="不需安装设备采购及保管费费率" localSheetId="146">#REF!</definedName>
    <definedName name="材料采购及保管费费率" localSheetId="146">#REF!</definedName>
    <definedName name="材料采购及保管费增值税税率" localSheetId="146">#REF!</definedName>
    <definedName name="材料费" localSheetId="146">'表二（联通设备安装）'!$E$15</definedName>
    <definedName name="材料运距" localSheetId="146">#REF!</definedName>
    <definedName name="材料运输保险费费率" localSheetId="146">#REF!</definedName>
    <definedName name="材料运输保险费增值税税率" localSheetId="146">#REF!</definedName>
    <definedName name="厂家服务费" localSheetId="146">#REF!</definedName>
    <definedName name="厂家服务费取费模式" localSheetId="146">#REF!</definedName>
    <definedName name="厂家服务费增值税税率" localSheetId="146">#REF!</definedName>
    <definedName name="措施项目费" localSheetId="146">'表二（联通设备安装）'!$E$20</definedName>
    <definedName name="大型施工机械调遣费" localSheetId="146">'表二（联通设备安装）'!$I$16</definedName>
    <definedName name="单BBU服务费造价" localSheetId="146">#REF!</definedName>
    <definedName name="单RRU服务费造价" localSheetId="146">#REF!</definedName>
    <definedName name="单程调遣费" localSheetId="146">#REF!</definedName>
    <definedName name="单项工程名称" localSheetId="146">#REF!</definedName>
    <definedName name="单载频服务费造价" localSheetId="146">#REF!</definedName>
    <definedName name="单站服务费造价" localSheetId="146">#REF!</definedName>
    <definedName name="地市" localSheetId="146">#REF!</definedName>
    <definedName name="电缆运杂费费率" localSheetId="146">#REF!</definedName>
    <definedName name="电缆运杂费增值税税率" localSheetId="146">#REF!</definedName>
    <definedName name="电源设备与工器具购置费" localSheetId="146">#REF!</definedName>
    <definedName name="调遣里程" localSheetId="146">#REF!</definedName>
    <definedName name="调遣人数" localSheetId="146">#REF!</definedName>
    <definedName name="冬雨季施工增加费" localSheetId="146">'表二（联通设备安装）'!$I$9</definedName>
    <definedName name="冬雨季施工增加费费率" localSheetId="146">#REF!</definedName>
    <definedName name="二次搬运费" localSheetId="146">#REF!</definedName>
    <definedName name="二次搬运费增值税税率" localSheetId="146">#REF!</definedName>
    <definedName name="辅助材料费" localSheetId="146">'表二（联通设备安装）'!$E$17</definedName>
    <definedName name="辅助材料费费率" localSheetId="146">#REF!</definedName>
    <definedName name="工程车辆使用费" localSheetId="146">'表二（联通设备安装）'!$E$26</definedName>
    <definedName name="工程车辆使用费费率" localSheetId="146">#REF!</definedName>
    <definedName name="工程点交、场地清理费" localSheetId="146">'表二（联通设备安装）'!$E$24</definedName>
    <definedName name="工程点交、场地清理费率" localSheetId="146">#REF!</definedName>
    <definedName name="工程费" localSheetId="146">'表一（联通设备安装）'!$K$10</definedName>
    <definedName name="工程干扰费" localSheetId="146">'表二（联通设备安装）'!$E$23</definedName>
    <definedName name="工程干扰费费率" localSheetId="146">#REF!</definedName>
    <definedName name="工程建设其他费" localSheetId="146">'表五（联通设备安装）'!$E$26</definedName>
    <definedName name="工程建设其他费含税价" localSheetId="146">'表五（联通设备安装）'!$G$26</definedName>
    <definedName name="工程建设其他费增值税" localSheetId="146">'表五（联通设备安装）'!$F$26</definedName>
    <definedName name="工程排污费" localSheetId="146">#REF!</definedName>
    <definedName name="工程属性" localSheetId="146">#REF!</definedName>
    <definedName name="工程项目名称" localSheetId="146">#REF!</definedName>
    <definedName name="工地器材搬运费" localSheetId="146">'表二（联通设备安装）'!$E$22</definedName>
    <definedName name="工地器材搬运费费率" localSheetId="146">#REF!</definedName>
    <definedName name="光缆运杂费费率" localSheetId="146">#REF!</definedName>
    <definedName name="光缆运杂费增值税税率" localSheetId="146">#REF!</definedName>
    <definedName name="规费" localSheetId="146">'表二（联通设备安装）'!$I$18</definedName>
    <definedName name="国内配套利旧设备费" localSheetId="146">'表四国内（联通设备安装）'!$I$22</definedName>
    <definedName name="国内配套利旧设备费含税价" localSheetId="146">'表四国内（联通设备安装）'!$K$22</definedName>
    <definedName name="国内配套利旧设备费增值税" localSheetId="146">'表四国内（联通设备安装）'!$J$22</definedName>
    <definedName name="国内配套设备费" localSheetId="146">'表四国内（联通设备安装）'!$I$26</definedName>
    <definedName name="国内配套设备费含税价" localSheetId="146">'表四国内（联通设备安装）'!$K$26</definedName>
    <definedName name="国内配套设备费增值税" localSheetId="146">'表四国内（联通设备安装）'!$J$26</definedName>
    <definedName name="国内设备采购及保管费费率" localSheetId="146">#REF!</definedName>
    <definedName name="国内设备采购及保管费增值税税率" localSheetId="146">#REF!</definedName>
    <definedName name="国内设备运距" localSheetId="146">#REF!</definedName>
    <definedName name="国内设备运输保险费费率" localSheetId="146">#REF!</definedName>
    <definedName name="国内设备运输保险费增值税税率" localSheetId="146">#REF!</definedName>
    <definedName name="国内设备运杂费费率" localSheetId="146">#REF!</definedName>
    <definedName name="国内设备运杂费增值税税率" localSheetId="146">#REF!</definedName>
    <definedName name="机械使用费" localSheetId="146">#REF!</definedName>
    <definedName name="基站名称" localSheetId="146">#REF!</definedName>
    <definedName name="技工单价" localSheetId="146">#REF!</definedName>
    <definedName name="技工费" localSheetId="146">'表二（联通设备安装）'!$E$13</definedName>
    <definedName name="技工总工日" localSheetId="146">'表三甲（联通设备安装）'!$K$64</definedName>
    <definedName name="甲供主材增值税税率" localSheetId="146">#REF!</definedName>
    <definedName name="甲供主要材料费" localSheetId="146">'表四主材(甲)（联通设备安装）'!$I$26</definedName>
    <definedName name="甲供主要材料费含税价" localSheetId="146">'表四主材(甲)（联通设备安装）'!$K$26</definedName>
    <definedName name="甲供主要材料费增值税" localSheetId="146">'表四主材(甲)（联通设备安装）'!$J$26</definedName>
    <definedName name="间接费" localSheetId="146">'表二（联通设备安装）'!$I$17</definedName>
    <definedName name="监理费" localSheetId="146">#REF!</definedName>
    <definedName name="监理费费率" localSheetId="146">#REF!</definedName>
    <definedName name="监理费计费额" localSheetId="146">#REF!</definedName>
    <definedName name="监理费增值税税率" localSheetId="146">#REF!</definedName>
    <definedName name="建设单位名称" localSheetId="146">#REF!</definedName>
    <definedName name="建设类型" localSheetId="146">#REF!</definedName>
    <definedName name="建筑安装工程费" localSheetId="146">'表二（联通设备安装）'!$E$9</definedName>
    <definedName name="建筑安装工程费含税价" localSheetId="146">'表二（联通设备安装）'!$E$8</definedName>
    <definedName name="建筑安装工程费增值税" localSheetId="146">'表二（联通设备安装）'!$I$25</definedName>
    <definedName name="勘察费" localSheetId="146">#REF!</definedName>
    <definedName name="客户版生成文件名称" localSheetId="146">#REF!</definedName>
    <definedName name="利旧甲供主要材料费" localSheetId="146">'表四主材(甲)（联通设备安装）'!$I$22</definedName>
    <definedName name="利旧甲供主要材料费含税价" localSheetId="146">'表四主材(甲)（联通设备安装）'!$K$22</definedName>
    <definedName name="利旧甲供主要材料费增值税" localSheetId="146">'表四主材(甲)（联通设备安装）'!$J$22</definedName>
    <definedName name="利旧乙供主要材料费" localSheetId="146">'表四主材(乙) （联通设备安装）'!$I$22</definedName>
    <definedName name="利旧乙供主要材料费含税价" localSheetId="146">'表四主材(乙) （联通设备安装）'!$K$22</definedName>
    <definedName name="利旧乙供主要材料费增值税" localSheetId="146">'表四主材(乙) （联通设备安装）'!$J$22</definedName>
    <definedName name="利旧主设备费" localSheetId="146">'表四主设备（联通设备安装）'!$I$14</definedName>
    <definedName name="利旧主设备费含税价" localSheetId="146">'表四主设备（联通设备安装）'!$K$14</definedName>
    <definedName name="利旧主设备费增值税" localSheetId="146">'表四主设备（联通设备安装）'!$J$14</definedName>
    <definedName name="利润" localSheetId="146">'表二（联通设备安装）'!$I$24</definedName>
    <definedName name="利润率" localSheetId="146">#REF!</definedName>
    <definedName name="临时设施费" localSheetId="146">'表二（联通设备安装）'!$E$25</definedName>
    <definedName name="临时设施费费率" localSheetId="146">#REF!</definedName>
    <definedName name="木材及木制品运杂费费率" localSheetId="146">#REF!</definedName>
    <definedName name="木材及木制品运杂费增值税税率" localSheetId="146">#REF!</definedName>
    <definedName name="普工单价" localSheetId="146">#REF!</definedName>
    <definedName name="普工费" localSheetId="146">'表二（联通设备安装）'!$E$14</definedName>
    <definedName name="普工总工日" localSheetId="146">'表三甲（联通设备安装）'!$L$64</definedName>
    <definedName name="其他运杂费费率" localSheetId="146">#REF!</definedName>
    <definedName name="其他运杂费增值税税率" localSheetId="146">#REF!</definedName>
    <definedName name="企业管理费" localSheetId="146">'表二（联通设备安装）'!$I$23</definedName>
    <definedName name="企业管理费费率" localSheetId="146">#REF!</definedName>
    <definedName name="区域" localSheetId="146">#REF!</definedName>
    <definedName name="人工费" localSheetId="146">'表二（联通设备安装）'!$E$12</definedName>
    <definedName name="设备采购及保管费增值税税率" localSheetId="146">#REF!</definedName>
    <definedName name="设备厂家" localSheetId="146">#REF!</definedName>
    <definedName name="设备增值税税率" localSheetId="146">#REF!</definedName>
    <definedName name="设计费" localSheetId="146">#REF!</definedName>
    <definedName name="设计费费率" localSheetId="146">#REF!</definedName>
    <definedName name="设计费附加调整系数" localSheetId="146">#REF!</definedName>
    <definedName name="设计费工程复杂系数" localSheetId="146">#REF!</definedName>
    <definedName name="设计费计费额" localSheetId="146">#REF!</definedName>
    <definedName name="设计费增值税税率" localSheetId="146">#REF!</definedName>
    <definedName name="设计费专业调整系数" localSheetId="146">#REF!</definedName>
    <definedName name="设计负责人" localSheetId="146">#REF!</definedName>
    <definedName name="社会保障费" localSheetId="146">'表二（联通设备安装）'!$I$20</definedName>
    <definedName name="社会保障费费率" localSheetId="146">#REF!</definedName>
    <definedName name="审核" localSheetId="146">#REF!</definedName>
    <definedName name="生产工具用具使用费" localSheetId="146">'表二（联通设备安装）'!$I$10</definedName>
    <definedName name="生产工具用具使用费费率" localSheetId="146">#REF!</definedName>
    <definedName name="省份" localSheetId="146">#REF!</definedName>
    <definedName name="施工单位增值税税率" localSheetId="146">#REF!</definedName>
    <definedName name="施工队伍调遣费" localSheetId="146">'表二（联通设备安装）'!$I$15</definedName>
    <definedName name="施工用水电蒸气费" localSheetId="146">#REF!</definedName>
    <definedName name="室内外" localSheetId="146">#REF!</definedName>
    <definedName name="室外部分技工总工日" localSheetId="146">'表三甲（联通设备安装）'!$K$65</definedName>
    <definedName name="室外部分普工总工日" localSheetId="146">'表三甲（联通设备安装）'!$L$65</definedName>
    <definedName name="水泥及水泥构件运杂费费率" localSheetId="146">#REF!</definedName>
    <definedName name="水泥及水泥构件运杂费增值税税率" localSheetId="146">#REF!</definedName>
    <definedName name="塑料及塑料制品运杂费费率" localSheetId="146">#REF!</definedName>
    <definedName name="塑料及塑料制品运杂费增值税税率" localSheetId="146">#REF!</definedName>
    <definedName name="特殊地区施工增加费" localSheetId="146">'表二（联通设备安装）'!$I$12</definedName>
    <definedName name="特殊地区施工增加费费率" localSheetId="146">#REF!</definedName>
    <definedName name="危险作业意外伤害保险费" localSheetId="146">'表二（联通设备安装）'!$I$22</definedName>
    <definedName name="危险作业意外伤害保险费费率" localSheetId="146">#REF!</definedName>
    <definedName name="文明施工费" localSheetId="146">'表二（联通设备安装）'!$E$21</definedName>
    <definedName name="文明施工费费率" localSheetId="146">#REF!</definedName>
    <definedName name="无线设备与工器具购置费" localSheetId="146">#REF!</definedName>
    <definedName name="项目建设管理费" localSheetId="146">#REF!</definedName>
    <definedName name="项目建设管理费费率" localSheetId="146">#REF!</definedName>
    <definedName name="项目建设管理费增值税税率" localSheetId="146">#REF!</definedName>
    <definedName name="项目属性" localSheetId="146">#REF!</definedName>
    <definedName name="销项税额" localSheetId="146">'表二（联通设备安装）'!$I$25</definedName>
    <definedName name="小型建筑工程费" localSheetId="146">'表四零小（联通设备安装）'!$I$26</definedName>
    <definedName name="小型建筑工程费含税价" localSheetId="146">'表四零小（联通设备安装）'!$K$26</definedName>
    <definedName name="小型建筑工程费增值税" localSheetId="146">'表四零小（联通设备安装）'!$J$26</definedName>
    <definedName name="新建软件单BBU造价" localSheetId="146">#REF!</definedName>
    <definedName name="新建软件单BBU造价公允价" localSheetId="146">#REF!</definedName>
    <definedName name="新建软件单RRU造价" localSheetId="146">#REF!</definedName>
    <definedName name="新建软件单RRU造价公允价" localSheetId="146">#REF!</definedName>
    <definedName name="新建软件单载频造价" localSheetId="146">#REF!</definedName>
    <definedName name="新建软件单载频造价公允价" localSheetId="146">#REF!</definedName>
    <definedName name="新建软件单站造价" localSheetId="146">#REF!</definedName>
    <definedName name="新建软件单站造价公允价" localSheetId="146">#REF!</definedName>
    <definedName name="新建硬件单BBU造价" localSheetId="146">#REF!</definedName>
    <definedName name="新建硬件单BBU造价公允价" localSheetId="146">#REF!</definedName>
    <definedName name="新建硬件单RRU造价" localSheetId="146">#REF!</definedName>
    <definedName name="新建硬件单RRU造价公允价" localSheetId="146">#REF!</definedName>
    <definedName name="新建硬件单载频造价" localSheetId="146">#REF!</definedName>
    <definedName name="新建硬件单载频造价公允价" localSheetId="146">#REF!</definedName>
    <definedName name="新建硬件单站造价" localSheetId="146">#REF!</definedName>
    <definedName name="新建硬件单站造价公允价" localSheetId="146">#REF!</definedName>
    <definedName name="选址费" localSheetId="146">#REF!</definedName>
    <definedName name="选址费增值税税率" localSheetId="146">#REF!</definedName>
    <definedName name="夜间施工增加费" localSheetId="146">'表二（联通设备安装）'!$I$8</definedName>
    <definedName name="夜间施工增加费费率" localSheetId="146">#REF!</definedName>
    <definedName name="仪表使用费" localSheetId="146">'表三丙（联通设备安装）'!$M$64</definedName>
    <definedName name="乙供主材增值税税率" localSheetId="146">#REF!</definedName>
    <definedName name="乙供主要材料费" localSheetId="146">'表四主材(乙) （联通设备安装）'!$I$26</definedName>
    <definedName name="乙供主要材料费含税价" localSheetId="146">'表四主材(乙) （联通设备安装）'!$K$26</definedName>
    <definedName name="乙供主要材料费增值税" localSheetId="146">'表四主材(乙) （联通设备安装）'!$J$26</definedName>
    <definedName name="已完工程及设备保护费" localSheetId="146">'表二（联通设备安装）'!$I$13</definedName>
    <definedName name="已完工程及设备保护费费率" localSheetId="146">#REF!</definedName>
    <definedName name="预备费费率" localSheetId="146">#REF!</definedName>
    <definedName name="运土费" localSheetId="146">#REF!</definedName>
    <definedName name="载波数" localSheetId="146">#REF!</definedName>
    <definedName name="直接费" localSheetId="146">'表二（联通设备安装）'!$E$10</definedName>
    <definedName name="直接工程费" localSheetId="146">'表二（联通设备安装）'!$E$11</definedName>
    <definedName name="主设备采购及保管费费率" localSheetId="146">#REF!</definedName>
    <definedName name="主设备采购及保管费增值税税率" localSheetId="146">#REF!</definedName>
    <definedName name="主设备费" localSheetId="146">'表四主设备（联通设备安装）'!$I$18</definedName>
    <definedName name="主设备费公允价" localSheetId="146">'表四主设备（联通设备安装）'!#REF!</definedName>
    <definedName name="主设备费含税价" localSheetId="146">'表四主设备（联通设备安装）'!$K$18</definedName>
    <definedName name="主设备费含税价公允价" localSheetId="146">'表四主设备（联通设备安装）'!#REF!</definedName>
    <definedName name="主设备费增值税" localSheetId="146">'表四主设备（联通设备安装）'!$J$18</definedName>
    <definedName name="主设备费增值税公允价" localSheetId="146">'表四主设备（联通设备安装）'!#REF!</definedName>
    <definedName name="主设备软件费" localSheetId="146">#REF!</definedName>
    <definedName name="主设备软件费公允价" localSheetId="146">#REF!</definedName>
    <definedName name="主设备软件费取费模式" localSheetId="146">#REF!</definedName>
    <definedName name="主设备软件费取费模式公允价" localSheetId="146">#REF!</definedName>
    <definedName name="主设备软件费增值税税率" localSheetId="146">#REF!</definedName>
    <definedName name="主设备软件费增值税税率公允价" localSheetId="146">#REF!</definedName>
    <definedName name="主设备硬件费" localSheetId="146">#REF!</definedName>
    <definedName name="主设备硬件费公允价" localSheetId="146">#REF!</definedName>
    <definedName name="主设备硬件费取费模式" localSheetId="146">#REF!</definedName>
    <definedName name="主设备硬件费取费模式公允价" localSheetId="146">#REF!</definedName>
    <definedName name="主设备硬件费增值税税率" localSheetId="146">#REF!</definedName>
    <definedName name="主设备硬件费增值税税率公允价" localSheetId="146">#REF!</definedName>
    <definedName name="主设备运距" localSheetId="146">#REF!</definedName>
    <definedName name="主设备运输保险费费率" localSheetId="146">#REF!</definedName>
    <definedName name="主设备运输保险费增值税税率" localSheetId="146">#REF!</definedName>
    <definedName name="主设备运杂费费率" localSheetId="146">#REF!</definedName>
    <definedName name="主设备运杂费增值税税率" localSheetId="146">#REF!</definedName>
    <definedName name="主要材料费" localSheetId="146">'表二（联通设备安装）'!$E$16</definedName>
    <definedName name="住房公积金" localSheetId="146">'表二（联通设备安装）'!$I$21</definedName>
    <definedName name="住房公积金费率" localSheetId="146">#REF!</definedName>
    <definedName name="专业代码" localSheetId="146">#REF!</definedName>
    <definedName name="专业归属" localSheetId="146">#REF!</definedName>
    <definedName name="资源录入费" localSheetId="146">#REF!</definedName>
    <definedName name="资源录入费增值税税率" localSheetId="146">#REF!</definedName>
    <definedName name="自定义编制日期" localSheetId="146">#REF!</definedName>
    <definedName name="总体设计费" localSheetId="146">#REF!</definedName>
    <definedName name="总投资" localSheetId="146">'表一（联通设备安装）'!$K$15</definedName>
    <definedName name="总投资含税价" localSheetId="146">'表一（联通设备安装）'!$M$15</definedName>
    <definedName name="总投资增值税" localSheetId="146">'表一（联通设备安装）'!$L$15</definedName>
    <definedName name="_xlnm._FilterDatabase" localSheetId="147" hidden="1">'表四零小（联通设备安装）'!$B$8:$L$8</definedName>
    <definedName name="BBU数量" localSheetId="147">#REF!</definedName>
    <definedName name="_xlnm.Print_Area" localSheetId="147">'表四零小（联通设备安装）'!$B$2:$L$27</definedName>
    <definedName name="_xlnm.Print_Titles" localSheetId="147">'表四零小（联通设备安装）'!$2:$8</definedName>
    <definedName name="reference" localSheetId="147" hidden="1">#REF!</definedName>
    <definedName name="RRU数量" localSheetId="147">#REF!</definedName>
    <definedName name="安全生产费" localSheetId="147">'表五（联通设备安装）'!$E$13</definedName>
    <definedName name="安全生产费费率" localSheetId="147">#REF!</definedName>
    <definedName name="搬迁设备包装及运输费用" localSheetId="147">#REF!</definedName>
    <definedName name="搬迁设备包装及运输费用增值税税率" localSheetId="147">#REF!</definedName>
    <definedName name="编制" localSheetId="147">#REF!</definedName>
    <definedName name="编制单位" localSheetId="147">#REF!</definedName>
    <definedName name="编制日期" localSheetId="147">#REF!</definedName>
    <definedName name="标签制作费" localSheetId="147">#REF!</definedName>
    <definedName name="标签制作费增值税税率" localSheetId="147">#REF!</definedName>
    <definedName name="不需安装设备采购及保管费费率" localSheetId="147">#REF!</definedName>
    <definedName name="材料采购及保管费费率" localSheetId="147">#REF!</definedName>
    <definedName name="材料采购及保管费增值税税率" localSheetId="147">#REF!</definedName>
    <definedName name="材料费" localSheetId="147">'表二（联通设备安装）'!$E$15</definedName>
    <definedName name="材料运距" localSheetId="147">#REF!</definedName>
    <definedName name="材料运输保险费费率" localSheetId="147">#REF!</definedName>
    <definedName name="材料运输保险费增值税税率" localSheetId="147">#REF!</definedName>
    <definedName name="厂家服务费" localSheetId="147">#REF!</definedName>
    <definedName name="厂家服务费取费模式" localSheetId="147">#REF!</definedName>
    <definedName name="厂家服务费增值税税率" localSheetId="147">#REF!</definedName>
    <definedName name="措施项目费" localSheetId="147">'表二（联通设备安装）'!$E$20</definedName>
    <definedName name="大型施工机械调遣费" localSheetId="147">'表二（联通设备安装）'!$I$16</definedName>
    <definedName name="单BBU服务费造价" localSheetId="147">#REF!</definedName>
    <definedName name="单RRU服务费造价" localSheetId="147">#REF!</definedName>
    <definedName name="单程调遣费" localSheetId="147">#REF!</definedName>
    <definedName name="单项工程名称" localSheetId="147">#REF!</definedName>
    <definedName name="单载频服务费造价" localSheetId="147">#REF!</definedName>
    <definedName name="单站服务费造价" localSheetId="147">#REF!</definedName>
    <definedName name="地市" localSheetId="147">#REF!</definedName>
    <definedName name="电缆运杂费费率" localSheetId="147">#REF!</definedName>
    <definedName name="电缆运杂费增值税税率" localSheetId="147">#REF!</definedName>
    <definedName name="电源设备与工器具购置费" localSheetId="147">#REF!</definedName>
    <definedName name="调遣里程" localSheetId="147">#REF!</definedName>
    <definedName name="调遣人数" localSheetId="147">#REF!</definedName>
    <definedName name="冬雨季施工增加费" localSheetId="147">'表二（联通设备安装）'!$I$9</definedName>
    <definedName name="冬雨季施工增加费费率" localSheetId="147">#REF!</definedName>
    <definedName name="二次搬运费" localSheetId="147">#REF!</definedName>
    <definedName name="二次搬运费增值税税率" localSheetId="147">#REF!</definedName>
    <definedName name="辅助材料费" localSheetId="147">'表二（联通设备安装）'!$E$17</definedName>
    <definedName name="辅助材料费费率" localSheetId="147">#REF!</definedName>
    <definedName name="工程车辆使用费" localSheetId="147">'表二（联通设备安装）'!$E$26</definedName>
    <definedName name="工程车辆使用费费率" localSheetId="147">#REF!</definedName>
    <definedName name="工程点交、场地清理费" localSheetId="147">'表二（联通设备安装）'!$E$24</definedName>
    <definedName name="工程点交、场地清理费率" localSheetId="147">#REF!</definedName>
    <definedName name="工程费" localSheetId="147">'表一（联通设备安装）'!$K$10</definedName>
    <definedName name="工程干扰费" localSheetId="147">'表二（联通设备安装）'!$E$23</definedName>
    <definedName name="工程干扰费费率" localSheetId="147">#REF!</definedName>
    <definedName name="工程建设其他费" localSheetId="147">'表五（联通设备安装）'!$E$26</definedName>
    <definedName name="工程建设其他费含税价" localSheetId="147">'表五（联通设备安装）'!$G$26</definedName>
    <definedName name="工程建设其他费增值税" localSheetId="147">'表五（联通设备安装）'!$F$26</definedName>
    <definedName name="工程排污费" localSheetId="147">#REF!</definedName>
    <definedName name="工程属性" localSheetId="147">#REF!</definedName>
    <definedName name="工程项目名称" localSheetId="147">#REF!</definedName>
    <definedName name="工地器材搬运费" localSheetId="147">'表二（联通设备安装）'!$E$22</definedName>
    <definedName name="工地器材搬运费费率" localSheetId="147">#REF!</definedName>
    <definedName name="光缆运杂费费率" localSheetId="147">#REF!</definedName>
    <definedName name="光缆运杂费增值税税率" localSheetId="147">#REF!</definedName>
    <definedName name="规费" localSheetId="147">'表二（联通设备安装）'!$I$18</definedName>
    <definedName name="国内配套利旧设备费" localSheetId="147">'表四国内（联通设备安装）'!$I$22</definedName>
    <definedName name="国内配套利旧设备费含税价" localSheetId="147">'表四国内（联通设备安装）'!$K$22</definedName>
    <definedName name="国内配套利旧设备费增值税" localSheetId="147">'表四国内（联通设备安装）'!$J$22</definedName>
    <definedName name="国内配套设备费" localSheetId="147">'表四国内（联通设备安装）'!$I$26</definedName>
    <definedName name="国内配套设备费含税价" localSheetId="147">'表四国内（联通设备安装）'!$K$26</definedName>
    <definedName name="国内配套设备费增值税" localSheetId="147">'表四国内（联通设备安装）'!$J$26</definedName>
    <definedName name="国内设备采购及保管费费率" localSheetId="147">#REF!</definedName>
    <definedName name="国内设备采购及保管费增值税税率" localSheetId="147">#REF!</definedName>
    <definedName name="国内设备运距" localSheetId="147">#REF!</definedName>
    <definedName name="国内设备运输保险费费率" localSheetId="147">#REF!</definedName>
    <definedName name="国内设备运输保险费增值税税率" localSheetId="147">#REF!</definedName>
    <definedName name="国内设备运杂费费率" localSheetId="147">#REF!</definedName>
    <definedName name="国内设备运杂费增值税税率" localSheetId="147">#REF!</definedName>
    <definedName name="机械使用费" localSheetId="147">#REF!</definedName>
    <definedName name="基站名称" localSheetId="147">#REF!</definedName>
    <definedName name="技工单价" localSheetId="147">#REF!</definedName>
    <definedName name="技工费" localSheetId="147">'表二（联通设备安装）'!$E$13</definedName>
    <definedName name="技工总工日" localSheetId="147">'表三甲（联通设备安装）'!$K$64</definedName>
    <definedName name="甲供主材增值税税率" localSheetId="147">#REF!</definedName>
    <definedName name="甲供主要材料费" localSheetId="147">'表四主材(甲)（联通设备安装）'!$I$26</definedName>
    <definedName name="甲供主要材料费含税价" localSheetId="147">'表四主材(甲)（联通设备安装）'!$K$26</definedName>
    <definedName name="甲供主要材料费增值税" localSheetId="147">'表四主材(甲)（联通设备安装）'!$J$26</definedName>
    <definedName name="间接费" localSheetId="147">'表二（联通设备安装）'!$I$17</definedName>
    <definedName name="监理费" localSheetId="147">#REF!</definedName>
    <definedName name="监理费费率" localSheetId="147">#REF!</definedName>
    <definedName name="监理费计费额" localSheetId="147">#REF!</definedName>
    <definedName name="监理费增值税税率" localSheetId="147">#REF!</definedName>
    <definedName name="建设单位名称" localSheetId="147">#REF!</definedName>
    <definedName name="建设类型" localSheetId="147">#REF!</definedName>
    <definedName name="建筑安装工程费" localSheetId="147">'表二（联通设备安装）'!$E$9</definedName>
    <definedName name="建筑安装工程费含税价" localSheetId="147">'表二（联通设备安装）'!$E$8</definedName>
    <definedName name="建筑安装工程费增值税" localSheetId="147">'表二（联通设备安装）'!$I$25</definedName>
    <definedName name="勘察费" localSheetId="147">#REF!</definedName>
    <definedName name="客户版生成文件名称" localSheetId="147">#REF!</definedName>
    <definedName name="利旧甲供主要材料费" localSheetId="147">'表四主材(甲)（联通设备安装）'!$I$22</definedName>
    <definedName name="利旧甲供主要材料费含税价" localSheetId="147">'表四主材(甲)（联通设备安装）'!$K$22</definedName>
    <definedName name="利旧甲供主要材料费增值税" localSheetId="147">'表四主材(甲)（联通设备安装）'!$J$22</definedName>
    <definedName name="利旧乙供主要材料费" localSheetId="147">'表四主材(乙) （联通设备安装）'!$I$22</definedName>
    <definedName name="利旧乙供主要材料费含税价" localSheetId="147">'表四主材(乙) （联通设备安装）'!$K$22</definedName>
    <definedName name="利旧乙供主要材料费增值税" localSheetId="147">'表四主材(乙) （联通设备安装）'!$J$22</definedName>
    <definedName name="利旧主设备费" localSheetId="147">'表四主设备（联通设备安装）'!$I$14</definedName>
    <definedName name="利旧主设备费含税价" localSheetId="147">'表四主设备（联通设备安装）'!$K$14</definedName>
    <definedName name="利旧主设备费增值税" localSheetId="147">'表四主设备（联通设备安装）'!$J$14</definedName>
    <definedName name="利润" localSheetId="147">'表二（联通设备安装）'!$I$24</definedName>
    <definedName name="利润率" localSheetId="147">#REF!</definedName>
    <definedName name="临时设施费" localSheetId="147">'表二（联通设备安装）'!$E$25</definedName>
    <definedName name="临时设施费费率" localSheetId="147">#REF!</definedName>
    <definedName name="木材及木制品运杂费费率" localSheetId="147">#REF!</definedName>
    <definedName name="木材及木制品运杂费增值税税率" localSheetId="147">#REF!</definedName>
    <definedName name="普工单价" localSheetId="147">#REF!</definedName>
    <definedName name="普工费" localSheetId="147">'表二（联通设备安装）'!$E$14</definedName>
    <definedName name="普工总工日" localSheetId="147">'表三甲（联通设备安装）'!$L$64</definedName>
    <definedName name="其他运杂费费率" localSheetId="147">#REF!</definedName>
    <definedName name="其他运杂费增值税税率" localSheetId="147">#REF!</definedName>
    <definedName name="企业管理费" localSheetId="147">'表二（联通设备安装）'!$I$23</definedName>
    <definedName name="企业管理费费率" localSheetId="147">#REF!</definedName>
    <definedName name="区域" localSheetId="147">#REF!</definedName>
    <definedName name="人工费" localSheetId="147">'表二（联通设备安装）'!$E$12</definedName>
    <definedName name="设备采购及保管费增值税税率" localSheetId="147">#REF!</definedName>
    <definedName name="设备厂家" localSheetId="147">#REF!</definedName>
    <definedName name="设备增值税税率" localSheetId="147">#REF!</definedName>
    <definedName name="设计费" localSheetId="147">#REF!</definedName>
    <definedName name="设计费费率" localSheetId="147">#REF!</definedName>
    <definedName name="设计费附加调整系数" localSheetId="147">#REF!</definedName>
    <definedName name="设计费工程复杂系数" localSheetId="147">#REF!</definedName>
    <definedName name="设计费计费额" localSheetId="147">#REF!</definedName>
    <definedName name="设计费增值税税率" localSheetId="147">#REF!</definedName>
    <definedName name="设计费专业调整系数" localSheetId="147">#REF!</definedName>
    <definedName name="设计负责人" localSheetId="147">#REF!</definedName>
    <definedName name="社会保障费" localSheetId="147">'表二（联通设备安装）'!$I$20</definedName>
    <definedName name="社会保障费费率" localSheetId="147">#REF!</definedName>
    <definedName name="审核" localSheetId="147">#REF!</definedName>
    <definedName name="生产工具用具使用费" localSheetId="147">'表二（联通设备安装）'!$I$10</definedName>
    <definedName name="生产工具用具使用费费率" localSheetId="147">#REF!</definedName>
    <definedName name="省份" localSheetId="147">#REF!</definedName>
    <definedName name="施工单位增值税税率" localSheetId="147">#REF!</definedName>
    <definedName name="施工队伍调遣费" localSheetId="147">'表二（联通设备安装）'!$I$15</definedName>
    <definedName name="施工用水电蒸气费" localSheetId="147">#REF!</definedName>
    <definedName name="室内外" localSheetId="147">#REF!</definedName>
    <definedName name="室外部分技工总工日" localSheetId="147">'表三甲（联通设备安装）'!$K$65</definedName>
    <definedName name="室外部分普工总工日" localSheetId="147">'表三甲（联通设备安装）'!$L$65</definedName>
    <definedName name="水泥及水泥构件运杂费费率" localSheetId="147">#REF!</definedName>
    <definedName name="水泥及水泥构件运杂费增值税税率" localSheetId="147">#REF!</definedName>
    <definedName name="塑料及塑料制品运杂费费率" localSheetId="147">#REF!</definedName>
    <definedName name="塑料及塑料制品运杂费增值税税率" localSheetId="147">#REF!</definedName>
    <definedName name="特殊地区施工增加费" localSheetId="147">'表二（联通设备安装）'!$I$12</definedName>
    <definedName name="特殊地区施工增加费费率" localSheetId="147">#REF!</definedName>
    <definedName name="危险作业意外伤害保险费" localSheetId="147">'表二（联通设备安装）'!$I$22</definedName>
    <definedName name="危险作业意外伤害保险费费率" localSheetId="147">#REF!</definedName>
    <definedName name="文明施工费" localSheetId="147">'表二（联通设备安装）'!$E$21</definedName>
    <definedName name="文明施工费费率" localSheetId="147">#REF!</definedName>
    <definedName name="无线设备与工器具购置费" localSheetId="147">#REF!</definedName>
    <definedName name="项目建设管理费" localSheetId="147">#REF!</definedName>
    <definedName name="项目建设管理费费率" localSheetId="147">#REF!</definedName>
    <definedName name="项目建设管理费增值税税率" localSheetId="147">#REF!</definedName>
    <definedName name="项目属性" localSheetId="147">#REF!</definedName>
    <definedName name="销项税额" localSheetId="147">'表二（联通设备安装）'!$I$25</definedName>
    <definedName name="小型建筑工程费" localSheetId="147">'表四零小（联通设备安装）'!$I$26</definedName>
    <definedName name="小型建筑工程费含税价" localSheetId="147">'表四零小（联通设备安装）'!$K$26</definedName>
    <definedName name="小型建筑工程费增值税" localSheetId="147">'表四零小（联通设备安装）'!$J$26</definedName>
    <definedName name="新建软件单BBU造价" localSheetId="147">#REF!</definedName>
    <definedName name="新建软件单BBU造价公允价" localSheetId="147">#REF!</definedName>
    <definedName name="新建软件单RRU造价" localSheetId="147">#REF!</definedName>
    <definedName name="新建软件单RRU造价公允价" localSheetId="147">#REF!</definedName>
    <definedName name="新建软件单载频造价" localSheetId="147">#REF!</definedName>
    <definedName name="新建软件单载频造价公允价" localSheetId="147">#REF!</definedName>
    <definedName name="新建软件单站造价" localSheetId="147">#REF!</definedName>
    <definedName name="新建软件单站造价公允价" localSheetId="147">#REF!</definedName>
    <definedName name="新建硬件单BBU造价" localSheetId="147">#REF!</definedName>
    <definedName name="新建硬件单BBU造价公允价" localSheetId="147">#REF!</definedName>
    <definedName name="新建硬件单RRU造价" localSheetId="147">#REF!</definedName>
    <definedName name="新建硬件单RRU造价公允价" localSheetId="147">#REF!</definedName>
    <definedName name="新建硬件单载频造价" localSheetId="147">#REF!</definedName>
    <definedName name="新建硬件单载频造价公允价" localSheetId="147">#REF!</definedName>
    <definedName name="新建硬件单站造价" localSheetId="147">#REF!</definedName>
    <definedName name="新建硬件单站造价公允价" localSheetId="147">#REF!</definedName>
    <definedName name="选址费" localSheetId="147">#REF!</definedName>
    <definedName name="选址费增值税税率" localSheetId="147">#REF!</definedName>
    <definedName name="夜间施工增加费" localSheetId="147">'表二（联通设备安装）'!$I$8</definedName>
    <definedName name="夜间施工增加费费率" localSheetId="147">#REF!</definedName>
    <definedName name="仪表使用费" localSheetId="147">'表三丙（联通设备安装）'!$M$64</definedName>
    <definedName name="乙供主材增值税税率" localSheetId="147">#REF!</definedName>
    <definedName name="乙供主要材料费" localSheetId="147">'表四主材(乙) （联通设备安装）'!$I$26</definedName>
    <definedName name="乙供主要材料费含税价" localSheetId="147">'表四主材(乙) （联通设备安装）'!$K$26</definedName>
    <definedName name="乙供主要材料费增值税" localSheetId="147">'表四主材(乙) （联通设备安装）'!$J$26</definedName>
    <definedName name="已完工程及设备保护费" localSheetId="147">'表二（联通设备安装）'!$I$13</definedName>
    <definedName name="已完工程及设备保护费费率" localSheetId="147">#REF!</definedName>
    <definedName name="预备费费率" localSheetId="147">#REF!</definedName>
    <definedName name="运土费" localSheetId="147">#REF!</definedName>
    <definedName name="载波数" localSheetId="147">#REF!</definedName>
    <definedName name="直接费" localSheetId="147">'表二（联通设备安装）'!$E$10</definedName>
    <definedName name="直接工程费" localSheetId="147">'表二（联通设备安装）'!$E$11</definedName>
    <definedName name="主设备采购及保管费费率" localSheetId="147">#REF!</definedName>
    <definedName name="主设备采购及保管费增值税税率" localSheetId="147">#REF!</definedName>
    <definedName name="主设备费" localSheetId="147">'表四主设备（联通设备安装）'!$I$18</definedName>
    <definedName name="主设备费公允价" localSheetId="147">'表四主设备（联通设备安装）'!#REF!</definedName>
    <definedName name="主设备费含税价" localSheetId="147">'表四主设备（联通设备安装）'!$K$18</definedName>
    <definedName name="主设备费含税价公允价" localSheetId="147">'表四主设备（联通设备安装）'!#REF!</definedName>
    <definedName name="主设备费增值税" localSheetId="147">'表四主设备（联通设备安装）'!$J$18</definedName>
    <definedName name="主设备费增值税公允价" localSheetId="147">'表四主设备（联通设备安装）'!#REF!</definedName>
    <definedName name="主设备软件费" localSheetId="147">#REF!</definedName>
    <definedName name="主设备软件费公允价" localSheetId="147">#REF!</definedName>
    <definedName name="主设备软件费取费模式" localSheetId="147">#REF!</definedName>
    <definedName name="主设备软件费取费模式公允价" localSheetId="147">#REF!</definedName>
    <definedName name="主设备软件费增值税税率" localSheetId="147">#REF!</definedName>
    <definedName name="主设备软件费增值税税率公允价" localSheetId="147">#REF!</definedName>
    <definedName name="主设备硬件费" localSheetId="147">#REF!</definedName>
    <definedName name="主设备硬件费公允价" localSheetId="147">#REF!</definedName>
    <definedName name="主设备硬件费取费模式" localSheetId="147">#REF!</definedName>
    <definedName name="主设备硬件费取费模式公允价" localSheetId="147">#REF!</definedName>
    <definedName name="主设备硬件费增值税税率" localSheetId="147">#REF!</definedName>
    <definedName name="主设备硬件费增值税税率公允价" localSheetId="147">#REF!</definedName>
    <definedName name="主设备运距" localSheetId="147">#REF!</definedName>
    <definedName name="主设备运输保险费费率" localSheetId="147">#REF!</definedName>
    <definedName name="主设备运输保险费增值税税率" localSheetId="147">#REF!</definedName>
    <definedName name="主设备运杂费费率" localSheetId="147">#REF!</definedName>
    <definedName name="主设备运杂费增值税税率" localSheetId="147">#REF!</definedName>
    <definedName name="主要材料费" localSheetId="147">'表二（联通设备安装）'!$E$16</definedName>
    <definedName name="住房公积金" localSheetId="147">'表二（联通设备安装）'!$I$21</definedName>
    <definedName name="住房公积金费率" localSheetId="147">#REF!</definedName>
    <definedName name="专业代码" localSheetId="147">#REF!</definedName>
    <definedName name="专业归属" localSheetId="147">#REF!</definedName>
    <definedName name="资源录入费" localSheetId="147">#REF!</definedName>
    <definedName name="资源录入费增值税税率" localSheetId="147">#REF!</definedName>
    <definedName name="自定义编制日期" localSheetId="147">#REF!</definedName>
    <definedName name="总体设计费" localSheetId="147">#REF!</definedName>
    <definedName name="总投资" localSheetId="147">'表一（联通设备安装）'!$K$15</definedName>
    <definedName name="总投资含税价" localSheetId="147">'表一（联通设备安装）'!$M$15</definedName>
    <definedName name="总投资增值税" localSheetId="147">'表一（联通设备安装）'!$L$15</definedName>
    <definedName name="_xlnm._FilterDatabase" localSheetId="148" hidden="1">'表五（联通设备安装）'!$B$8:$H$26</definedName>
    <definedName name="BBU数量" localSheetId="148">#REF!</definedName>
    <definedName name="_xlnm.Print_Area" localSheetId="148">'表五（联通设备安装）'!$B$2:$H$27</definedName>
    <definedName name="_xlnm.Print_Titles" localSheetId="148">'表五（联通设备安装）'!$2:$8</definedName>
    <definedName name="reference" localSheetId="148" hidden="1">#REF!</definedName>
    <definedName name="RRU数量" localSheetId="148">#REF!</definedName>
    <definedName name="安全生产费" localSheetId="148">'表五（联通设备安装）'!$E$13</definedName>
    <definedName name="安全生产费费率" localSheetId="148">#REF!</definedName>
    <definedName name="搬迁设备包装及运输费用" localSheetId="148">#REF!</definedName>
    <definedName name="搬迁设备包装及运输费用增值税税率" localSheetId="148">#REF!</definedName>
    <definedName name="编制" localSheetId="148">#REF!</definedName>
    <definedName name="编制单位" localSheetId="148">#REF!</definedName>
    <definedName name="编制日期" localSheetId="148">#REF!</definedName>
    <definedName name="标签制作费" localSheetId="148">#REF!</definedName>
    <definedName name="标签制作费增值税税率" localSheetId="148">#REF!</definedName>
    <definedName name="不需安装设备采购及保管费费率" localSheetId="148">#REF!</definedName>
    <definedName name="材料采购及保管费费率" localSheetId="148">#REF!</definedName>
    <definedName name="材料采购及保管费增值税税率" localSheetId="148">#REF!</definedName>
    <definedName name="材料费" localSheetId="148">'表二（联通设备安装）'!$E$15</definedName>
    <definedName name="材料运距" localSheetId="148">#REF!</definedName>
    <definedName name="材料运输保险费费率" localSheetId="148">#REF!</definedName>
    <definedName name="材料运输保险费增值税税率" localSheetId="148">#REF!</definedName>
    <definedName name="厂家服务费" localSheetId="148">#REF!</definedName>
    <definedName name="厂家服务费取费模式" localSheetId="148">#REF!</definedName>
    <definedName name="厂家服务费增值税税率" localSheetId="148">#REF!</definedName>
    <definedName name="措施项目费" localSheetId="148">'表二（联通设备安装）'!$E$20</definedName>
    <definedName name="大型施工机械调遣费" localSheetId="148">'表二（联通设备安装）'!$I$16</definedName>
    <definedName name="单BBU服务费造价" localSheetId="148">#REF!</definedName>
    <definedName name="单RRU服务费造价" localSheetId="148">#REF!</definedName>
    <definedName name="单程调遣费" localSheetId="148">#REF!</definedName>
    <definedName name="单项工程名称" localSheetId="148">#REF!</definedName>
    <definedName name="单载频服务费造价" localSheetId="148">#REF!</definedName>
    <definedName name="单站服务费造价" localSheetId="148">#REF!</definedName>
    <definedName name="地市" localSheetId="148">#REF!</definedName>
    <definedName name="电缆运杂费费率" localSheetId="148">#REF!</definedName>
    <definedName name="电缆运杂费增值税税率" localSheetId="148">#REF!</definedName>
    <definedName name="电源设备与工器具购置费" localSheetId="148">#REF!</definedName>
    <definedName name="调遣里程" localSheetId="148">#REF!</definedName>
    <definedName name="调遣人数" localSheetId="148">#REF!</definedName>
    <definedName name="冬雨季施工增加费" localSheetId="148">'表二（联通设备安装）'!$I$9</definedName>
    <definedName name="冬雨季施工增加费费率" localSheetId="148">#REF!</definedName>
    <definedName name="二次搬运费" localSheetId="148">#REF!</definedName>
    <definedName name="二次搬运费增值税税率" localSheetId="148">#REF!</definedName>
    <definedName name="辅助材料费" localSheetId="148">'表二（联通设备安装）'!$E$17</definedName>
    <definedName name="辅助材料费费率" localSheetId="148">#REF!</definedName>
    <definedName name="工程车辆使用费" localSheetId="148">'表二（联通设备安装）'!$E$26</definedName>
    <definedName name="工程车辆使用费费率" localSheetId="148">#REF!</definedName>
    <definedName name="工程点交、场地清理费" localSheetId="148">'表二（联通设备安装）'!$E$24</definedName>
    <definedName name="工程点交、场地清理费率" localSheetId="148">#REF!</definedName>
    <definedName name="工程费" localSheetId="148">'表一（联通设备安装）'!$K$10</definedName>
    <definedName name="工程干扰费" localSheetId="148">'表二（联通设备安装）'!$E$23</definedName>
    <definedName name="工程干扰费费率" localSheetId="148">#REF!</definedName>
    <definedName name="工程建设其他费" localSheetId="148">'表五（联通设备安装）'!$E$26</definedName>
    <definedName name="工程建设其他费含税价" localSheetId="148">'表五（联通设备安装）'!$G$26</definedName>
    <definedName name="工程建设其他费增值税" localSheetId="148">'表五（联通设备安装）'!$F$26</definedName>
    <definedName name="工程排污费" localSheetId="148">#REF!</definedName>
    <definedName name="工程属性" localSheetId="148">#REF!</definedName>
    <definedName name="工程项目名称" localSheetId="148">#REF!</definedName>
    <definedName name="工地器材搬运费" localSheetId="148">'表二（联通设备安装）'!$E$22</definedName>
    <definedName name="工地器材搬运费费率" localSheetId="148">#REF!</definedName>
    <definedName name="光缆运杂费费率" localSheetId="148">#REF!</definedName>
    <definedName name="光缆运杂费增值税税率" localSheetId="148">#REF!</definedName>
    <definedName name="规费" localSheetId="148">'表二（联通设备安装）'!$I$18</definedName>
    <definedName name="国内配套利旧设备费" localSheetId="148">'表四国内（联通设备安装）'!$I$22</definedName>
    <definedName name="国内配套利旧设备费含税价" localSheetId="148">'表四国内（联通设备安装）'!$K$22</definedName>
    <definedName name="国内配套利旧设备费增值税" localSheetId="148">'表四国内（联通设备安装）'!$J$22</definedName>
    <definedName name="国内配套设备费" localSheetId="148">'表四国内（联通设备安装）'!$I$26</definedName>
    <definedName name="国内配套设备费含税价" localSheetId="148">'表四国内（联通设备安装）'!$K$26</definedName>
    <definedName name="国内配套设备费增值税" localSheetId="148">'表四国内（联通设备安装）'!$J$26</definedName>
    <definedName name="国内设备采购及保管费费率" localSheetId="148">#REF!</definedName>
    <definedName name="国内设备采购及保管费增值税税率" localSheetId="148">#REF!</definedName>
    <definedName name="国内设备运距" localSheetId="148">#REF!</definedName>
    <definedName name="国内设备运输保险费费率" localSheetId="148">#REF!</definedName>
    <definedName name="国内设备运输保险费增值税税率" localSheetId="148">#REF!</definedName>
    <definedName name="国内设备运杂费费率" localSheetId="148">#REF!</definedName>
    <definedName name="国内设备运杂费增值税税率" localSheetId="148">#REF!</definedName>
    <definedName name="机械使用费" localSheetId="148">#REF!</definedName>
    <definedName name="基站名称" localSheetId="148">#REF!</definedName>
    <definedName name="技工单价" localSheetId="148">#REF!</definedName>
    <definedName name="技工费" localSheetId="148">'表二（联通设备安装）'!$E$13</definedName>
    <definedName name="技工总工日" localSheetId="148">'表三甲（联通设备安装）'!$K$64</definedName>
    <definedName name="甲供主材增值税税率" localSheetId="148">#REF!</definedName>
    <definedName name="甲供主要材料费" localSheetId="148">'表四主材(甲)（联通设备安装）'!$I$26</definedName>
    <definedName name="甲供主要材料费含税价" localSheetId="148">'表四主材(甲)（联通设备安装）'!$K$26</definedName>
    <definedName name="甲供主要材料费增值税" localSheetId="148">'表四主材(甲)（联通设备安装）'!$J$26</definedName>
    <definedName name="间接费" localSheetId="148">'表二（联通设备安装）'!$I$17</definedName>
    <definedName name="监理费" localSheetId="148">#REF!</definedName>
    <definedName name="监理费费率" localSheetId="148">#REF!</definedName>
    <definedName name="监理费计费额" localSheetId="148">#REF!</definedName>
    <definedName name="监理费增值税税率" localSheetId="148">#REF!</definedName>
    <definedName name="建设单位名称" localSheetId="148">#REF!</definedName>
    <definedName name="建设类型" localSheetId="148">#REF!</definedName>
    <definedName name="建筑安装工程费" localSheetId="148">'表二（联通设备安装）'!$E$9</definedName>
    <definedName name="建筑安装工程费含税价" localSheetId="148">'表二（联通设备安装）'!$E$8</definedName>
    <definedName name="建筑安装工程费增值税" localSheetId="148">'表二（联通设备安装）'!$I$25</definedName>
    <definedName name="勘察费" localSheetId="148">#REF!</definedName>
    <definedName name="客户版生成文件名称" localSheetId="148">#REF!</definedName>
    <definedName name="利旧甲供主要材料费" localSheetId="148">'表四主材(甲)（联通设备安装）'!$I$22</definedName>
    <definedName name="利旧甲供主要材料费含税价" localSheetId="148">'表四主材(甲)（联通设备安装）'!$K$22</definedName>
    <definedName name="利旧甲供主要材料费增值税" localSheetId="148">'表四主材(甲)（联通设备安装）'!$J$22</definedName>
    <definedName name="利旧乙供主要材料费" localSheetId="148">'表四主材(乙) （联通设备安装）'!$I$22</definedName>
    <definedName name="利旧乙供主要材料费含税价" localSheetId="148">'表四主材(乙) （联通设备安装）'!$K$22</definedName>
    <definedName name="利旧乙供主要材料费增值税" localSheetId="148">'表四主材(乙) （联通设备安装）'!$J$22</definedName>
    <definedName name="利旧主设备费" localSheetId="148">'表四主设备（联通设备安装）'!$I$14</definedName>
    <definedName name="利旧主设备费含税价" localSheetId="148">'表四主设备（联通设备安装）'!$K$14</definedName>
    <definedName name="利旧主设备费增值税" localSheetId="148">'表四主设备（联通设备安装）'!$J$14</definedName>
    <definedName name="利润" localSheetId="148">'表二（联通设备安装）'!$I$24</definedName>
    <definedName name="利润率" localSheetId="148">#REF!</definedName>
    <definedName name="临时设施费" localSheetId="148">'表二（联通设备安装）'!$E$25</definedName>
    <definedName name="临时设施费费率" localSheetId="148">#REF!</definedName>
    <definedName name="木材及木制品运杂费费率" localSheetId="148">#REF!</definedName>
    <definedName name="木材及木制品运杂费增值税税率" localSheetId="148">#REF!</definedName>
    <definedName name="普工单价" localSheetId="148">#REF!</definedName>
    <definedName name="普工费" localSheetId="148">'表二（联通设备安装）'!$E$14</definedName>
    <definedName name="普工总工日" localSheetId="148">'表三甲（联通设备安装）'!$L$64</definedName>
    <definedName name="其他运杂费费率" localSheetId="148">#REF!</definedName>
    <definedName name="其他运杂费增值税税率" localSheetId="148">#REF!</definedName>
    <definedName name="企业管理费" localSheetId="148">'表二（联通设备安装）'!$I$23</definedName>
    <definedName name="企业管理费费率" localSheetId="148">#REF!</definedName>
    <definedName name="区域" localSheetId="148">#REF!</definedName>
    <definedName name="人工费" localSheetId="148">'表二（联通设备安装）'!$E$12</definedName>
    <definedName name="设备采购及保管费增值税税率" localSheetId="148">#REF!</definedName>
    <definedName name="设备厂家" localSheetId="148">#REF!</definedName>
    <definedName name="设备增值税税率" localSheetId="148">#REF!</definedName>
    <definedName name="设计费" localSheetId="148">#REF!</definedName>
    <definedName name="设计费费率" localSheetId="148">#REF!</definedName>
    <definedName name="设计费附加调整系数" localSheetId="148">#REF!</definedName>
    <definedName name="设计费工程复杂系数" localSheetId="148">#REF!</definedName>
    <definedName name="设计费计费额" localSheetId="148">#REF!</definedName>
    <definedName name="设计费增值税税率" localSheetId="148">#REF!</definedName>
    <definedName name="设计费专业调整系数" localSheetId="148">#REF!</definedName>
    <definedName name="设计负责人" localSheetId="148">#REF!</definedName>
    <definedName name="社会保障费" localSheetId="148">'表二（联通设备安装）'!$I$20</definedName>
    <definedName name="社会保障费费率" localSheetId="148">#REF!</definedName>
    <definedName name="审核" localSheetId="148">#REF!</definedName>
    <definedName name="生产工具用具使用费" localSheetId="148">'表二（联通设备安装）'!$I$10</definedName>
    <definedName name="生产工具用具使用费费率" localSheetId="148">#REF!</definedName>
    <definedName name="省份" localSheetId="148">#REF!</definedName>
    <definedName name="施工单位增值税税率" localSheetId="148">#REF!</definedName>
    <definedName name="施工队伍调遣费" localSheetId="148">'表二（联通设备安装）'!$I$15</definedName>
    <definedName name="施工用水电蒸气费" localSheetId="148">#REF!</definedName>
    <definedName name="室内外" localSheetId="148">#REF!</definedName>
    <definedName name="室外部分技工总工日" localSheetId="148">'表三甲（联通设备安装）'!$K$65</definedName>
    <definedName name="室外部分普工总工日" localSheetId="148">'表三甲（联通设备安装）'!$L$65</definedName>
    <definedName name="水泥及水泥构件运杂费费率" localSheetId="148">#REF!</definedName>
    <definedName name="水泥及水泥构件运杂费增值税税率" localSheetId="148">#REF!</definedName>
    <definedName name="塑料及塑料制品运杂费费率" localSheetId="148">#REF!</definedName>
    <definedName name="塑料及塑料制品运杂费增值税税率" localSheetId="148">#REF!</definedName>
    <definedName name="特殊地区施工增加费" localSheetId="148">'表二（联通设备安装）'!$I$12</definedName>
    <definedName name="特殊地区施工增加费费率" localSheetId="148">#REF!</definedName>
    <definedName name="危险作业意外伤害保险费" localSheetId="148">'表二（联通设备安装）'!$I$22</definedName>
    <definedName name="危险作业意外伤害保险费费率" localSheetId="148">#REF!</definedName>
    <definedName name="文明施工费" localSheetId="148">'表二（联通设备安装）'!$E$21</definedName>
    <definedName name="文明施工费费率" localSheetId="148">#REF!</definedName>
    <definedName name="无线设备与工器具购置费" localSheetId="148">#REF!</definedName>
    <definedName name="项目建设管理费" localSheetId="148">#REF!</definedName>
    <definedName name="项目建设管理费费率" localSheetId="148">#REF!</definedName>
    <definedName name="项目建设管理费增值税税率" localSheetId="148">#REF!</definedName>
    <definedName name="项目属性" localSheetId="148">#REF!</definedName>
    <definedName name="销项税额" localSheetId="148">'表二（联通设备安装）'!$I$25</definedName>
    <definedName name="小型建筑工程费" localSheetId="148">'表四零小（联通设备安装）'!$I$26</definedName>
    <definedName name="小型建筑工程费含税价" localSheetId="148">'表四零小（联通设备安装）'!$K$26</definedName>
    <definedName name="小型建筑工程费增值税" localSheetId="148">'表四零小（联通设备安装）'!$J$26</definedName>
    <definedName name="新建软件单BBU造价" localSheetId="148">#REF!</definedName>
    <definedName name="新建软件单BBU造价公允价" localSheetId="148">#REF!</definedName>
    <definedName name="新建软件单RRU造价" localSheetId="148">#REF!</definedName>
    <definedName name="新建软件单RRU造价公允价" localSheetId="148">#REF!</definedName>
    <definedName name="新建软件单载频造价" localSheetId="148">#REF!</definedName>
    <definedName name="新建软件单载频造价公允价" localSheetId="148">#REF!</definedName>
    <definedName name="新建软件单站造价" localSheetId="148">#REF!</definedName>
    <definedName name="新建软件单站造价公允价" localSheetId="148">#REF!</definedName>
    <definedName name="新建硬件单BBU造价" localSheetId="148">#REF!</definedName>
    <definedName name="新建硬件单BBU造价公允价" localSheetId="148">#REF!</definedName>
    <definedName name="新建硬件单RRU造价" localSheetId="148">#REF!</definedName>
    <definedName name="新建硬件单RRU造价公允价" localSheetId="148">#REF!</definedName>
    <definedName name="新建硬件单载频造价" localSheetId="148">#REF!</definedName>
    <definedName name="新建硬件单载频造价公允价" localSheetId="148">#REF!</definedName>
    <definedName name="新建硬件单站造价" localSheetId="148">#REF!</definedName>
    <definedName name="新建硬件单站造价公允价" localSheetId="148">#REF!</definedName>
    <definedName name="选址费" localSheetId="148">#REF!</definedName>
    <definedName name="选址费增值税税率" localSheetId="148">#REF!</definedName>
    <definedName name="夜间施工增加费" localSheetId="148">'表二（联通设备安装）'!$I$8</definedName>
    <definedName name="夜间施工增加费费率" localSheetId="148">#REF!</definedName>
    <definedName name="仪表使用费" localSheetId="148">'表三丙（联通设备安装）'!$M$64</definedName>
    <definedName name="乙供主材增值税税率" localSheetId="148">#REF!</definedName>
    <definedName name="乙供主要材料费" localSheetId="148">'表四主材(乙) （联通设备安装）'!$I$26</definedName>
    <definedName name="乙供主要材料费含税价" localSheetId="148">'表四主材(乙) （联通设备安装）'!$K$26</definedName>
    <definedName name="乙供主要材料费增值税" localSheetId="148">'表四主材(乙) （联通设备安装）'!$J$26</definedName>
    <definedName name="已完工程及设备保护费" localSheetId="148">'表二（联通设备安装）'!$I$13</definedName>
    <definedName name="已完工程及设备保护费费率" localSheetId="148">#REF!</definedName>
    <definedName name="预备费费率" localSheetId="148">#REF!</definedName>
    <definedName name="运土费" localSheetId="148">#REF!</definedName>
    <definedName name="载波数" localSheetId="148">#REF!</definedName>
    <definedName name="直接费" localSheetId="148">'表二（联通设备安装）'!$E$10</definedName>
    <definedName name="直接工程费" localSheetId="148">'表二（联通设备安装）'!$E$11</definedName>
    <definedName name="主设备采购及保管费费率" localSheetId="148">#REF!</definedName>
    <definedName name="主设备采购及保管费增值税税率" localSheetId="148">#REF!</definedName>
    <definedName name="主设备费" localSheetId="148">'表四主设备（联通设备安装）'!$I$18</definedName>
    <definedName name="主设备费公允价" localSheetId="148">'表四主设备（联通设备安装）'!#REF!</definedName>
    <definedName name="主设备费含税价" localSheetId="148">'表四主设备（联通设备安装）'!$K$18</definedName>
    <definedName name="主设备费含税价公允价" localSheetId="148">'表四主设备（联通设备安装）'!#REF!</definedName>
    <definedName name="主设备费增值税" localSheetId="148">'表四主设备（联通设备安装）'!$J$18</definedName>
    <definedName name="主设备费增值税公允价" localSheetId="148">'表四主设备（联通设备安装）'!#REF!</definedName>
    <definedName name="主设备软件费" localSheetId="148">#REF!</definedName>
    <definedName name="主设备软件费公允价" localSheetId="148">#REF!</definedName>
    <definedName name="主设备软件费取费模式" localSheetId="148">#REF!</definedName>
    <definedName name="主设备软件费取费模式公允价" localSheetId="148">#REF!</definedName>
    <definedName name="主设备软件费增值税税率" localSheetId="148">#REF!</definedName>
    <definedName name="主设备软件费增值税税率公允价" localSheetId="148">#REF!</definedName>
    <definedName name="主设备硬件费" localSheetId="148">#REF!</definedName>
    <definedName name="主设备硬件费公允价" localSheetId="148">#REF!</definedName>
    <definedName name="主设备硬件费取费模式" localSheetId="148">#REF!</definedName>
    <definedName name="主设备硬件费取费模式公允价" localSheetId="148">#REF!</definedName>
    <definedName name="主设备硬件费增值税税率" localSheetId="148">#REF!</definedName>
    <definedName name="主设备硬件费增值税税率公允价" localSheetId="148">#REF!</definedName>
    <definedName name="主设备运距" localSheetId="148">#REF!</definedName>
    <definedName name="主设备运输保险费费率" localSheetId="148">#REF!</definedName>
    <definedName name="主设备运输保险费增值税税率" localSheetId="148">#REF!</definedName>
    <definedName name="主设备运杂费费率" localSheetId="148">#REF!</definedName>
    <definedName name="主设备运杂费增值税税率" localSheetId="148">#REF!</definedName>
    <definedName name="主要材料费" localSheetId="148">'表二（联通设备安装）'!$E$16</definedName>
    <definedName name="住房公积金" localSheetId="148">'表二（联通设备安装）'!$I$21</definedName>
    <definedName name="住房公积金费率" localSheetId="148">#REF!</definedName>
    <definedName name="专业代码" localSheetId="148">#REF!</definedName>
    <definedName name="专业归属" localSheetId="148">#REF!</definedName>
    <definedName name="资源录入费" localSheetId="148">#REF!</definedName>
    <definedName name="资源录入费增值税税率" localSheetId="148">#REF!</definedName>
    <definedName name="自定义编制日期" localSheetId="148">#REF!</definedName>
    <definedName name="总体设计费" localSheetId="148">#REF!</definedName>
    <definedName name="总投资" localSheetId="148">'表一（联通设备安装）'!$K$15</definedName>
    <definedName name="总投资含税价" localSheetId="148">'表一（联通设备安装）'!$M$15</definedName>
    <definedName name="总投资增值税" localSheetId="148">'表一（联通设备安装）'!$L$15</definedName>
    <definedName name="BBU数量" localSheetId="149">#REF!</definedName>
    <definedName name="_xlnm.Print_Area" localSheetId="149">'表一 （移动电源设备）'!$B$2:$N$17</definedName>
    <definedName name="reference" localSheetId="149" hidden="1">#REF!</definedName>
    <definedName name="RRU数量" localSheetId="149">#REF!</definedName>
    <definedName name="安全生产费" localSheetId="149">'表五（移动电源设备）'!$E$9</definedName>
    <definedName name="安全生产费费率" localSheetId="149">#REF!</definedName>
    <definedName name="搬迁设备包装及运输费用" localSheetId="149">#REF!</definedName>
    <definedName name="搬迁设备包装及运输费用增值税税率" localSheetId="149">#REF!</definedName>
    <definedName name="编制" localSheetId="149">#REF!</definedName>
    <definedName name="编制单位" localSheetId="149">#REF!</definedName>
    <definedName name="编制日期" localSheetId="149">#REF!</definedName>
    <definedName name="标签制作费" localSheetId="149">#REF!</definedName>
    <definedName name="标签制作费增值税税率" localSheetId="149">#REF!</definedName>
    <definedName name="不需安装设备采购及保管费费率" localSheetId="149">#REF!</definedName>
    <definedName name="材料采购及保管费费率" localSheetId="149">#REF!</definedName>
    <definedName name="材料采购及保管费增值税税率" localSheetId="149">#REF!</definedName>
    <definedName name="材料费" localSheetId="149">'表二 （移动电源设备）'!$E$15</definedName>
    <definedName name="材料运距" localSheetId="149">#REF!</definedName>
    <definedName name="材料运输保险费费率" localSheetId="149">#REF!</definedName>
    <definedName name="材料运输保险费增值税税率" localSheetId="149">#REF!</definedName>
    <definedName name="厂家服务费" localSheetId="149">#REF!</definedName>
    <definedName name="厂家服务费取费模式" localSheetId="149">#REF!</definedName>
    <definedName name="厂家服务费增值税税率" localSheetId="149">#REF!</definedName>
    <definedName name="措施项目费" localSheetId="149">'表二 （移动电源设备）'!$E$20</definedName>
    <definedName name="大型施工机械调遣费" localSheetId="149">'表二 （移动电源设备）'!$I$16</definedName>
    <definedName name="单BBU服务费造价" localSheetId="149">#REF!</definedName>
    <definedName name="单RRU服务费造价" localSheetId="149">#REF!</definedName>
    <definedName name="单程调遣费" localSheetId="149">#REF!</definedName>
    <definedName name="单项工程名称" localSheetId="149">#REF!</definedName>
    <definedName name="单载频服务费造价" localSheetId="149">#REF!</definedName>
    <definedName name="单站服务费造价" localSheetId="149">#REF!</definedName>
    <definedName name="地市" localSheetId="149">#REF!</definedName>
    <definedName name="电缆运杂费费率" localSheetId="149">#REF!</definedName>
    <definedName name="电缆运杂费增值税税率" localSheetId="149">#REF!</definedName>
    <definedName name="电源设备与工器具购置费" localSheetId="149">#REF!</definedName>
    <definedName name="调遣里程" localSheetId="149">#REF!</definedName>
    <definedName name="调遣人数" localSheetId="149">#REF!</definedName>
    <definedName name="冬雨季施工增加费" localSheetId="149">'表二 （移动电源设备）'!$I$9</definedName>
    <definedName name="冬雨季施工增加费费率" localSheetId="149">#REF!</definedName>
    <definedName name="二次搬运费" localSheetId="149">#REF!</definedName>
    <definedName name="二次搬运费增值税税率" localSheetId="149">#REF!</definedName>
    <definedName name="辅助材料费" localSheetId="149">'表二 （移动电源设备）'!$E$17</definedName>
    <definedName name="辅助材料费费率" localSheetId="149">#REF!</definedName>
    <definedName name="工程车辆使用费" localSheetId="149">'表二 （移动电源设备）'!$E$26</definedName>
    <definedName name="工程车辆使用费费率" localSheetId="149">#REF!</definedName>
    <definedName name="工程点交、场地清理费" localSheetId="149">'表二 （移动电源设备）'!$E$24</definedName>
    <definedName name="工程点交、场地清理费率" localSheetId="149">#REF!</definedName>
    <definedName name="工程费" localSheetId="149">'表一 （移动电源设备）'!$K$10</definedName>
    <definedName name="工程干扰费" localSheetId="149">'表二 （移动电源设备）'!$E$23</definedName>
    <definedName name="工程干扰费费率" localSheetId="149">#REF!</definedName>
    <definedName name="工程建设其他费" localSheetId="149">'表五（移动电源设备）'!$E$26</definedName>
    <definedName name="工程建设其他费含税价" localSheetId="149">'表五（移动电源设备）'!$G$26</definedName>
    <definedName name="工程建设其他费增值税" localSheetId="149">'表五（移动电源设备）'!$F$26</definedName>
    <definedName name="工程排污费" localSheetId="149">#REF!</definedName>
    <definedName name="工程属性" localSheetId="149">#REF!</definedName>
    <definedName name="工程项目名称" localSheetId="149">#REF!</definedName>
    <definedName name="工地器材搬运费" localSheetId="149">'表二 （移动电源设备）'!$E$22</definedName>
    <definedName name="工地器材搬运费费率" localSheetId="149">#REF!</definedName>
    <definedName name="光缆运杂费费率" localSheetId="149">#REF!</definedName>
    <definedName name="光缆运杂费增值税税率" localSheetId="149">#REF!</definedName>
    <definedName name="规费" localSheetId="149">'表二 （移动电源设备）'!$I$18</definedName>
    <definedName name="国内配套利旧设备费" localSheetId="149">'表四国内（移动电源设备）'!$I$22</definedName>
    <definedName name="国内配套利旧设备费含税价" localSheetId="149">'表四国内（移动电源设备）'!$K$22</definedName>
    <definedName name="国内配套利旧设备费增值税" localSheetId="149">'表四国内（移动电源设备）'!$J$22</definedName>
    <definedName name="国内配套设备费" localSheetId="149">'表四国内（移动电源设备）'!$I$26</definedName>
    <definedName name="国内配套设备费含税价" localSheetId="149">'表四国内（移动电源设备）'!$K$26</definedName>
    <definedName name="国内配套设备费增值税" localSheetId="149">'表四国内（移动电源设备）'!$J$26</definedName>
    <definedName name="国内设备采购及保管费费率" localSheetId="149">#REF!</definedName>
    <definedName name="国内设备采购及保管费增值税税率" localSheetId="149">#REF!</definedName>
    <definedName name="国内设备运距" localSheetId="149">#REF!</definedName>
    <definedName name="国内设备运输保险费费率" localSheetId="149">#REF!</definedName>
    <definedName name="国内设备运输保险费增值税税率" localSheetId="149">#REF!</definedName>
    <definedName name="国内设备运杂费费率" localSheetId="149">#REF!</definedName>
    <definedName name="国内设备运杂费增值税税率" localSheetId="149">#REF!</definedName>
    <definedName name="机械使用费" localSheetId="149">#REF!</definedName>
    <definedName name="基站名称" localSheetId="149">#REF!</definedName>
    <definedName name="技工单价" localSheetId="149">#REF!</definedName>
    <definedName name="技工费" localSheetId="149">'表二 （移动电源设备）'!$E$13</definedName>
    <definedName name="技工总工日" localSheetId="149">'表三甲（移动电源设备）'!$K$25</definedName>
    <definedName name="甲供主材增值税税率" localSheetId="149">#REF!</definedName>
    <definedName name="甲供主要材料费" localSheetId="149">'表四主材(甲)（移动电源设备）'!$I$26</definedName>
    <definedName name="甲供主要材料费含税价" localSheetId="149">'表四主材(甲)（移动电源设备）'!$K$26</definedName>
    <definedName name="甲供主要材料费增值税" localSheetId="149">'表四主材(甲)（移动电源设备）'!$J$26</definedName>
    <definedName name="间接费" localSheetId="149">'表二 （移动电源设备）'!$I$17</definedName>
    <definedName name="监理费" localSheetId="149">#REF!</definedName>
    <definedName name="监理费费率" localSheetId="149">#REF!</definedName>
    <definedName name="监理费计费额" localSheetId="149">#REF!</definedName>
    <definedName name="监理费增值税税率" localSheetId="149">#REF!</definedName>
    <definedName name="建设单位名称" localSheetId="149">#REF!</definedName>
    <definedName name="建设类型" localSheetId="149">#REF!</definedName>
    <definedName name="建筑安装工程费" localSheetId="149">'表二 （移动电源设备）'!$E$9</definedName>
    <definedName name="建筑安装工程费含税价" localSheetId="149">'表二 （移动电源设备）'!$E$8</definedName>
    <definedName name="建筑安装工程费增值税" localSheetId="149">'表二 （移动电源设备）'!$I$25</definedName>
    <definedName name="勘察费" localSheetId="149">#REF!</definedName>
    <definedName name="客户版生成文件名称" localSheetId="149">#REF!</definedName>
    <definedName name="利旧甲供主要材料费" localSheetId="149">'表四主材(甲)（移动电源设备）'!$I$22</definedName>
    <definedName name="利旧甲供主要材料费含税价" localSheetId="149">'表四主材(甲)（移动电源设备）'!$K$22</definedName>
    <definedName name="利旧甲供主要材料费增值税" localSheetId="149">'表四主材(甲)（移动电源设备）'!$J$22</definedName>
    <definedName name="利旧乙供主要材料费" localSheetId="149">'表四主材(乙)（移动电源设备）'!$I$22</definedName>
    <definedName name="利旧乙供主要材料费含税价" localSheetId="149">'表四主材(乙)（移动电源设备）'!$K$22</definedName>
    <definedName name="利旧乙供主要材料费增值税" localSheetId="149">'表四主材(乙)（移动电源设备）'!$J$22</definedName>
    <definedName name="利旧主设备费" localSheetId="149">#REF!</definedName>
    <definedName name="利旧主设备费含税价" localSheetId="149">#REF!</definedName>
    <definedName name="利旧主设备费增值税" localSheetId="149">#REF!</definedName>
    <definedName name="利润" localSheetId="149">'表二 （移动电源设备）'!$I$24</definedName>
    <definedName name="利润率" localSheetId="149">#REF!</definedName>
    <definedName name="临时设施费" localSheetId="149">'表二 （移动电源设备）'!$E$25</definedName>
    <definedName name="临时设施费费率" localSheetId="149">#REF!</definedName>
    <definedName name="木材及木制品运杂费费率" localSheetId="149">#REF!</definedName>
    <definedName name="木材及木制品运杂费增值税税率" localSheetId="149">#REF!</definedName>
    <definedName name="普工单价" localSheetId="149">#REF!</definedName>
    <definedName name="普工费" localSheetId="149">'表二 （移动电源设备）'!$E$14</definedName>
    <definedName name="普工总工日" localSheetId="149">'表三甲（移动电源设备）'!$L$25</definedName>
    <definedName name="其他运杂费费率" localSheetId="149">#REF!</definedName>
    <definedName name="其他运杂费增值税税率" localSheetId="149">#REF!</definedName>
    <definedName name="企业管理费" localSheetId="149">'表二 （移动电源设备）'!$I$23</definedName>
    <definedName name="企业管理费费率" localSheetId="149">#REF!</definedName>
    <definedName name="区域" localSheetId="149">#REF!</definedName>
    <definedName name="人工费" localSheetId="149">'表二 （移动电源设备）'!$E$12</definedName>
    <definedName name="设备采购及保管费增值税税率" localSheetId="149">#REF!</definedName>
    <definedName name="设备厂家" localSheetId="149">#REF!</definedName>
    <definedName name="设备增值税税率" localSheetId="149">#REF!</definedName>
    <definedName name="设计费" localSheetId="149">#REF!</definedName>
    <definedName name="设计费费率" localSheetId="149">#REF!</definedName>
    <definedName name="设计费附加调整系数" localSheetId="149">#REF!</definedName>
    <definedName name="设计费工程复杂系数" localSheetId="149">#REF!</definedName>
    <definedName name="设计费计费额" localSheetId="149">#REF!</definedName>
    <definedName name="设计费增值税税率" localSheetId="149">#REF!</definedName>
    <definedName name="设计费专业调整系数" localSheetId="149">#REF!</definedName>
    <definedName name="设计负责人" localSheetId="149">#REF!</definedName>
    <definedName name="社会保障费" localSheetId="149">'表二 （移动电源设备）'!$I$20</definedName>
    <definedName name="社会保障费费率" localSheetId="149">#REF!</definedName>
    <definedName name="审核" localSheetId="149">#REF!</definedName>
    <definedName name="生产工具用具使用费" localSheetId="149">'表二 （移动电源设备）'!$I$10</definedName>
    <definedName name="生产工具用具使用费费率" localSheetId="149">#REF!</definedName>
    <definedName name="省份" localSheetId="149">#REF!</definedName>
    <definedName name="施工单位增值税税率" localSheetId="149">#REF!</definedName>
    <definedName name="施工队伍调遣费" localSheetId="149">'表二 （移动电源设备）'!$I$15</definedName>
    <definedName name="施工用水电蒸气费" localSheetId="149">#REF!</definedName>
    <definedName name="室内外" localSheetId="149">#REF!</definedName>
    <definedName name="室外部分技工总工日" localSheetId="149">'表三甲（移动电源设备）'!$K$26</definedName>
    <definedName name="室外部分普工总工日" localSheetId="149">'表三甲（移动电源设备）'!$L$26</definedName>
    <definedName name="水泥及水泥构件运杂费费率" localSheetId="149">#REF!</definedName>
    <definedName name="水泥及水泥构件运杂费增值税税率" localSheetId="149">#REF!</definedName>
    <definedName name="塑料及塑料制品运杂费费率" localSheetId="149">#REF!</definedName>
    <definedName name="塑料及塑料制品运杂费增值税税率" localSheetId="149">#REF!</definedName>
    <definedName name="特殊地区施工增加费" localSheetId="149">'表二 （移动电源设备）'!$I$12</definedName>
    <definedName name="特殊地区施工增加费费率" localSheetId="149">#REF!</definedName>
    <definedName name="危险作业意外伤害保险费" localSheetId="149">'表二 （移动电源设备）'!$I$22</definedName>
    <definedName name="危险作业意外伤害保险费费率" localSheetId="149">#REF!</definedName>
    <definedName name="文明施工费" localSheetId="149">'表二 （移动电源设备）'!$E$21</definedName>
    <definedName name="文明施工费费率" localSheetId="149">#REF!</definedName>
    <definedName name="无线设备与工器具购置费" localSheetId="149">#REF!</definedName>
    <definedName name="项目建设管理费" localSheetId="149">#REF!</definedName>
    <definedName name="项目建设管理费费率" localSheetId="149">#REF!</definedName>
    <definedName name="项目建设管理费增值税税率" localSheetId="149">#REF!</definedName>
    <definedName name="项目属性" localSheetId="149">#REF!</definedName>
    <definedName name="销项税额" localSheetId="149">'表二 （移动电源设备）'!$I$25</definedName>
    <definedName name="小型建筑工程费" localSheetId="149">#REF!</definedName>
    <definedName name="小型建筑工程费含税价" localSheetId="149">#REF!</definedName>
    <definedName name="小型建筑工程费增值税" localSheetId="149">#REF!</definedName>
    <definedName name="新建软件单BBU造价" localSheetId="149">#REF!</definedName>
    <definedName name="新建软件单BBU造价公允价" localSheetId="149">#REF!</definedName>
    <definedName name="新建软件单RRU造价" localSheetId="149">#REF!</definedName>
    <definedName name="新建软件单RRU造价公允价" localSheetId="149">#REF!</definedName>
    <definedName name="新建软件单载频造价" localSheetId="149">#REF!</definedName>
    <definedName name="新建软件单载频造价公允价" localSheetId="149">#REF!</definedName>
    <definedName name="新建软件单站造价" localSheetId="149">#REF!</definedName>
    <definedName name="新建软件单站造价公允价" localSheetId="149">#REF!</definedName>
    <definedName name="新建硬件单BBU造价" localSheetId="149">#REF!</definedName>
    <definedName name="新建硬件单BBU造价公允价" localSheetId="149">#REF!</definedName>
    <definedName name="新建硬件单RRU造价" localSheetId="149">#REF!</definedName>
    <definedName name="新建硬件单RRU造价公允价" localSheetId="149">#REF!</definedName>
    <definedName name="新建硬件单载频造价" localSheetId="149">#REF!</definedName>
    <definedName name="新建硬件单载频造价公允价" localSheetId="149">#REF!</definedName>
    <definedName name="新建硬件单站造价" localSheetId="149">#REF!</definedName>
    <definedName name="新建硬件单站造价公允价" localSheetId="149">#REF!</definedName>
    <definedName name="选址费" localSheetId="149">#REF!</definedName>
    <definedName name="选址费增值税税率" localSheetId="149">#REF!</definedName>
    <definedName name="夜间施工增加费" localSheetId="149">'表二 （移动电源设备）'!$I$8</definedName>
    <definedName name="夜间施工增加费费率" localSheetId="149">#REF!</definedName>
    <definedName name="仪表使用费" localSheetId="149">'表三丙（移动电源设备）'!$M$26</definedName>
    <definedName name="乙供主材增值税税率" localSheetId="149">#REF!</definedName>
    <definedName name="乙供主要材料费" localSheetId="149">'表四主材(乙)（移动电源设备）'!$I$26</definedName>
    <definedName name="乙供主要材料费含税价" localSheetId="149">'表四主材(乙)（移动电源设备）'!$K$26</definedName>
    <definedName name="乙供主要材料费增值税" localSheetId="149">'表四主材(乙)（移动电源设备）'!$J$26</definedName>
    <definedName name="已完工程及设备保护费" localSheetId="149">'表二 （移动电源设备）'!$I$13</definedName>
    <definedName name="已完工程及设备保护费费率" localSheetId="149">#REF!</definedName>
    <definedName name="预备费费率" localSheetId="149">#REF!</definedName>
    <definedName name="运土费" localSheetId="149">#REF!</definedName>
    <definedName name="载波数" localSheetId="149">#REF!</definedName>
    <definedName name="直接费" localSheetId="149">'表二 （移动电源设备）'!$E$10</definedName>
    <definedName name="直接工程费" localSheetId="149">'表二 （移动电源设备）'!$E$11</definedName>
    <definedName name="主设备采购及保管费费率" localSheetId="149">#REF!</definedName>
    <definedName name="主设备采购及保管费增值税税率" localSheetId="149">#REF!</definedName>
    <definedName name="主设备费" localSheetId="149">#REF!</definedName>
    <definedName name="主设备费公允价" localSheetId="149">#REF!</definedName>
    <definedName name="主设备费含税价" localSheetId="149">#REF!</definedName>
    <definedName name="主设备费含税价公允价" localSheetId="149">#REF!</definedName>
    <definedName name="主设备费增值税" localSheetId="149">#REF!</definedName>
    <definedName name="主设备费增值税公允价" localSheetId="149">#REF!</definedName>
    <definedName name="主设备软件费" localSheetId="149">#REF!</definedName>
    <definedName name="主设备软件费公允价" localSheetId="149">#REF!</definedName>
    <definedName name="主设备软件费取费模式" localSheetId="149">#REF!</definedName>
    <definedName name="主设备软件费取费模式公允价" localSheetId="149">#REF!</definedName>
    <definedName name="主设备软件费增值税税率" localSheetId="149">#REF!</definedName>
    <definedName name="主设备软件费增值税税率公允价" localSheetId="149">#REF!</definedName>
    <definedName name="主设备硬件费" localSheetId="149">#REF!</definedName>
    <definedName name="主设备硬件费公允价" localSheetId="149">#REF!</definedName>
    <definedName name="主设备硬件费取费模式" localSheetId="149">#REF!</definedName>
    <definedName name="主设备硬件费取费模式公允价" localSheetId="149">#REF!</definedName>
    <definedName name="主设备硬件费增值税税率" localSheetId="149">#REF!</definedName>
    <definedName name="主设备硬件费增值税税率公允价" localSheetId="149">#REF!</definedName>
    <definedName name="主设备运距" localSheetId="149">#REF!</definedName>
    <definedName name="主设备运输保险费费率" localSheetId="149">#REF!</definedName>
    <definedName name="主设备运输保险费增值税税率" localSheetId="149">#REF!</definedName>
    <definedName name="主设备运杂费费率" localSheetId="149">#REF!</definedName>
    <definedName name="主设备运杂费增值税税率" localSheetId="149">#REF!</definedName>
    <definedName name="主要材料费" localSheetId="149">'表二 （移动电源设备）'!$E$16</definedName>
    <definedName name="住房公积金" localSheetId="149">'表二 （移动电源设备）'!$I$21</definedName>
    <definedName name="住房公积金费率" localSheetId="149">#REF!</definedName>
    <definedName name="专业代码" localSheetId="149">#REF!</definedName>
    <definedName name="专业归属" localSheetId="149">#REF!</definedName>
    <definedName name="资源录入费" localSheetId="149">#REF!</definedName>
    <definedName name="资源录入费增值税税率" localSheetId="149">#REF!</definedName>
    <definedName name="自定义编制日期" localSheetId="149">#REF!</definedName>
    <definedName name="总体设计费" localSheetId="149">#REF!</definedName>
    <definedName name="总投资" localSheetId="149">'表一 （移动电源设备）'!$K$15</definedName>
    <definedName name="总投资含税价" localSheetId="149">'表一 （移动电源设备）'!$M$15</definedName>
    <definedName name="总投资增值税" localSheetId="149">'表一 （移动电源设备）'!$L$15</definedName>
    <definedName name="BBU数量" localSheetId="150">#REF!</definedName>
    <definedName name="_xlnm.Print_Area" localSheetId="150">'表二 （移动电源设备）'!$B$2:$I$26</definedName>
    <definedName name="reference" localSheetId="150" hidden="1">#REF!</definedName>
    <definedName name="RRU数量" localSheetId="150">#REF!</definedName>
    <definedName name="安全生产费" localSheetId="150">'表五（移动电源设备）'!$E$9</definedName>
    <definedName name="安全生产费费率" localSheetId="150">#REF!</definedName>
    <definedName name="搬迁设备包装及运输费用" localSheetId="150">#REF!</definedName>
    <definedName name="搬迁设备包装及运输费用增值税税率" localSheetId="150">#REF!</definedName>
    <definedName name="编制" localSheetId="150">#REF!</definedName>
    <definedName name="编制单位" localSheetId="150">#REF!</definedName>
    <definedName name="编制日期" localSheetId="150">#REF!</definedName>
    <definedName name="标签制作费" localSheetId="150">#REF!</definedName>
    <definedName name="标签制作费增值税税率" localSheetId="150">#REF!</definedName>
    <definedName name="不需安装设备采购及保管费费率" localSheetId="150">#REF!</definedName>
    <definedName name="材料采购及保管费费率" localSheetId="150">#REF!</definedName>
    <definedName name="材料采购及保管费增值税税率" localSheetId="150">#REF!</definedName>
    <definedName name="材料费" localSheetId="150">'表二 （移动电源设备）'!$E$15</definedName>
    <definedName name="材料运距" localSheetId="150">#REF!</definedName>
    <definedName name="材料运输保险费费率" localSheetId="150">#REF!</definedName>
    <definedName name="材料运输保险费增值税税率" localSheetId="150">#REF!</definedName>
    <definedName name="厂家服务费" localSheetId="150">#REF!</definedName>
    <definedName name="厂家服务费取费模式" localSheetId="150">#REF!</definedName>
    <definedName name="厂家服务费增值税税率" localSheetId="150">#REF!</definedName>
    <definedName name="措施项目费" localSheetId="150">'表二 （移动电源设备）'!$E$20</definedName>
    <definedName name="大型施工机械调遣费" localSheetId="150">'表二 （移动电源设备）'!$I$16</definedName>
    <definedName name="单BBU服务费造价" localSheetId="150">#REF!</definedName>
    <definedName name="单RRU服务费造价" localSheetId="150">#REF!</definedName>
    <definedName name="单程调遣费" localSheetId="150">#REF!</definedName>
    <definedName name="单项工程名称" localSheetId="150">#REF!</definedName>
    <definedName name="单载频服务费造价" localSheetId="150">#REF!</definedName>
    <definedName name="单站服务费造价" localSheetId="150">#REF!</definedName>
    <definedName name="地市" localSheetId="150">#REF!</definedName>
    <definedName name="电缆运杂费费率" localSheetId="150">#REF!</definedName>
    <definedName name="电缆运杂费增值税税率" localSheetId="150">#REF!</definedName>
    <definedName name="电源设备与工器具购置费" localSheetId="150">#REF!</definedName>
    <definedName name="调遣里程" localSheetId="150">#REF!</definedName>
    <definedName name="调遣人数" localSheetId="150">#REF!</definedName>
    <definedName name="冬雨季施工增加费" localSheetId="150">'表二 （移动电源设备）'!$I$9</definedName>
    <definedName name="冬雨季施工增加费费率" localSheetId="150">#REF!</definedName>
    <definedName name="二次搬运费" localSheetId="150">#REF!</definedName>
    <definedName name="二次搬运费增值税税率" localSheetId="150">#REF!</definedName>
    <definedName name="辅助材料费" localSheetId="150">'表二 （移动电源设备）'!$E$17</definedName>
    <definedName name="辅助材料费费率" localSheetId="150">#REF!</definedName>
    <definedName name="工程车辆使用费" localSheetId="150">'表二 （移动电源设备）'!$E$26</definedName>
    <definedName name="工程车辆使用费费率" localSheetId="150">#REF!</definedName>
    <definedName name="工程点交、场地清理费" localSheetId="150">'表二 （移动电源设备）'!$E$24</definedName>
    <definedName name="工程点交、场地清理费率" localSheetId="150">#REF!</definedName>
    <definedName name="工程费" localSheetId="150">'表一 （移动电源设备）'!$K$10</definedName>
    <definedName name="工程干扰费" localSheetId="150">'表二 （移动电源设备）'!$E$23</definedName>
    <definedName name="工程干扰费费率" localSheetId="150">#REF!</definedName>
    <definedName name="工程建设其他费" localSheetId="150">'表五（移动电源设备）'!$E$26</definedName>
    <definedName name="工程建设其他费含税价" localSheetId="150">'表五（移动电源设备）'!$G$26</definedName>
    <definedName name="工程建设其他费增值税" localSheetId="150">'表五（移动电源设备）'!$F$26</definedName>
    <definedName name="工程排污费" localSheetId="150">#REF!</definedName>
    <definedName name="工程属性" localSheetId="150">#REF!</definedName>
    <definedName name="工程项目名称" localSheetId="150">#REF!</definedName>
    <definedName name="工地器材搬运费" localSheetId="150">'表二 （移动电源设备）'!$E$22</definedName>
    <definedName name="工地器材搬运费费率" localSheetId="150">#REF!</definedName>
    <definedName name="光缆运杂费费率" localSheetId="150">#REF!</definedName>
    <definedName name="光缆运杂费增值税税率" localSheetId="150">#REF!</definedName>
    <definedName name="规费" localSheetId="150">'表二 （移动电源设备）'!$I$18</definedName>
    <definedName name="国内配套利旧设备费" localSheetId="150">'表四国内（移动电源设备）'!$I$22</definedName>
    <definedName name="国内配套利旧设备费含税价" localSheetId="150">'表四国内（移动电源设备）'!$K$22</definedName>
    <definedName name="国内配套利旧设备费增值税" localSheetId="150">'表四国内（移动电源设备）'!$J$22</definedName>
    <definedName name="国内配套设备费" localSheetId="150">'表四国内（移动电源设备）'!$I$26</definedName>
    <definedName name="国内配套设备费含税价" localSheetId="150">'表四国内（移动电源设备）'!$K$26</definedName>
    <definedName name="国内配套设备费增值税" localSheetId="150">'表四国内（移动电源设备）'!$J$26</definedName>
    <definedName name="国内设备采购及保管费费率" localSheetId="150">#REF!</definedName>
    <definedName name="国内设备采购及保管费增值税税率" localSheetId="150">#REF!</definedName>
    <definedName name="国内设备运距" localSheetId="150">#REF!</definedName>
    <definedName name="国内设备运输保险费费率" localSheetId="150">#REF!</definedName>
    <definedName name="国内设备运输保险费增值税税率" localSheetId="150">#REF!</definedName>
    <definedName name="国内设备运杂费费率" localSheetId="150">#REF!</definedName>
    <definedName name="国内设备运杂费增值税税率" localSheetId="150">#REF!</definedName>
    <definedName name="机械使用费" localSheetId="150">#REF!</definedName>
    <definedName name="基站名称" localSheetId="150">#REF!</definedName>
    <definedName name="技工单价" localSheetId="150">#REF!</definedName>
    <definedName name="技工费" localSheetId="150">'表二 （移动电源设备）'!$E$13</definedName>
    <definedName name="技工总工日" localSheetId="150">'表三甲（移动电源设备）'!$K$25</definedName>
    <definedName name="甲供主材增值税税率" localSheetId="150">#REF!</definedName>
    <definedName name="甲供主要材料费" localSheetId="150">'表四主材(甲)（移动电源设备）'!$I$26</definedName>
    <definedName name="甲供主要材料费含税价" localSheetId="150">'表四主材(甲)（移动电源设备）'!$K$26</definedName>
    <definedName name="甲供主要材料费增值税" localSheetId="150">'表四主材(甲)（移动电源设备）'!$J$26</definedName>
    <definedName name="间接费" localSheetId="150">'表二 （移动电源设备）'!$I$17</definedName>
    <definedName name="监理费" localSheetId="150">#REF!</definedName>
    <definedName name="监理费费率" localSheetId="150">#REF!</definedName>
    <definedName name="监理费计费额" localSheetId="150">#REF!</definedName>
    <definedName name="监理费增值税税率" localSheetId="150">#REF!</definedName>
    <definedName name="建设单位名称" localSheetId="150">#REF!</definedName>
    <definedName name="建设类型" localSheetId="150">#REF!</definedName>
    <definedName name="建筑安装工程费" localSheetId="150">'表二 （移动电源设备）'!$E$9</definedName>
    <definedName name="建筑安装工程费含税价" localSheetId="150">'表二 （移动电源设备）'!$E$8</definedName>
    <definedName name="建筑安装工程费增值税" localSheetId="150">'表二 （移动电源设备）'!$I$25</definedName>
    <definedName name="勘察费" localSheetId="150">#REF!</definedName>
    <definedName name="客户版生成文件名称" localSheetId="150">#REF!</definedName>
    <definedName name="利旧甲供主要材料费" localSheetId="150">'表四主材(甲)（移动电源设备）'!$I$22</definedName>
    <definedName name="利旧甲供主要材料费含税价" localSheetId="150">'表四主材(甲)（移动电源设备）'!$K$22</definedName>
    <definedName name="利旧甲供主要材料费增值税" localSheetId="150">'表四主材(甲)（移动电源设备）'!$J$22</definedName>
    <definedName name="利旧乙供主要材料费" localSheetId="150">'表四主材(乙)（移动电源设备）'!$I$22</definedName>
    <definedName name="利旧乙供主要材料费含税价" localSheetId="150">'表四主材(乙)（移动电源设备）'!$K$22</definedName>
    <definedName name="利旧乙供主要材料费增值税" localSheetId="150">'表四主材(乙)（移动电源设备）'!$J$22</definedName>
    <definedName name="利旧主设备费" localSheetId="150">#REF!</definedName>
    <definedName name="利旧主设备费含税价" localSheetId="150">#REF!</definedName>
    <definedName name="利旧主设备费增值税" localSheetId="150">#REF!</definedName>
    <definedName name="利润" localSheetId="150">'表二 （移动电源设备）'!$I$24</definedName>
    <definedName name="利润率" localSheetId="150">#REF!</definedName>
    <definedName name="临时设施费" localSheetId="150">'表二 （移动电源设备）'!$E$25</definedName>
    <definedName name="临时设施费费率" localSheetId="150">#REF!</definedName>
    <definedName name="木材及木制品运杂费费率" localSheetId="150">#REF!</definedName>
    <definedName name="木材及木制品运杂费增值税税率" localSheetId="150">#REF!</definedName>
    <definedName name="普工单价" localSheetId="150">#REF!</definedName>
    <definedName name="普工费" localSheetId="150">'表二 （移动电源设备）'!$E$14</definedName>
    <definedName name="普工总工日" localSheetId="150">'表三甲（移动电源设备）'!$L$25</definedName>
    <definedName name="其他运杂费费率" localSheetId="150">#REF!</definedName>
    <definedName name="其他运杂费增值税税率" localSheetId="150">#REF!</definedName>
    <definedName name="企业管理费" localSheetId="150">'表二 （移动电源设备）'!$I$23</definedName>
    <definedName name="企业管理费费率" localSheetId="150">#REF!</definedName>
    <definedName name="区域" localSheetId="150">#REF!</definedName>
    <definedName name="人工费" localSheetId="150">'表二 （移动电源设备）'!$E$12</definedName>
    <definedName name="设备采购及保管费增值税税率" localSheetId="150">#REF!</definedName>
    <definedName name="设备厂家" localSheetId="150">#REF!</definedName>
    <definedName name="设备增值税税率" localSheetId="150">#REF!</definedName>
    <definedName name="设计费" localSheetId="150">#REF!</definedName>
    <definedName name="设计费费率" localSheetId="150">#REF!</definedName>
    <definedName name="设计费附加调整系数" localSheetId="150">#REF!</definedName>
    <definedName name="设计费工程复杂系数" localSheetId="150">#REF!</definedName>
    <definedName name="设计费计费额" localSheetId="150">#REF!</definedName>
    <definedName name="设计费增值税税率" localSheetId="150">#REF!</definedName>
    <definedName name="设计费专业调整系数" localSheetId="150">#REF!</definedName>
    <definedName name="设计负责人" localSheetId="150">#REF!</definedName>
    <definedName name="社会保障费" localSheetId="150">'表二 （移动电源设备）'!$I$20</definedName>
    <definedName name="社会保障费费率" localSheetId="150">#REF!</definedName>
    <definedName name="审核" localSheetId="150">#REF!</definedName>
    <definedName name="生产工具用具使用费" localSheetId="150">'表二 （移动电源设备）'!$I$10</definedName>
    <definedName name="生产工具用具使用费费率" localSheetId="150">#REF!</definedName>
    <definedName name="省份" localSheetId="150">#REF!</definedName>
    <definedName name="施工单位增值税税率" localSheetId="150">#REF!</definedName>
    <definedName name="施工队伍调遣费" localSheetId="150">'表二 （移动电源设备）'!$I$15</definedName>
    <definedName name="施工用水电蒸气费" localSheetId="150">#REF!</definedName>
    <definedName name="室内外" localSheetId="150">#REF!</definedName>
    <definedName name="室外部分技工总工日" localSheetId="150">'表三甲（移动电源设备）'!$K$26</definedName>
    <definedName name="室外部分普工总工日" localSheetId="150">'表三甲（移动电源设备）'!$L$26</definedName>
    <definedName name="水泥及水泥构件运杂费费率" localSheetId="150">#REF!</definedName>
    <definedName name="水泥及水泥构件运杂费增值税税率" localSheetId="150">#REF!</definedName>
    <definedName name="塑料及塑料制品运杂费费率" localSheetId="150">#REF!</definedName>
    <definedName name="塑料及塑料制品运杂费增值税税率" localSheetId="150">#REF!</definedName>
    <definedName name="特殊地区施工增加费" localSheetId="150">'表二 （移动电源设备）'!$I$12</definedName>
    <definedName name="特殊地区施工增加费费率" localSheetId="150">#REF!</definedName>
    <definedName name="危险作业意外伤害保险费" localSheetId="150">'表二 （移动电源设备）'!$I$22</definedName>
    <definedName name="危险作业意外伤害保险费费率" localSheetId="150">#REF!</definedName>
    <definedName name="文明施工费" localSheetId="150">'表二 （移动电源设备）'!$E$21</definedName>
    <definedName name="文明施工费费率" localSheetId="150">#REF!</definedName>
    <definedName name="无线设备与工器具购置费" localSheetId="150">#REF!</definedName>
    <definedName name="项目建设管理费" localSheetId="150">#REF!</definedName>
    <definedName name="项目建设管理费费率" localSheetId="150">#REF!</definedName>
    <definedName name="项目建设管理费增值税税率" localSheetId="150">#REF!</definedName>
    <definedName name="项目属性" localSheetId="150">#REF!</definedName>
    <definedName name="销项税额" localSheetId="150">'表二 （移动电源设备）'!$I$25</definedName>
    <definedName name="小型建筑工程费" localSheetId="150">#REF!</definedName>
    <definedName name="小型建筑工程费含税价" localSheetId="150">#REF!</definedName>
    <definedName name="小型建筑工程费增值税" localSheetId="150">#REF!</definedName>
    <definedName name="新建软件单BBU造价" localSheetId="150">#REF!</definedName>
    <definedName name="新建软件单BBU造价公允价" localSheetId="150">#REF!</definedName>
    <definedName name="新建软件单RRU造价" localSheetId="150">#REF!</definedName>
    <definedName name="新建软件单RRU造价公允价" localSheetId="150">#REF!</definedName>
    <definedName name="新建软件单载频造价" localSheetId="150">#REF!</definedName>
    <definedName name="新建软件单载频造价公允价" localSheetId="150">#REF!</definedName>
    <definedName name="新建软件单站造价" localSheetId="150">#REF!</definedName>
    <definedName name="新建软件单站造价公允价" localSheetId="150">#REF!</definedName>
    <definedName name="新建硬件单BBU造价" localSheetId="150">#REF!</definedName>
    <definedName name="新建硬件单BBU造价公允价" localSheetId="150">#REF!</definedName>
    <definedName name="新建硬件单RRU造价" localSheetId="150">#REF!</definedName>
    <definedName name="新建硬件单RRU造价公允价" localSheetId="150">#REF!</definedName>
    <definedName name="新建硬件单载频造价" localSheetId="150">#REF!</definedName>
    <definedName name="新建硬件单载频造价公允价" localSheetId="150">#REF!</definedName>
    <definedName name="新建硬件单站造价" localSheetId="150">#REF!</definedName>
    <definedName name="新建硬件单站造价公允价" localSheetId="150">#REF!</definedName>
    <definedName name="选址费" localSheetId="150">#REF!</definedName>
    <definedName name="选址费增值税税率" localSheetId="150">#REF!</definedName>
    <definedName name="夜间施工增加费" localSheetId="150">'表二 （移动电源设备）'!$I$8</definedName>
    <definedName name="夜间施工增加费费率" localSheetId="150">#REF!</definedName>
    <definedName name="仪表使用费" localSheetId="150">'表三丙（移动电源设备）'!$M$26</definedName>
    <definedName name="乙供主材增值税税率" localSheetId="150">#REF!</definedName>
    <definedName name="乙供主要材料费" localSheetId="150">'表四主材(乙)（移动电源设备）'!$I$26</definedName>
    <definedName name="乙供主要材料费含税价" localSheetId="150">'表四主材(乙)（移动电源设备）'!$K$26</definedName>
    <definedName name="乙供主要材料费增值税" localSheetId="150">'表四主材(乙)（移动电源设备）'!$J$26</definedName>
    <definedName name="已完工程及设备保护费" localSheetId="150">'表二 （移动电源设备）'!$I$13</definedName>
    <definedName name="已完工程及设备保护费费率" localSheetId="150">#REF!</definedName>
    <definedName name="预备费费率" localSheetId="150">#REF!</definedName>
    <definedName name="运土费" localSheetId="150">#REF!</definedName>
    <definedName name="载波数" localSheetId="150">#REF!</definedName>
    <definedName name="直接费" localSheetId="150">'表二 （移动电源设备）'!$E$10</definedName>
    <definedName name="直接工程费" localSheetId="150">'表二 （移动电源设备）'!$E$11</definedName>
    <definedName name="主设备采购及保管费费率" localSheetId="150">#REF!</definedName>
    <definedName name="主设备采购及保管费增值税税率" localSheetId="150">#REF!</definedName>
    <definedName name="主设备费" localSheetId="150">#REF!</definedName>
    <definedName name="主设备费公允价" localSheetId="150">#REF!</definedName>
    <definedName name="主设备费含税价" localSheetId="150">#REF!</definedName>
    <definedName name="主设备费含税价公允价" localSheetId="150">#REF!</definedName>
    <definedName name="主设备费增值税" localSheetId="150">#REF!</definedName>
    <definedName name="主设备费增值税公允价" localSheetId="150">#REF!</definedName>
    <definedName name="主设备软件费" localSheetId="150">#REF!</definedName>
    <definedName name="主设备软件费公允价" localSheetId="150">#REF!</definedName>
    <definedName name="主设备软件费取费模式" localSheetId="150">#REF!</definedName>
    <definedName name="主设备软件费取费模式公允价" localSheetId="150">#REF!</definedName>
    <definedName name="主设备软件费增值税税率" localSheetId="150">#REF!</definedName>
    <definedName name="主设备软件费增值税税率公允价" localSheetId="150">#REF!</definedName>
    <definedName name="主设备硬件费" localSheetId="150">#REF!</definedName>
    <definedName name="主设备硬件费公允价" localSheetId="150">#REF!</definedName>
    <definedName name="主设备硬件费取费模式" localSheetId="150">#REF!</definedName>
    <definedName name="主设备硬件费取费模式公允价" localSheetId="150">#REF!</definedName>
    <definedName name="主设备硬件费增值税税率" localSheetId="150">#REF!</definedName>
    <definedName name="主设备硬件费增值税税率公允价" localSheetId="150">#REF!</definedName>
    <definedName name="主设备运距" localSheetId="150">#REF!</definedName>
    <definedName name="主设备运输保险费费率" localSheetId="150">#REF!</definedName>
    <definedName name="主设备运输保险费增值税税率" localSheetId="150">#REF!</definedName>
    <definedName name="主设备运杂费费率" localSheetId="150">#REF!</definedName>
    <definedName name="主设备运杂费增值税税率" localSheetId="150">#REF!</definedName>
    <definedName name="主要材料费" localSheetId="150">'表二 （移动电源设备）'!$E$16</definedName>
    <definedName name="住房公积金" localSheetId="150">'表二 （移动电源设备）'!$I$21</definedName>
    <definedName name="住房公积金费率" localSheetId="150">#REF!</definedName>
    <definedName name="专业代码" localSheetId="150">#REF!</definedName>
    <definedName name="专业归属" localSheetId="150">#REF!</definedName>
    <definedName name="资源录入费" localSheetId="150">#REF!</definedName>
    <definedName name="资源录入费增值税税率" localSheetId="150">#REF!</definedName>
    <definedName name="自定义编制日期" localSheetId="150">#REF!</definedName>
    <definedName name="总体设计费" localSheetId="150">#REF!</definedName>
    <definedName name="总投资" localSheetId="150">'表一 （移动电源设备）'!$K$15</definedName>
    <definedName name="总投资含税价" localSheetId="150">'表一 （移动电源设备）'!$M$15</definedName>
    <definedName name="总投资增值税" localSheetId="150">'表一 （移动电源设备）'!$L$15</definedName>
    <definedName name="_xlnm._FilterDatabase" localSheetId="151" hidden="1">'表三甲（移动电源设备）'!$B$8:$L$21</definedName>
    <definedName name="BBU数量" localSheetId="151">#REF!</definedName>
    <definedName name="_xlnm.Print_Area" localSheetId="151">'表三甲（移动电源设备）'!$B$2:$L$26</definedName>
    <definedName name="_xlnm.Print_Titles" localSheetId="151">'表三甲（移动电源设备）'!$2:$8</definedName>
    <definedName name="reference" localSheetId="151" hidden="1">#REF!</definedName>
    <definedName name="RRU数量" localSheetId="151">#REF!</definedName>
    <definedName name="安全生产费" localSheetId="151">'表五（移动电源设备）'!$E$9</definedName>
    <definedName name="安全生产费费率" localSheetId="151">#REF!</definedName>
    <definedName name="搬迁设备包装及运输费用" localSheetId="151">#REF!</definedName>
    <definedName name="搬迁设备包装及运输费用增值税税率" localSheetId="151">#REF!</definedName>
    <definedName name="编制" localSheetId="151">#REF!</definedName>
    <definedName name="编制单位" localSheetId="151">#REF!</definedName>
    <definedName name="编制日期" localSheetId="151">#REF!</definedName>
    <definedName name="标签制作费" localSheetId="151">#REF!</definedName>
    <definedName name="标签制作费增值税税率" localSheetId="151">#REF!</definedName>
    <definedName name="不需安装设备采购及保管费费率" localSheetId="151">#REF!</definedName>
    <definedName name="材料采购及保管费费率" localSheetId="151">#REF!</definedName>
    <definedName name="材料采购及保管费增值税税率" localSheetId="151">#REF!</definedName>
    <definedName name="材料费" localSheetId="151">'表二 （移动电源设备）'!$E$15</definedName>
    <definedName name="材料运距" localSheetId="151">#REF!</definedName>
    <definedName name="材料运输保险费费率" localSheetId="151">#REF!</definedName>
    <definedName name="材料运输保险费增值税税率" localSheetId="151">#REF!</definedName>
    <definedName name="厂家服务费" localSheetId="151">#REF!</definedName>
    <definedName name="厂家服务费取费模式" localSheetId="151">#REF!</definedName>
    <definedName name="厂家服务费增值税税率" localSheetId="151">#REF!</definedName>
    <definedName name="措施项目费" localSheetId="151">'表二 （移动电源设备）'!$E$20</definedName>
    <definedName name="大型施工机械调遣费" localSheetId="151">'表二 （移动电源设备）'!$I$16</definedName>
    <definedName name="单BBU服务费造价" localSheetId="151">#REF!</definedName>
    <definedName name="单RRU服务费造价" localSheetId="151">#REF!</definedName>
    <definedName name="单程调遣费" localSheetId="151">#REF!</definedName>
    <definedName name="单项工程名称" localSheetId="151">#REF!</definedName>
    <definedName name="单载频服务费造价" localSheetId="151">#REF!</definedName>
    <definedName name="单站服务费造价" localSheetId="151">#REF!</definedName>
    <definedName name="地市" localSheetId="151">#REF!</definedName>
    <definedName name="电缆运杂费费率" localSheetId="151">#REF!</definedName>
    <definedName name="电缆运杂费增值税税率" localSheetId="151">#REF!</definedName>
    <definedName name="电源设备与工器具购置费" localSheetId="151">#REF!</definedName>
    <definedName name="调遣里程" localSheetId="151">#REF!</definedName>
    <definedName name="调遣人数" localSheetId="151">#REF!</definedName>
    <definedName name="冬雨季施工增加费" localSheetId="151">'表二 （移动电源设备）'!$I$9</definedName>
    <definedName name="冬雨季施工增加费费率" localSheetId="151">#REF!</definedName>
    <definedName name="二次搬运费" localSheetId="151">#REF!</definedName>
    <definedName name="二次搬运费增值税税率" localSheetId="151">#REF!</definedName>
    <definedName name="辅助材料费" localSheetId="151">'表二 （移动电源设备）'!$E$17</definedName>
    <definedName name="辅助材料费费率" localSheetId="151">#REF!</definedName>
    <definedName name="工程车辆使用费" localSheetId="151">'表二 （移动电源设备）'!$E$26</definedName>
    <definedName name="工程车辆使用费费率" localSheetId="151">#REF!</definedName>
    <definedName name="工程点交、场地清理费" localSheetId="151">'表二 （移动电源设备）'!$E$24</definedName>
    <definedName name="工程点交、场地清理费率" localSheetId="151">#REF!</definedName>
    <definedName name="工程费" localSheetId="151">'表一 （移动电源设备）'!$K$10</definedName>
    <definedName name="工程干扰费" localSheetId="151">'表二 （移动电源设备）'!$E$23</definedName>
    <definedName name="工程干扰费费率" localSheetId="151">#REF!</definedName>
    <definedName name="工程建设其他费" localSheetId="151">'表五（移动电源设备）'!$E$26</definedName>
    <definedName name="工程建设其他费含税价" localSheetId="151">'表五（移动电源设备）'!$G$26</definedName>
    <definedName name="工程建设其他费增值税" localSheetId="151">'表五（移动电源设备）'!$F$26</definedName>
    <definedName name="工程排污费" localSheetId="151">#REF!</definedName>
    <definedName name="工程属性" localSheetId="151">#REF!</definedName>
    <definedName name="工程项目名称" localSheetId="151">#REF!</definedName>
    <definedName name="工地器材搬运费" localSheetId="151">'表二 （移动电源设备）'!$E$22</definedName>
    <definedName name="工地器材搬运费费率" localSheetId="151">#REF!</definedName>
    <definedName name="光缆运杂费费率" localSheetId="151">#REF!</definedName>
    <definedName name="光缆运杂费增值税税率" localSheetId="151">#REF!</definedName>
    <definedName name="规费" localSheetId="151">'表二 （移动电源设备）'!$I$18</definedName>
    <definedName name="国内配套利旧设备费" localSheetId="151">'表四国内（移动电源设备）'!$I$22</definedName>
    <definedName name="国内配套利旧设备费含税价" localSheetId="151">'表四国内（移动电源设备）'!$K$22</definedName>
    <definedName name="国内配套利旧设备费增值税" localSheetId="151">'表四国内（移动电源设备）'!$J$22</definedName>
    <definedName name="国内配套设备费" localSheetId="151">'表四国内（移动电源设备）'!$I$26</definedName>
    <definedName name="国内配套设备费含税价" localSheetId="151">'表四国内（移动电源设备）'!$K$26</definedName>
    <definedName name="国内配套设备费增值税" localSheetId="151">'表四国内（移动电源设备）'!$J$26</definedName>
    <definedName name="国内设备采购及保管费费率" localSheetId="151">#REF!</definedName>
    <definedName name="国内设备采购及保管费增值税税率" localSheetId="151">#REF!</definedName>
    <definedName name="国内设备运距" localSheetId="151">#REF!</definedName>
    <definedName name="国内设备运输保险费费率" localSheetId="151">#REF!</definedName>
    <definedName name="国内设备运输保险费增值税税率" localSheetId="151">#REF!</definedName>
    <definedName name="国内设备运杂费费率" localSheetId="151">#REF!</definedName>
    <definedName name="国内设备运杂费增值税税率" localSheetId="151">#REF!</definedName>
    <definedName name="机械使用费" localSheetId="151">#REF!</definedName>
    <definedName name="基站名称" localSheetId="151">#REF!</definedName>
    <definedName name="技工单价" localSheetId="151">#REF!</definedName>
    <definedName name="技工费" localSheetId="151">'表二 （移动电源设备）'!$E$13</definedName>
    <definedName name="技工总工日" localSheetId="151">'表三甲（移动电源设备）'!$K$25</definedName>
    <definedName name="甲供主材增值税税率" localSheetId="151">#REF!</definedName>
    <definedName name="甲供主要材料费" localSheetId="151">'表四主材(甲)（移动电源设备）'!$I$26</definedName>
    <definedName name="甲供主要材料费含税价" localSheetId="151">'表四主材(甲)（移动电源设备）'!$K$26</definedName>
    <definedName name="甲供主要材料费增值税" localSheetId="151">'表四主材(甲)（移动电源设备）'!$J$26</definedName>
    <definedName name="间接费" localSheetId="151">'表二 （移动电源设备）'!$I$17</definedName>
    <definedName name="监理费" localSheetId="151">#REF!</definedName>
    <definedName name="监理费费率" localSheetId="151">#REF!</definedName>
    <definedName name="监理费计费额" localSheetId="151">#REF!</definedName>
    <definedName name="监理费增值税税率" localSheetId="151">#REF!</definedName>
    <definedName name="建设单位名称" localSheetId="151">#REF!</definedName>
    <definedName name="建设类型" localSheetId="151">#REF!</definedName>
    <definedName name="建筑安装工程费" localSheetId="151">'表二 （移动电源设备）'!$E$9</definedName>
    <definedName name="建筑安装工程费含税价" localSheetId="151">'表二 （移动电源设备）'!$E$8</definedName>
    <definedName name="建筑安装工程费增值税" localSheetId="151">'表二 （移动电源设备）'!$I$25</definedName>
    <definedName name="勘察费" localSheetId="151">#REF!</definedName>
    <definedName name="客户版生成文件名称" localSheetId="151">#REF!</definedName>
    <definedName name="利旧甲供主要材料费" localSheetId="151">'表四主材(甲)（移动电源设备）'!$I$22</definedName>
    <definedName name="利旧甲供主要材料费含税价" localSheetId="151">'表四主材(甲)（移动电源设备）'!$K$22</definedName>
    <definedName name="利旧甲供主要材料费增值税" localSheetId="151">'表四主材(甲)（移动电源设备）'!$J$22</definedName>
    <definedName name="利旧乙供主要材料费" localSheetId="151">'表四主材(乙)（移动电源设备）'!$I$22</definedName>
    <definedName name="利旧乙供主要材料费含税价" localSheetId="151">'表四主材(乙)（移动电源设备）'!$K$22</definedName>
    <definedName name="利旧乙供主要材料费增值税" localSheetId="151">'表四主材(乙)（移动电源设备）'!$J$22</definedName>
    <definedName name="利旧主设备费" localSheetId="151">#REF!</definedName>
    <definedName name="利旧主设备费含税价" localSheetId="151">#REF!</definedName>
    <definedName name="利旧主设备费增值税" localSheetId="151">#REF!</definedName>
    <definedName name="利润" localSheetId="151">'表二 （移动电源设备）'!$I$24</definedName>
    <definedName name="利润率" localSheetId="151">#REF!</definedName>
    <definedName name="临时设施费" localSheetId="151">'表二 （移动电源设备）'!$E$25</definedName>
    <definedName name="临时设施费费率" localSheetId="151">#REF!</definedName>
    <definedName name="木材及木制品运杂费费率" localSheetId="151">#REF!</definedName>
    <definedName name="木材及木制品运杂费增值税税率" localSheetId="151">#REF!</definedName>
    <definedName name="普工单价" localSheetId="151">#REF!</definedName>
    <definedName name="普工费" localSheetId="151">'表二 （移动电源设备）'!$E$14</definedName>
    <definedName name="普工总工日" localSheetId="151">'表三甲（移动电源设备）'!$L$25</definedName>
    <definedName name="其他运杂费费率" localSheetId="151">#REF!</definedName>
    <definedName name="其他运杂费增值税税率" localSheetId="151">#REF!</definedName>
    <definedName name="企业管理费" localSheetId="151">'表二 （移动电源设备）'!$I$23</definedName>
    <definedName name="企业管理费费率" localSheetId="151">#REF!</definedName>
    <definedName name="区域" localSheetId="151">#REF!</definedName>
    <definedName name="人工费" localSheetId="151">'表二 （移动电源设备）'!$E$12</definedName>
    <definedName name="设备采购及保管费增值税税率" localSheetId="151">#REF!</definedName>
    <definedName name="设备厂家" localSheetId="151">#REF!</definedName>
    <definedName name="设备增值税税率" localSheetId="151">#REF!</definedName>
    <definedName name="设计费" localSheetId="151">#REF!</definedName>
    <definedName name="设计费费率" localSheetId="151">#REF!</definedName>
    <definedName name="设计费附加调整系数" localSheetId="151">#REF!</definedName>
    <definedName name="设计费工程复杂系数" localSheetId="151">#REF!</definedName>
    <definedName name="设计费计费额" localSheetId="151">#REF!</definedName>
    <definedName name="设计费增值税税率" localSheetId="151">#REF!</definedName>
    <definedName name="设计费专业调整系数" localSheetId="151">#REF!</definedName>
    <definedName name="设计负责人" localSheetId="151">#REF!</definedName>
    <definedName name="社会保障费" localSheetId="151">'表二 （移动电源设备）'!$I$20</definedName>
    <definedName name="社会保障费费率" localSheetId="151">#REF!</definedName>
    <definedName name="审核" localSheetId="151">#REF!</definedName>
    <definedName name="生产工具用具使用费" localSheetId="151">'表二 （移动电源设备）'!$I$10</definedName>
    <definedName name="生产工具用具使用费费率" localSheetId="151">#REF!</definedName>
    <definedName name="省份" localSheetId="151">#REF!</definedName>
    <definedName name="施工单位增值税税率" localSheetId="151">#REF!</definedName>
    <definedName name="施工队伍调遣费" localSheetId="151">'表二 （移动电源设备）'!$I$15</definedName>
    <definedName name="施工用水电蒸气费" localSheetId="151">#REF!</definedName>
    <definedName name="室内外" localSheetId="151">#REF!</definedName>
    <definedName name="室外部分技工总工日" localSheetId="151">'表三甲（移动电源设备）'!$K$26</definedName>
    <definedName name="室外部分普工总工日" localSheetId="151">'表三甲（移动电源设备）'!$L$26</definedName>
    <definedName name="水泥及水泥构件运杂费费率" localSheetId="151">#REF!</definedName>
    <definedName name="水泥及水泥构件运杂费增值税税率" localSheetId="151">#REF!</definedName>
    <definedName name="塑料及塑料制品运杂费费率" localSheetId="151">#REF!</definedName>
    <definedName name="塑料及塑料制品运杂费增值税税率" localSheetId="151">#REF!</definedName>
    <definedName name="特殊地区施工增加费" localSheetId="151">'表二 （移动电源设备）'!$I$12</definedName>
    <definedName name="特殊地区施工增加费费率" localSheetId="151">#REF!</definedName>
    <definedName name="危险作业意外伤害保险费" localSheetId="151">'表二 （移动电源设备）'!$I$22</definedName>
    <definedName name="危险作业意外伤害保险费费率" localSheetId="151">#REF!</definedName>
    <definedName name="文明施工费" localSheetId="151">'表二 （移动电源设备）'!$E$21</definedName>
    <definedName name="文明施工费费率" localSheetId="151">#REF!</definedName>
    <definedName name="无线设备与工器具购置费" localSheetId="151">#REF!</definedName>
    <definedName name="项目建设管理费" localSheetId="151">#REF!</definedName>
    <definedName name="项目建设管理费费率" localSheetId="151">#REF!</definedName>
    <definedName name="项目建设管理费增值税税率" localSheetId="151">#REF!</definedName>
    <definedName name="项目属性" localSheetId="151">#REF!</definedName>
    <definedName name="销项税额" localSheetId="151">'表二 （移动电源设备）'!$I$25</definedName>
    <definedName name="小型建筑工程费" localSheetId="151">#REF!</definedName>
    <definedName name="小型建筑工程费含税价" localSheetId="151">#REF!</definedName>
    <definedName name="小型建筑工程费增值税" localSheetId="151">#REF!</definedName>
    <definedName name="新建软件单BBU造价" localSheetId="151">#REF!</definedName>
    <definedName name="新建软件单BBU造价公允价" localSheetId="151">#REF!</definedName>
    <definedName name="新建软件单RRU造价" localSheetId="151">#REF!</definedName>
    <definedName name="新建软件单RRU造价公允价" localSheetId="151">#REF!</definedName>
    <definedName name="新建软件单载频造价" localSheetId="151">#REF!</definedName>
    <definedName name="新建软件单载频造价公允价" localSheetId="151">#REF!</definedName>
    <definedName name="新建软件单站造价" localSheetId="151">#REF!</definedName>
    <definedName name="新建软件单站造价公允价" localSheetId="151">#REF!</definedName>
    <definedName name="新建硬件单BBU造价" localSheetId="151">#REF!</definedName>
    <definedName name="新建硬件单BBU造价公允价" localSheetId="151">#REF!</definedName>
    <definedName name="新建硬件单RRU造价" localSheetId="151">#REF!</definedName>
    <definedName name="新建硬件单RRU造价公允价" localSheetId="151">#REF!</definedName>
    <definedName name="新建硬件单载频造价" localSheetId="151">#REF!</definedName>
    <definedName name="新建硬件单载频造价公允价" localSheetId="151">#REF!</definedName>
    <definedName name="新建硬件单站造价" localSheetId="151">#REF!</definedName>
    <definedName name="新建硬件单站造价公允价" localSheetId="151">#REF!</definedName>
    <definedName name="选址费" localSheetId="151">#REF!</definedName>
    <definedName name="选址费增值税税率" localSheetId="151">#REF!</definedName>
    <definedName name="夜间施工增加费" localSheetId="151">'表二 （移动电源设备）'!$I$8</definedName>
    <definedName name="夜间施工增加费费率" localSheetId="151">#REF!</definedName>
    <definedName name="仪表使用费" localSheetId="151">'表三丙（移动电源设备）'!$M$26</definedName>
    <definedName name="乙供主材增值税税率" localSheetId="151">#REF!</definedName>
    <definedName name="乙供主要材料费" localSheetId="151">'表四主材(乙)（移动电源设备）'!$I$26</definedName>
    <definedName name="乙供主要材料费含税价" localSheetId="151">'表四主材(乙)（移动电源设备）'!$K$26</definedName>
    <definedName name="乙供主要材料费增值税" localSheetId="151">'表四主材(乙)（移动电源设备）'!$J$26</definedName>
    <definedName name="已完工程及设备保护费" localSheetId="151">'表二 （移动电源设备）'!$I$13</definedName>
    <definedName name="已完工程及设备保护费费率" localSheetId="151">#REF!</definedName>
    <definedName name="预备费费率" localSheetId="151">#REF!</definedName>
    <definedName name="运土费" localSheetId="151">#REF!</definedName>
    <definedName name="载波数" localSheetId="151">#REF!</definedName>
    <definedName name="直接费" localSheetId="151">'表二 （移动电源设备）'!$E$10</definedName>
    <definedName name="直接工程费" localSheetId="151">'表二 （移动电源设备）'!$E$11</definedName>
    <definedName name="主设备采购及保管费费率" localSheetId="151">#REF!</definedName>
    <definedName name="主设备采购及保管费增值税税率" localSheetId="151">#REF!</definedName>
    <definedName name="主设备费" localSheetId="151">#REF!</definedName>
    <definedName name="主设备费公允价" localSheetId="151">#REF!</definedName>
    <definedName name="主设备费含税价" localSheetId="151">#REF!</definedName>
    <definedName name="主设备费含税价公允价" localSheetId="151">#REF!</definedName>
    <definedName name="主设备费增值税" localSheetId="151">#REF!</definedName>
    <definedName name="主设备费增值税公允价" localSheetId="151">#REF!</definedName>
    <definedName name="主设备软件费" localSheetId="151">#REF!</definedName>
    <definedName name="主设备软件费公允价" localSheetId="151">#REF!</definedName>
    <definedName name="主设备软件费取费模式" localSheetId="151">#REF!</definedName>
    <definedName name="主设备软件费取费模式公允价" localSheetId="151">#REF!</definedName>
    <definedName name="主设备软件费增值税税率" localSheetId="151">#REF!</definedName>
    <definedName name="主设备软件费增值税税率公允价" localSheetId="151">#REF!</definedName>
    <definedName name="主设备硬件费" localSheetId="151">#REF!</definedName>
    <definedName name="主设备硬件费公允价" localSheetId="151">#REF!</definedName>
    <definedName name="主设备硬件费取费模式" localSheetId="151">#REF!</definedName>
    <definedName name="主设备硬件费取费模式公允价" localSheetId="151">#REF!</definedName>
    <definedName name="主设备硬件费增值税税率" localSheetId="151">#REF!</definedName>
    <definedName name="主设备硬件费增值税税率公允价" localSheetId="151">#REF!</definedName>
    <definedName name="主设备运距" localSheetId="151">#REF!</definedName>
    <definedName name="主设备运输保险费费率" localSheetId="151">#REF!</definedName>
    <definedName name="主设备运输保险费增值税税率" localSheetId="151">#REF!</definedName>
    <definedName name="主设备运杂费费率" localSheetId="151">#REF!</definedName>
    <definedName name="主设备运杂费增值税税率" localSheetId="151">#REF!</definedName>
    <definedName name="主要材料费" localSheetId="151">'表二 （移动电源设备）'!$E$16</definedName>
    <definedName name="住房公积金" localSheetId="151">'表二 （移动电源设备）'!$I$21</definedName>
    <definedName name="住房公积金费率" localSheetId="151">#REF!</definedName>
    <definedName name="专业代码" localSheetId="151">#REF!</definedName>
    <definedName name="专业归属" localSheetId="151">#REF!</definedName>
    <definedName name="资源录入费" localSheetId="151">#REF!</definedName>
    <definedName name="资源录入费增值税税率" localSheetId="151">#REF!</definedName>
    <definedName name="自定义编制日期" localSheetId="151">#REF!</definedName>
    <definedName name="总体设计费" localSheetId="151">#REF!</definedName>
    <definedName name="总投资" localSheetId="151">'表一 （移动电源设备）'!$K$15</definedName>
    <definedName name="总投资含税价" localSheetId="151">'表一 （移动电源设备）'!$M$15</definedName>
    <definedName name="总投资增值税" localSheetId="151">'表一 （移动电源设备）'!$L$15</definedName>
    <definedName name="_xlnm._FilterDatabase" localSheetId="152" hidden="1">'表三丙（移动电源设备）'!$B$8:$M$16</definedName>
    <definedName name="BBU数量" localSheetId="152">#REF!</definedName>
    <definedName name="_xlnm.Print_Area" localSheetId="152">'表三丙（移动电源设备）'!$B$2:$M$27</definedName>
    <definedName name="_xlnm.Print_Titles" localSheetId="152">'表三丙（移动电源设备）'!$2:$8</definedName>
    <definedName name="reference" localSheetId="152" hidden="1">#REF!</definedName>
    <definedName name="RRU数量" localSheetId="152">#REF!</definedName>
    <definedName name="安全生产费" localSheetId="152">'表五（移动电源设备）'!$E$9</definedName>
    <definedName name="安全生产费费率" localSheetId="152">#REF!</definedName>
    <definedName name="搬迁设备包装及运输费用" localSheetId="152">#REF!</definedName>
    <definedName name="搬迁设备包装及运输费用增值税税率" localSheetId="152">#REF!</definedName>
    <definedName name="编制" localSheetId="152">#REF!</definedName>
    <definedName name="编制单位" localSheetId="152">#REF!</definedName>
    <definedName name="编制日期" localSheetId="152">#REF!</definedName>
    <definedName name="标签制作费" localSheetId="152">#REF!</definedName>
    <definedName name="标签制作费增值税税率" localSheetId="152">#REF!</definedName>
    <definedName name="不需安装设备采购及保管费费率" localSheetId="152">#REF!</definedName>
    <definedName name="材料采购及保管费费率" localSheetId="152">#REF!</definedName>
    <definedName name="材料采购及保管费增值税税率" localSheetId="152">#REF!</definedName>
    <definedName name="材料费" localSheetId="152">'表二 （移动电源设备）'!$E$15</definedName>
    <definedName name="材料运距" localSheetId="152">#REF!</definedName>
    <definedName name="材料运输保险费费率" localSheetId="152">#REF!</definedName>
    <definedName name="材料运输保险费增值税税率" localSheetId="152">#REF!</definedName>
    <definedName name="厂家服务费" localSheetId="152">#REF!</definedName>
    <definedName name="厂家服务费取费模式" localSheetId="152">#REF!</definedName>
    <definedName name="厂家服务费增值税税率" localSheetId="152">#REF!</definedName>
    <definedName name="措施项目费" localSheetId="152">'表二 （移动电源设备）'!$E$20</definedName>
    <definedName name="大型施工机械调遣费" localSheetId="152">'表二 （移动电源设备）'!$I$16</definedName>
    <definedName name="单BBU服务费造价" localSheetId="152">#REF!</definedName>
    <definedName name="单RRU服务费造价" localSheetId="152">#REF!</definedName>
    <definedName name="单程调遣费" localSheetId="152">#REF!</definedName>
    <definedName name="单项工程名称" localSheetId="152">#REF!</definedName>
    <definedName name="单载频服务费造价" localSheetId="152">#REF!</definedName>
    <definedName name="单站服务费造价" localSheetId="152">#REF!</definedName>
    <definedName name="地市" localSheetId="152">#REF!</definedName>
    <definedName name="电缆运杂费费率" localSheetId="152">#REF!</definedName>
    <definedName name="电缆运杂费增值税税率" localSheetId="152">#REF!</definedName>
    <definedName name="电源设备与工器具购置费" localSheetId="152">#REF!</definedName>
    <definedName name="调遣里程" localSheetId="152">#REF!</definedName>
    <definedName name="调遣人数" localSheetId="152">#REF!</definedName>
    <definedName name="冬雨季施工增加费" localSheetId="152">'表二 （移动电源设备）'!$I$9</definedName>
    <definedName name="冬雨季施工增加费费率" localSheetId="152">#REF!</definedName>
    <definedName name="二次搬运费" localSheetId="152">#REF!</definedName>
    <definedName name="二次搬运费增值税税率" localSheetId="152">#REF!</definedName>
    <definedName name="辅助材料费" localSheetId="152">'表二 （移动电源设备）'!$E$17</definedName>
    <definedName name="辅助材料费费率" localSheetId="152">#REF!</definedName>
    <definedName name="工程车辆使用费" localSheetId="152">'表二 （移动电源设备）'!$E$26</definedName>
    <definedName name="工程车辆使用费费率" localSheetId="152">#REF!</definedName>
    <definedName name="工程点交、场地清理费" localSheetId="152">'表二 （移动电源设备）'!$E$24</definedName>
    <definedName name="工程点交、场地清理费率" localSheetId="152">#REF!</definedName>
    <definedName name="工程费" localSheetId="152">'表一 （移动电源设备）'!$K$10</definedName>
    <definedName name="工程干扰费" localSheetId="152">'表二 （移动电源设备）'!$E$23</definedName>
    <definedName name="工程干扰费费率" localSheetId="152">#REF!</definedName>
    <definedName name="工程建设其他费" localSheetId="152">'表五（移动电源设备）'!$E$26</definedName>
    <definedName name="工程建设其他费含税价" localSheetId="152">'表五（移动电源设备）'!$G$26</definedName>
    <definedName name="工程建设其他费增值税" localSheetId="152">'表五（移动电源设备）'!$F$26</definedName>
    <definedName name="工程排污费" localSheetId="152">#REF!</definedName>
    <definedName name="工程属性" localSheetId="152">#REF!</definedName>
    <definedName name="工程项目名称" localSheetId="152">#REF!</definedName>
    <definedName name="工地器材搬运费" localSheetId="152">'表二 （移动电源设备）'!$E$22</definedName>
    <definedName name="工地器材搬运费费率" localSheetId="152">#REF!</definedName>
    <definedName name="光缆运杂费费率" localSheetId="152">#REF!</definedName>
    <definedName name="光缆运杂费增值税税率" localSheetId="152">#REF!</definedName>
    <definedName name="规费" localSheetId="152">'表二 （移动电源设备）'!$I$18</definedName>
    <definedName name="国内配套利旧设备费" localSheetId="152">'表四国内（移动电源设备）'!$I$22</definedName>
    <definedName name="国内配套利旧设备费含税价" localSheetId="152">'表四国内（移动电源设备）'!$K$22</definedName>
    <definedName name="国内配套利旧设备费增值税" localSheetId="152">'表四国内（移动电源设备）'!$J$22</definedName>
    <definedName name="国内配套设备费" localSheetId="152">'表四国内（移动电源设备）'!$I$26</definedName>
    <definedName name="国内配套设备费含税价" localSheetId="152">'表四国内（移动电源设备）'!$K$26</definedName>
    <definedName name="国内配套设备费增值税" localSheetId="152">'表四国内（移动电源设备）'!$J$26</definedName>
    <definedName name="国内设备采购及保管费费率" localSheetId="152">#REF!</definedName>
    <definedName name="国内设备采购及保管费增值税税率" localSheetId="152">#REF!</definedName>
    <definedName name="国内设备运距" localSheetId="152">#REF!</definedName>
    <definedName name="国内设备运输保险费费率" localSheetId="152">#REF!</definedName>
    <definedName name="国内设备运输保险费增值税税率" localSheetId="152">#REF!</definedName>
    <definedName name="国内设备运杂费费率" localSheetId="152">#REF!</definedName>
    <definedName name="国内设备运杂费增值税税率" localSheetId="152">#REF!</definedName>
    <definedName name="机械使用费" localSheetId="152">#REF!</definedName>
    <definedName name="基站名称" localSheetId="152">#REF!</definedName>
    <definedName name="技工单价" localSheetId="152">#REF!</definedName>
    <definedName name="技工费" localSheetId="152">'表二 （移动电源设备）'!$E$13</definedName>
    <definedName name="技工总工日" localSheetId="152">'表三甲（移动电源设备）'!$K$25</definedName>
    <definedName name="甲供主材增值税税率" localSheetId="152">#REF!</definedName>
    <definedName name="甲供主要材料费" localSheetId="152">'表四主材(甲)（移动电源设备）'!$I$26</definedName>
    <definedName name="甲供主要材料费含税价" localSheetId="152">'表四主材(甲)（移动电源设备）'!$K$26</definedName>
    <definedName name="甲供主要材料费增值税" localSheetId="152">'表四主材(甲)（移动电源设备）'!$J$26</definedName>
    <definedName name="间接费" localSheetId="152">'表二 （移动电源设备）'!$I$17</definedName>
    <definedName name="监理费" localSheetId="152">#REF!</definedName>
    <definedName name="监理费费率" localSheetId="152">#REF!</definedName>
    <definedName name="监理费计费额" localSheetId="152">#REF!</definedName>
    <definedName name="监理费增值税税率" localSheetId="152">#REF!</definedName>
    <definedName name="建设单位名称" localSheetId="152">#REF!</definedName>
    <definedName name="建设类型" localSheetId="152">#REF!</definedName>
    <definedName name="建筑安装工程费" localSheetId="152">'表二 （移动电源设备）'!$E$9</definedName>
    <definedName name="建筑安装工程费含税价" localSheetId="152">'表二 （移动电源设备）'!$E$8</definedName>
    <definedName name="建筑安装工程费增值税" localSheetId="152">'表二 （移动电源设备）'!$I$25</definedName>
    <definedName name="勘察费" localSheetId="152">#REF!</definedName>
    <definedName name="客户版生成文件名称" localSheetId="152">#REF!</definedName>
    <definedName name="利旧甲供主要材料费" localSheetId="152">'表四主材(甲)（移动电源设备）'!$I$22</definedName>
    <definedName name="利旧甲供主要材料费含税价" localSheetId="152">'表四主材(甲)（移动电源设备）'!$K$22</definedName>
    <definedName name="利旧甲供主要材料费增值税" localSheetId="152">'表四主材(甲)（移动电源设备）'!$J$22</definedName>
    <definedName name="利旧乙供主要材料费" localSheetId="152">'表四主材(乙)（移动电源设备）'!$I$22</definedName>
    <definedName name="利旧乙供主要材料费含税价" localSheetId="152">'表四主材(乙)（移动电源设备）'!$K$22</definedName>
    <definedName name="利旧乙供主要材料费增值税" localSheetId="152">'表四主材(乙)（移动电源设备）'!$J$22</definedName>
    <definedName name="利旧主设备费" localSheetId="152">#REF!</definedName>
    <definedName name="利旧主设备费含税价" localSheetId="152">#REF!</definedName>
    <definedName name="利旧主设备费增值税" localSheetId="152">#REF!</definedName>
    <definedName name="利润" localSheetId="152">'表二 （移动电源设备）'!$I$24</definedName>
    <definedName name="利润率" localSheetId="152">#REF!</definedName>
    <definedName name="临时设施费" localSheetId="152">'表二 （移动电源设备）'!$E$25</definedName>
    <definedName name="临时设施费费率" localSheetId="152">#REF!</definedName>
    <definedName name="木材及木制品运杂费费率" localSheetId="152">#REF!</definedName>
    <definedName name="木材及木制品运杂费增值税税率" localSheetId="152">#REF!</definedName>
    <definedName name="普工单价" localSheetId="152">#REF!</definedName>
    <definedName name="普工费" localSheetId="152">'表二 （移动电源设备）'!$E$14</definedName>
    <definedName name="普工总工日" localSheetId="152">'表三甲（移动电源设备）'!$L$25</definedName>
    <definedName name="其他运杂费费率" localSheetId="152">#REF!</definedName>
    <definedName name="其他运杂费增值税税率" localSheetId="152">#REF!</definedName>
    <definedName name="企业管理费" localSheetId="152">'表二 （移动电源设备）'!$I$23</definedName>
    <definedName name="企业管理费费率" localSheetId="152">#REF!</definedName>
    <definedName name="区域" localSheetId="152">#REF!</definedName>
    <definedName name="人工费" localSheetId="152">'表二 （移动电源设备）'!$E$12</definedName>
    <definedName name="设备采购及保管费增值税税率" localSheetId="152">#REF!</definedName>
    <definedName name="设备厂家" localSheetId="152">#REF!</definedName>
    <definedName name="设备增值税税率" localSheetId="152">#REF!</definedName>
    <definedName name="设计费" localSheetId="152">#REF!</definedName>
    <definedName name="设计费费率" localSheetId="152">#REF!</definedName>
    <definedName name="设计费附加调整系数" localSheetId="152">#REF!</definedName>
    <definedName name="设计费工程复杂系数" localSheetId="152">#REF!</definedName>
    <definedName name="设计费计费额" localSheetId="152">#REF!</definedName>
    <definedName name="设计费增值税税率" localSheetId="152">#REF!</definedName>
    <definedName name="设计费专业调整系数" localSheetId="152">#REF!</definedName>
    <definedName name="设计负责人" localSheetId="152">#REF!</definedName>
    <definedName name="社会保障费" localSheetId="152">'表二 （移动电源设备）'!$I$20</definedName>
    <definedName name="社会保障费费率" localSheetId="152">#REF!</definedName>
    <definedName name="审核" localSheetId="152">#REF!</definedName>
    <definedName name="生产工具用具使用费" localSheetId="152">'表二 （移动电源设备）'!$I$10</definedName>
    <definedName name="生产工具用具使用费费率" localSheetId="152">#REF!</definedName>
    <definedName name="省份" localSheetId="152">#REF!</definedName>
    <definedName name="施工单位增值税税率" localSheetId="152">#REF!</definedName>
    <definedName name="施工队伍调遣费" localSheetId="152">'表二 （移动电源设备）'!$I$15</definedName>
    <definedName name="施工用水电蒸气费" localSheetId="152">#REF!</definedName>
    <definedName name="室内外" localSheetId="152">#REF!</definedName>
    <definedName name="室外部分技工总工日" localSheetId="152">'表三甲（移动电源设备）'!$K$26</definedName>
    <definedName name="室外部分普工总工日" localSheetId="152">'表三甲（移动电源设备）'!$L$26</definedName>
    <definedName name="水泥及水泥构件运杂费费率" localSheetId="152">#REF!</definedName>
    <definedName name="水泥及水泥构件运杂费增值税税率" localSheetId="152">#REF!</definedName>
    <definedName name="塑料及塑料制品运杂费费率" localSheetId="152">#REF!</definedName>
    <definedName name="塑料及塑料制品运杂费增值税税率" localSheetId="152">#REF!</definedName>
    <definedName name="特殊地区施工增加费" localSheetId="152">'表二 （移动电源设备）'!$I$12</definedName>
    <definedName name="特殊地区施工增加费费率" localSheetId="152">#REF!</definedName>
    <definedName name="危险作业意外伤害保险费" localSheetId="152">'表二 （移动电源设备）'!$I$22</definedName>
    <definedName name="危险作业意外伤害保险费费率" localSheetId="152">#REF!</definedName>
    <definedName name="文明施工费" localSheetId="152">'表二 （移动电源设备）'!$E$21</definedName>
    <definedName name="文明施工费费率" localSheetId="152">#REF!</definedName>
    <definedName name="无线设备与工器具购置费" localSheetId="152">#REF!</definedName>
    <definedName name="项目建设管理费" localSheetId="152">#REF!</definedName>
    <definedName name="项目建设管理费费率" localSheetId="152">#REF!</definedName>
    <definedName name="项目建设管理费增值税税率" localSheetId="152">#REF!</definedName>
    <definedName name="项目属性" localSheetId="152">#REF!</definedName>
    <definedName name="销项税额" localSheetId="152">'表二 （移动电源设备）'!$I$25</definedName>
    <definedName name="小型建筑工程费" localSheetId="152">#REF!</definedName>
    <definedName name="小型建筑工程费含税价" localSheetId="152">#REF!</definedName>
    <definedName name="小型建筑工程费增值税" localSheetId="152">#REF!</definedName>
    <definedName name="新建软件单BBU造价" localSheetId="152">#REF!</definedName>
    <definedName name="新建软件单BBU造价公允价" localSheetId="152">#REF!</definedName>
    <definedName name="新建软件单RRU造价" localSheetId="152">#REF!</definedName>
    <definedName name="新建软件单RRU造价公允价" localSheetId="152">#REF!</definedName>
    <definedName name="新建软件单载频造价" localSheetId="152">#REF!</definedName>
    <definedName name="新建软件单载频造价公允价" localSheetId="152">#REF!</definedName>
    <definedName name="新建软件单站造价" localSheetId="152">#REF!</definedName>
    <definedName name="新建软件单站造价公允价" localSheetId="152">#REF!</definedName>
    <definedName name="新建硬件单BBU造价" localSheetId="152">#REF!</definedName>
    <definedName name="新建硬件单BBU造价公允价" localSheetId="152">#REF!</definedName>
    <definedName name="新建硬件单RRU造价" localSheetId="152">#REF!</definedName>
    <definedName name="新建硬件单RRU造价公允价" localSheetId="152">#REF!</definedName>
    <definedName name="新建硬件单载频造价" localSheetId="152">#REF!</definedName>
    <definedName name="新建硬件单载频造价公允价" localSheetId="152">#REF!</definedName>
    <definedName name="新建硬件单站造价" localSheetId="152">#REF!</definedName>
    <definedName name="新建硬件单站造价公允价" localSheetId="152">#REF!</definedName>
    <definedName name="选址费" localSheetId="152">#REF!</definedName>
    <definedName name="选址费增值税税率" localSheetId="152">#REF!</definedName>
    <definedName name="夜间施工增加费" localSheetId="152">'表二 （移动电源设备）'!$I$8</definedName>
    <definedName name="夜间施工增加费费率" localSheetId="152">#REF!</definedName>
    <definedName name="仪表使用费" localSheetId="152">'表三丙（移动电源设备）'!$M$26</definedName>
    <definedName name="乙供主材增值税税率" localSheetId="152">#REF!</definedName>
    <definedName name="乙供主要材料费" localSheetId="152">'表四主材(乙)（移动电源设备）'!$I$26</definedName>
    <definedName name="乙供主要材料费含税价" localSheetId="152">'表四主材(乙)（移动电源设备）'!$K$26</definedName>
    <definedName name="乙供主要材料费增值税" localSheetId="152">'表四主材(乙)（移动电源设备）'!$J$26</definedName>
    <definedName name="已完工程及设备保护费" localSheetId="152">'表二 （移动电源设备）'!$I$13</definedName>
    <definedName name="已完工程及设备保护费费率" localSheetId="152">#REF!</definedName>
    <definedName name="预备费费率" localSheetId="152">#REF!</definedName>
    <definedName name="运土费" localSheetId="152">#REF!</definedName>
    <definedName name="载波数" localSheetId="152">#REF!</definedName>
    <definedName name="直接费" localSheetId="152">'表二 （移动电源设备）'!$E$10</definedName>
    <definedName name="直接工程费" localSheetId="152">'表二 （移动电源设备）'!$E$11</definedName>
    <definedName name="主设备采购及保管费费率" localSheetId="152">#REF!</definedName>
    <definedName name="主设备采购及保管费增值税税率" localSheetId="152">#REF!</definedName>
    <definedName name="主设备费" localSheetId="152">#REF!</definedName>
    <definedName name="主设备费公允价" localSheetId="152">#REF!</definedName>
    <definedName name="主设备费含税价" localSheetId="152">#REF!</definedName>
    <definedName name="主设备费含税价公允价" localSheetId="152">#REF!</definedName>
    <definedName name="主设备费增值税" localSheetId="152">#REF!</definedName>
    <definedName name="主设备费增值税公允价" localSheetId="152">#REF!</definedName>
    <definedName name="主设备软件费" localSheetId="152">#REF!</definedName>
    <definedName name="主设备软件费公允价" localSheetId="152">#REF!</definedName>
    <definedName name="主设备软件费取费模式" localSheetId="152">#REF!</definedName>
    <definedName name="主设备软件费取费模式公允价" localSheetId="152">#REF!</definedName>
    <definedName name="主设备软件费增值税税率" localSheetId="152">#REF!</definedName>
    <definedName name="主设备软件费增值税税率公允价" localSheetId="152">#REF!</definedName>
    <definedName name="主设备硬件费" localSheetId="152">#REF!</definedName>
    <definedName name="主设备硬件费公允价" localSheetId="152">#REF!</definedName>
    <definedName name="主设备硬件费取费模式" localSheetId="152">#REF!</definedName>
    <definedName name="主设备硬件费取费模式公允价" localSheetId="152">#REF!</definedName>
    <definedName name="主设备硬件费增值税税率" localSheetId="152">#REF!</definedName>
    <definedName name="主设备硬件费增值税税率公允价" localSheetId="152">#REF!</definedName>
    <definedName name="主设备运距" localSheetId="152">#REF!</definedName>
    <definedName name="主设备运输保险费费率" localSheetId="152">#REF!</definedName>
    <definedName name="主设备运输保险费增值税税率" localSheetId="152">#REF!</definedName>
    <definedName name="主设备运杂费费率" localSheetId="152">#REF!</definedName>
    <definedName name="主设备运杂费增值税税率" localSheetId="152">#REF!</definedName>
    <definedName name="主要材料费" localSheetId="152">'表二 （移动电源设备）'!$E$16</definedName>
    <definedName name="住房公积金" localSheetId="152">'表二 （移动电源设备）'!$I$21</definedName>
    <definedName name="住房公积金费率" localSheetId="152">#REF!</definedName>
    <definedName name="专业代码" localSheetId="152">#REF!</definedName>
    <definedName name="专业归属" localSheetId="152">#REF!</definedName>
    <definedName name="资源录入费" localSheetId="152">#REF!</definedName>
    <definedName name="资源录入费增值税税率" localSheetId="152">#REF!</definedName>
    <definedName name="自定义编制日期" localSheetId="152">#REF!</definedName>
    <definedName name="总体设计费" localSheetId="152">#REF!</definedName>
    <definedName name="总投资" localSheetId="152">'表一 （移动电源设备）'!$K$15</definedName>
    <definedName name="总投资含税价" localSheetId="152">'表一 （移动电源设备）'!$M$15</definedName>
    <definedName name="总投资增值税" localSheetId="152">'表一 （移动电源设备）'!$L$15</definedName>
    <definedName name="_xlnm._FilterDatabase" localSheetId="153" hidden="1">'表四国内（移动电源设备）'!$B$8:$L$13</definedName>
    <definedName name="BBU数量" localSheetId="153">#REF!</definedName>
    <definedName name="_xlnm.Print_Area" localSheetId="153">'表四国内（移动电源设备）'!$B$2:$L$27</definedName>
    <definedName name="_xlnm.Print_Titles" localSheetId="153">'表四国内（移动电源设备）'!$2:$8</definedName>
    <definedName name="reference" localSheetId="153" hidden="1">#REF!</definedName>
    <definedName name="RRU数量" localSheetId="153">#REF!</definedName>
    <definedName name="安全生产费" localSheetId="153">'表五（移动电源设备）'!$E$9</definedName>
    <definedName name="安全生产费费率" localSheetId="153">#REF!</definedName>
    <definedName name="搬迁设备包装及运输费用" localSheetId="153">#REF!</definedName>
    <definedName name="搬迁设备包装及运输费用增值税税率" localSheetId="153">#REF!</definedName>
    <definedName name="编制" localSheetId="153">#REF!</definedName>
    <definedName name="编制单位" localSheetId="153">#REF!</definedName>
    <definedName name="编制日期" localSheetId="153">#REF!</definedName>
    <definedName name="标签制作费" localSheetId="153">#REF!</definedName>
    <definedName name="标签制作费增值税税率" localSheetId="153">#REF!</definedName>
    <definedName name="不需安装设备采购及保管费费率" localSheetId="153">#REF!</definedName>
    <definedName name="材料采购及保管费费率" localSheetId="153">#REF!</definedName>
    <definedName name="材料采购及保管费增值税税率" localSheetId="153">#REF!</definedName>
    <definedName name="材料费" localSheetId="153">'表二 （移动电源设备）'!$E$15</definedName>
    <definedName name="材料运距" localSheetId="153">#REF!</definedName>
    <definedName name="材料运输保险费费率" localSheetId="153">#REF!</definedName>
    <definedName name="材料运输保险费增值税税率" localSheetId="153">#REF!</definedName>
    <definedName name="厂家服务费" localSheetId="153">#REF!</definedName>
    <definedName name="厂家服务费取费模式" localSheetId="153">#REF!</definedName>
    <definedName name="厂家服务费增值税税率" localSheetId="153">#REF!</definedName>
    <definedName name="措施项目费" localSheetId="153">'表二 （移动电源设备）'!$E$20</definedName>
    <definedName name="大型施工机械调遣费" localSheetId="153">'表二 （移动电源设备）'!$I$16</definedName>
    <definedName name="单BBU服务费造价" localSheetId="153">#REF!</definedName>
    <definedName name="单RRU服务费造价" localSheetId="153">#REF!</definedName>
    <definedName name="单程调遣费" localSheetId="153">#REF!</definedName>
    <definedName name="单项工程名称" localSheetId="153">#REF!</definedName>
    <definedName name="单载频服务费造价" localSheetId="153">#REF!</definedName>
    <definedName name="单站服务费造价" localSheetId="153">#REF!</definedName>
    <definedName name="地市" localSheetId="153">#REF!</definedName>
    <definedName name="电缆运杂费费率" localSheetId="153">#REF!</definedName>
    <definedName name="电缆运杂费增值税税率" localSheetId="153">#REF!</definedName>
    <definedName name="电源设备与工器具购置费" localSheetId="153">#REF!</definedName>
    <definedName name="调遣里程" localSheetId="153">#REF!</definedName>
    <definedName name="调遣人数" localSheetId="153">#REF!</definedName>
    <definedName name="冬雨季施工增加费" localSheetId="153">'表二 （移动电源设备）'!$I$9</definedName>
    <definedName name="冬雨季施工增加费费率" localSheetId="153">#REF!</definedName>
    <definedName name="二次搬运费" localSheetId="153">#REF!</definedName>
    <definedName name="二次搬运费增值税税率" localSheetId="153">#REF!</definedName>
    <definedName name="辅助材料费" localSheetId="153">'表二 （移动电源设备）'!$E$17</definedName>
    <definedName name="辅助材料费费率" localSheetId="153">#REF!</definedName>
    <definedName name="工程车辆使用费" localSheetId="153">'表二 （移动电源设备）'!$E$26</definedName>
    <definedName name="工程车辆使用费费率" localSheetId="153">#REF!</definedName>
    <definedName name="工程点交、场地清理费" localSheetId="153">'表二 （移动电源设备）'!$E$24</definedName>
    <definedName name="工程点交、场地清理费率" localSheetId="153">#REF!</definedName>
    <definedName name="工程费" localSheetId="153">'表一 （移动电源设备）'!$K$10</definedName>
    <definedName name="工程干扰费" localSheetId="153">'表二 （移动电源设备）'!$E$23</definedName>
    <definedName name="工程干扰费费率" localSheetId="153">#REF!</definedName>
    <definedName name="工程建设其他费" localSheetId="153">'表五（移动电源设备）'!$E$26</definedName>
    <definedName name="工程建设其他费含税价" localSheetId="153">'表五（移动电源设备）'!$G$26</definedName>
    <definedName name="工程建设其他费增值税" localSheetId="153">'表五（移动电源设备）'!$F$26</definedName>
    <definedName name="工程排污费" localSheetId="153">#REF!</definedName>
    <definedName name="工程属性" localSheetId="153">#REF!</definedName>
    <definedName name="工程项目名称" localSheetId="153">#REF!</definedName>
    <definedName name="工地器材搬运费" localSheetId="153">'表二 （移动电源设备）'!$E$22</definedName>
    <definedName name="工地器材搬运费费率" localSheetId="153">#REF!</definedName>
    <definedName name="光缆运杂费费率" localSheetId="153">#REF!</definedName>
    <definedName name="光缆运杂费增值税税率" localSheetId="153">#REF!</definedName>
    <definedName name="规费" localSheetId="153">'表二 （移动电源设备）'!$I$18</definedName>
    <definedName name="国内配套利旧设备费" localSheetId="153">'表四国内（移动电源设备）'!$I$22</definedName>
    <definedName name="国内配套利旧设备费含税价" localSheetId="153">'表四国内（移动电源设备）'!$K$22</definedName>
    <definedName name="国内配套利旧设备费增值税" localSheetId="153">'表四国内（移动电源设备）'!$J$22</definedName>
    <definedName name="国内配套设备费" localSheetId="153">'表四国内（移动电源设备）'!$I$26</definedName>
    <definedName name="国内配套设备费含税价" localSheetId="153">'表四国内（移动电源设备）'!$K$26</definedName>
    <definedName name="国内配套设备费增值税" localSheetId="153">'表四国内（移动电源设备）'!$J$26</definedName>
    <definedName name="国内设备采购及保管费费率" localSheetId="153">#REF!</definedName>
    <definedName name="国内设备采购及保管费增值税税率" localSheetId="153">#REF!</definedName>
    <definedName name="国内设备运距" localSheetId="153">#REF!</definedName>
    <definedName name="国内设备运输保险费费率" localSheetId="153">#REF!</definedName>
    <definedName name="国内设备运输保险费增值税税率" localSheetId="153">#REF!</definedName>
    <definedName name="国内设备运杂费费率" localSheetId="153">#REF!</definedName>
    <definedName name="国内设备运杂费增值税税率" localSheetId="153">#REF!</definedName>
    <definedName name="机械使用费" localSheetId="153">#REF!</definedName>
    <definedName name="基站名称" localSheetId="153">#REF!</definedName>
    <definedName name="技工单价" localSheetId="153">#REF!</definedName>
    <definedName name="技工费" localSheetId="153">'表二 （移动电源设备）'!$E$13</definedName>
    <definedName name="技工总工日" localSheetId="153">'表三甲（移动电源设备）'!$K$25</definedName>
    <definedName name="甲供主材增值税税率" localSheetId="153">#REF!</definedName>
    <definedName name="甲供主要材料费" localSheetId="153">'表四主材(甲)（移动电源设备）'!$I$26</definedName>
    <definedName name="甲供主要材料费含税价" localSheetId="153">'表四主材(甲)（移动电源设备）'!$K$26</definedName>
    <definedName name="甲供主要材料费增值税" localSheetId="153">'表四主材(甲)（移动电源设备）'!$J$26</definedName>
    <definedName name="间接费" localSheetId="153">'表二 （移动电源设备）'!$I$17</definedName>
    <definedName name="监理费" localSheetId="153">#REF!</definedName>
    <definedName name="监理费费率" localSheetId="153">#REF!</definedName>
    <definedName name="监理费计费额" localSheetId="153">#REF!</definedName>
    <definedName name="监理费增值税税率" localSheetId="153">#REF!</definedName>
    <definedName name="建设单位名称" localSheetId="153">#REF!</definedName>
    <definedName name="建设类型" localSheetId="153">#REF!</definedName>
    <definedName name="建筑安装工程费" localSheetId="153">'表二 （移动电源设备）'!$E$9</definedName>
    <definedName name="建筑安装工程费含税价" localSheetId="153">'表二 （移动电源设备）'!$E$8</definedName>
    <definedName name="建筑安装工程费增值税" localSheetId="153">'表二 （移动电源设备）'!$I$25</definedName>
    <definedName name="勘察费" localSheetId="153">#REF!</definedName>
    <definedName name="客户版生成文件名称" localSheetId="153">#REF!</definedName>
    <definedName name="利旧甲供主要材料费" localSheetId="153">'表四主材(甲)（移动电源设备）'!$I$22</definedName>
    <definedName name="利旧甲供主要材料费含税价" localSheetId="153">'表四主材(甲)（移动电源设备）'!$K$22</definedName>
    <definedName name="利旧甲供主要材料费增值税" localSheetId="153">'表四主材(甲)（移动电源设备）'!$J$22</definedName>
    <definedName name="利旧乙供主要材料费" localSheetId="153">'表四主材(乙)（移动电源设备）'!$I$22</definedName>
    <definedName name="利旧乙供主要材料费含税价" localSheetId="153">'表四主材(乙)（移动电源设备）'!$K$22</definedName>
    <definedName name="利旧乙供主要材料费增值税" localSheetId="153">'表四主材(乙)（移动电源设备）'!$J$22</definedName>
    <definedName name="利旧主设备费" localSheetId="153">#REF!</definedName>
    <definedName name="利旧主设备费含税价" localSheetId="153">#REF!</definedName>
    <definedName name="利旧主设备费增值税" localSheetId="153">#REF!</definedName>
    <definedName name="利润" localSheetId="153">'表二 （移动电源设备）'!$I$24</definedName>
    <definedName name="利润率" localSheetId="153">#REF!</definedName>
    <definedName name="临时设施费" localSheetId="153">'表二 （移动电源设备）'!$E$25</definedName>
    <definedName name="临时设施费费率" localSheetId="153">#REF!</definedName>
    <definedName name="木材及木制品运杂费费率" localSheetId="153">#REF!</definedName>
    <definedName name="木材及木制品运杂费增值税税率" localSheetId="153">#REF!</definedName>
    <definedName name="普工单价" localSheetId="153">#REF!</definedName>
    <definedName name="普工费" localSheetId="153">'表二 （移动电源设备）'!$E$14</definedName>
    <definedName name="普工总工日" localSheetId="153">'表三甲（移动电源设备）'!$L$25</definedName>
    <definedName name="其他运杂费费率" localSheetId="153">#REF!</definedName>
    <definedName name="其他运杂费增值税税率" localSheetId="153">#REF!</definedName>
    <definedName name="企业管理费" localSheetId="153">'表二 （移动电源设备）'!$I$23</definedName>
    <definedName name="企业管理费费率" localSheetId="153">#REF!</definedName>
    <definedName name="区域" localSheetId="153">#REF!</definedName>
    <definedName name="人工费" localSheetId="153">'表二 （移动电源设备）'!$E$12</definedName>
    <definedName name="设备采购及保管费增值税税率" localSheetId="153">#REF!</definedName>
    <definedName name="设备厂家" localSheetId="153">#REF!</definedName>
    <definedName name="设备增值税税率" localSheetId="153">#REF!</definedName>
    <definedName name="设计费" localSheetId="153">#REF!</definedName>
    <definedName name="设计费费率" localSheetId="153">#REF!</definedName>
    <definedName name="设计费附加调整系数" localSheetId="153">#REF!</definedName>
    <definedName name="设计费工程复杂系数" localSheetId="153">#REF!</definedName>
    <definedName name="设计费计费额" localSheetId="153">#REF!</definedName>
    <definedName name="设计费增值税税率" localSheetId="153">#REF!</definedName>
    <definedName name="设计费专业调整系数" localSheetId="153">#REF!</definedName>
    <definedName name="设计负责人" localSheetId="153">#REF!</definedName>
    <definedName name="社会保障费" localSheetId="153">'表二 （移动电源设备）'!$I$20</definedName>
    <definedName name="社会保障费费率" localSheetId="153">#REF!</definedName>
    <definedName name="审核" localSheetId="153">#REF!</definedName>
    <definedName name="生产工具用具使用费" localSheetId="153">'表二 （移动电源设备）'!$I$10</definedName>
    <definedName name="生产工具用具使用费费率" localSheetId="153">#REF!</definedName>
    <definedName name="省份" localSheetId="153">#REF!</definedName>
    <definedName name="施工单位增值税税率" localSheetId="153">#REF!</definedName>
    <definedName name="施工队伍调遣费" localSheetId="153">'表二 （移动电源设备）'!$I$15</definedName>
    <definedName name="施工用水电蒸气费" localSheetId="153">#REF!</definedName>
    <definedName name="室内外" localSheetId="153">#REF!</definedName>
    <definedName name="室外部分技工总工日" localSheetId="153">'表三甲（移动电源设备）'!$K$26</definedName>
    <definedName name="室外部分普工总工日" localSheetId="153">'表三甲（移动电源设备）'!$L$26</definedName>
    <definedName name="水泥及水泥构件运杂费费率" localSheetId="153">#REF!</definedName>
    <definedName name="水泥及水泥构件运杂费增值税税率" localSheetId="153">#REF!</definedName>
    <definedName name="塑料及塑料制品运杂费费率" localSheetId="153">#REF!</definedName>
    <definedName name="塑料及塑料制品运杂费增值税税率" localSheetId="153">#REF!</definedName>
    <definedName name="特殊地区施工增加费" localSheetId="153">'表二 （移动电源设备）'!$I$12</definedName>
    <definedName name="特殊地区施工增加费费率" localSheetId="153">#REF!</definedName>
    <definedName name="危险作业意外伤害保险费" localSheetId="153">'表二 （移动电源设备）'!$I$22</definedName>
    <definedName name="危险作业意外伤害保险费费率" localSheetId="153">#REF!</definedName>
    <definedName name="文明施工费" localSheetId="153">'表二 （移动电源设备）'!$E$21</definedName>
    <definedName name="文明施工费费率" localSheetId="153">#REF!</definedName>
    <definedName name="无线设备与工器具购置费" localSheetId="153">#REF!</definedName>
    <definedName name="项目建设管理费" localSheetId="153">#REF!</definedName>
    <definedName name="项目建设管理费费率" localSheetId="153">#REF!</definedName>
    <definedName name="项目建设管理费增值税税率" localSheetId="153">#REF!</definedName>
    <definedName name="项目属性" localSheetId="153">#REF!</definedName>
    <definedName name="销项税额" localSheetId="153">'表二 （移动电源设备）'!$I$25</definedName>
    <definedName name="小型建筑工程费" localSheetId="153">#REF!</definedName>
    <definedName name="小型建筑工程费含税价" localSheetId="153">#REF!</definedName>
    <definedName name="小型建筑工程费增值税" localSheetId="153">#REF!</definedName>
    <definedName name="新建软件单BBU造价" localSheetId="153">#REF!</definedName>
    <definedName name="新建软件单BBU造价公允价" localSheetId="153">#REF!</definedName>
    <definedName name="新建软件单RRU造价" localSheetId="153">#REF!</definedName>
    <definedName name="新建软件单RRU造价公允价" localSheetId="153">#REF!</definedName>
    <definedName name="新建软件单载频造价" localSheetId="153">#REF!</definedName>
    <definedName name="新建软件单载频造价公允价" localSheetId="153">#REF!</definedName>
    <definedName name="新建软件单站造价" localSheetId="153">#REF!</definedName>
    <definedName name="新建软件单站造价公允价" localSheetId="153">#REF!</definedName>
    <definedName name="新建硬件单BBU造价" localSheetId="153">#REF!</definedName>
    <definedName name="新建硬件单BBU造价公允价" localSheetId="153">#REF!</definedName>
    <definedName name="新建硬件单RRU造价" localSheetId="153">#REF!</definedName>
    <definedName name="新建硬件单RRU造价公允价" localSheetId="153">#REF!</definedName>
    <definedName name="新建硬件单载频造价" localSheetId="153">#REF!</definedName>
    <definedName name="新建硬件单载频造价公允价" localSheetId="153">#REF!</definedName>
    <definedName name="新建硬件单站造价" localSheetId="153">#REF!</definedName>
    <definedName name="新建硬件单站造价公允价" localSheetId="153">#REF!</definedName>
    <definedName name="选址费" localSheetId="153">#REF!</definedName>
    <definedName name="选址费增值税税率" localSheetId="153">#REF!</definedName>
    <definedName name="夜间施工增加费" localSheetId="153">'表二 （移动电源设备）'!$I$8</definedName>
    <definedName name="夜间施工增加费费率" localSheetId="153">#REF!</definedName>
    <definedName name="仪表使用费" localSheetId="153">'表三丙（移动电源设备）'!$M$26</definedName>
    <definedName name="乙供主材增值税税率" localSheetId="153">#REF!</definedName>
    <definedName name="乙供主要材料费" localSheetId="153">'表四主材(乙)（移动电源设备）'!$I$26</definedName>
    <definedName name="乙供主要材料费含税价" localSheetId="153">'表四主材(乙)（移动电源设备）'!$K$26</definedName>
    <definedName name="乙供主要材料费增值税" localSheetId="153">'表四主材(乙)（移动电源设备）'!$J$26</definedName>
    <definedName name="已完工程及设备保护费" localSheetId="153">'表二 （移动电源设备）'!$I$13</definedName>
    <definedName name="已完工程及设备保护费费率" localSheetId="153">#REF!</definedName>
    <definedName name="预备费费率" localSheetId="153">#REF!</definedName>
    <definedName name="运土费" localSheetId="153">#REF!</definedName>
    <definedName name="载波数" localSheetId="153">#REF!</definedName>
    <definedName name="直接费" localSheetId="153">'表二 （移动电源设备）'!$E$10</definedName>
    <definedName name="直接工程费" localSheetId="153">'表二 （移动电源设备）'!$E$11</definedName>
    <definedName name="主设备采购及保管费费率" localSheetId="153">#REF!</definedName>
    <definedName name="主设备采购及保管费增值税税率" localSheetId="153">#REF!</definedName>
    <definedName name="主设备费" localSheetId="153">#REF!</definedName>
    <definedName name="主设备费公允价" localSheetId="153">#REF!</definedName>
    <definedName name="主设备费含税价" localSheetId="153">#REF!</definedName>
    <definedName name="主设备费含税价公允价" localSheetId="153">#REF!</definedName>
    <definedName name="主设备费增值税" localSheetId="153">#REF!</definedName>
    <definedName name="主设备费增值税公允价" localSheetId="153">#REF!</definedName>
    <definedName name="主设备软件费" localSheetId="153">#REF!</definedName>
    <definedName name="主设备软件费公允价" localSheetId="153">#REF!</definedName>
    <definedName name="主设备软件费取费模式" localSheetId="153">#REF!</definedName>
    <definedName name="主设备软件费取费模式公允价" localSheetId="153">#REF!</definedName>
    <definedName name="主设备软件费增值税税率" localSheetId="153">#REF!</definedName>
    <definedName name="主设备软件费增值税税率公允价" localSheetId="153">#REF!</definedName>
    <definedName name="主设备硬件费" localSheetId="153">#REF!</definedName>
    <definedName name="主设备硬件费公允价" localSheetId="153">#REF!</definedName>
    <definedName name="主设备硬件费取费模式" localSheetId="153">#REF!</definedName>
    <definedName name="主设备硬件费取费模式公允价" localSheetId="153">#REF!</definedName>
    <definedName name="主设备硬件费增值税税率" localSheetId="153">#REF!</definedName>
    <definedName name="主设备硬件费增值税税率公允价" localSheetId="153">#REF!</definedName>
    <definedName name="主设备运距" localSheetId="153">#REF!</definedName>
    <definedName name="主设备运输保险费费率" localSheetId="153">#REF!</definedName>
    <definedName name="主设备运输保险费增值税税率" localSheetId="153">#REF!</definedName>
    <definedName name="主设备运杂费费率" localSheetId="153">#REF!</definedName>
    <definedName name="主设备运杂费增值税税率" localSheetId="153">#REF!</definedName>
    <definedName name="主要材料费" localSheetId="153">'表二 （移动电源设备）'!$E$16</definedName>
    <definedName name="住房公积金" localSheetId="153">'表二 （移动电源设备）'!$I$21</definedName>
    <definedName name="住房公积金费率" localSheetId="153">#REF!</definedName>
    <definedName name="专业代码" localSheetId="153">#REF!</definedName>
    <definedName name="专业归属" localSheetId="153">#REF!</definedName>
    <definedName name="资源录入费" localSheetId="153">#REF!</definedName>
    <definedName name="资源录入费增值税税率" localSheetId="153">#REF!</definedName>
    <definedName name="自定义编制日期" localSheetId="153">#REF!</definedName>
    <definedName name="总体设计费" localSheetId="153">#REF!</definedName>
    <definedName name="总投资" localSheetId="153">'表一 （移动电源设备）'!$K$15</definedName>
    <definedName name="总投资含税价" localSheetId="153">'表一 （移动电源设备）'!$M$15</definedName>
    <definedName name="总投资增值税" localSheetId="153">'表一 （移动电源设备）'!$L$15</definedName>
    <definedName name="_xlnm._FilterDatabase" localSheetId="154" hidden="1">'表四主材(甲)（移动电源设备）'!$B$8:$L$11</definedName>
    <definedName name="BBU数量" localSheetId="154">#REF!</definedName>
    <definedName name="_xlnm.Print_Area" localSheetId="154">'表四主材(甲)（移动电源设备）'!$B$2:$L$27</definedName>
    <definedName name="_xlnm.Print_Titles" localSheetId="154">'表四主材(甲)（移动电源设备）'!$2:$8</definedName>
    <definedName name="reference" localSheetId="154" hidden="1">#REF!</definedName>
    <definedName name="RRU数量" localSheetId="154">#REF!</definedName>
    <definedName name="安全生产费" localSheetId="154">'表五（移动电源设备）'!$E$9</definedName>
    <definedName name="安全生产费费率" localSheetId="154">#REF!</definedName>
    <definedName name="搬迁设备包装及运输费用" localSheetId="154">#REF!</definedName>
    <definedName name="搬迁设备包装及运输费用增值税税率" localSheetId="154">#REF!</definedName>
    <definedName name="编制" localSheetId="154">#REF!</definedName>
    <definedName name="编制单位" localSheetId="154">#REF!</definedName>
    <definedName name="编制日期" localSheetId="154">#REF!</definedName>
    <definedName name="标签制作费" localSheetId="154">#REF!</definedName>
    <definedName name="标签制作费增值税税率" localSheetId="154">#REF!</definedName>
    <definedName name="不需安装设备采购及保管费费率" localSheetId="154">#REF!</definedName>
    <definedName name="材料采购及保管费费率" localSheetId="154">#REF!</definedName>
    <definedName name="材料采购及保管费增值税税率" localSheetId="154">#REF!</definedName>
    <definedName name="材料费" localSheetId="154">'表二 （移动电源设备）'!$E$15</definedName>
    <definedName name="材料运距" localSheetId="154">#REF!</definedName>
    <definedName name="材料运输保险费费率" localSheetId="154">#REF!</definedName>
    <definedName name="材料运输保险费增值税税率" localSheetId="154">#REF!</definedName>
    <definedName name="厂家服务费" localSheetId="154">#REF!</definedName>
    <definedName name="厂家服务费取费模式" localSheetId="154">#REF!</definedName>
    <definedName name="厂家服务费增值税税率" localSheetId="154">#REF!</definedName>
    <definedName name="措施项目费" localSheetId="154">'表二 （移动电源设备）'!$E$20</definedName>
    <definedName name="大型施工机械调遣费" localSheetId="154">'表二 （移动电源设备）'!$I$16</definedName>
    <definedName name="单BBU服务费造价" localSheetId="154">#REF!</definedName>
    <definedName name="单RRU服务费造价" localSheetId="154">#REF!</definedName>
    <definedName name="单程调遣费" localSheetId="154">#REF!</definedName>
    <definedName name="单项工程名称" localSheetId="154">#REF!</definedName>
    <definedName name="单载频服务费造价" localSheetId="154">#REF!</definedName>
    <definedName name="单站服务费造价" localSheetId="154">#REF!</definedName>
    <definedName name="地市" localSheetId="154">#REF!</definedName>
    <definedName name="电缆运杂费费率" localSheetId="154">#REF!</definedName>
    <definedName name="电缆运杂费增值税税率" localSheetId="154">#REF!</definedName>
    <definedName name="电源设备与工器具购置费" localSheetId="154">#REF!</definedName>
    <definedName name="调遣里程" localSheetId="154">#REF!</definedName>
    <definedName name="调遣人数" localSheetId="154">#REF!</definedName>
    <definedName name="冬雨季施工增加费" localSheetId="154">'表二 （移动电源设备）'!$I$9</definedName>
    <definedName name="冬雨季施工增加费费率" localSheetId="154">#REF!</definedName>
    <definedName name="二次搬运费" localSheetId="154">#REF!</definedName>
    <definedName name="二次搬运费增值税税率" localSheetId="154">#REF!</definedName>
    <definedName name="辅助材料费" localSheetId="154">'表二 （移动电源设备）'!$E$17</definedName>
    <definedName name="辅助材料费费率" localSheetId="154">#REF!</definedName>
    <definedName name="工程车辆使用费" localSheetId="154">'表二 （移动电源设备）'!$E$26</definedName>
    <definedName name="工程车辆使用费费率" localSheetId="154">#REF!</definedName>
    <definedName name="工程点交、场地清理费" localSheetId="154">'表二 （移动电源设备）'!$E$24</definedName>
    <definedName name="工程点交、场地清理费率" localSheetId="154">#REF!</definedName>
    <definedName name="工程费" localSheetId="154">'表一 （移动电源设备）'!$K$10</definedName>
    <definedName name="工程干扰费" localSheetId="154">'表二 （移动电源设备）'!$E$23</definedName>
    <definedName name="工程干扰费费率" localSheetId="154">#REF!</definedName>
    <definedName name="工程建设其他费" localSheetId="154">'表五（移动电源设备）'!$E$26</definedName>
    <definedName name="工程建设其他费含税价" localSheetId="154">'表五（移动电源设备）'!$G$26</definedName>
    <definedName name="工程建设其他费增值税" localSheetId="154">'表五（移动电源设备）'!$F$26</definedName>
    <definedName name="工程排污费" localSheetId="154">#REF!</definedName>
    <definedName name="工程属性" localSheetId="154">#REF!</definedName>
    <definedName name="工程项目名称" localSheetId="154">#REF!</definedName>
    <definedName name="工地器材搬运费" localSheetId="154">'表二 （移动电源设备）'!$E$22</definedName>
    <definedName name="工地器材搬运费费率" localSheetId="154">#REF!</definedName>
    <definedName name="光缆运杂费费率" localSheetId="154">#REF!</definedName>
    <definedName name="光缆运杂费增值税税率" localSheetId="154">#REF!</definedName>
    <definedName name="规费" localSheetId="154">'表二 （移动电源设备）'!$I$18</definedName>
    <definedName name="国内配套利旧设备费" localSheetId="154">'表四国内（移动电源设备）'!$I$22</definedName>
    <definedName name="国内配套利旧设备费含税价" localSheetId="154">'表四国内（移动电源设备）'!$K$22</definedName>
    <definedName name="国内配套利旧设备费增值税" localSheetId="154">'表四国内（移动电源设备）'!$J$22</definedName>
    <definedName name="国内配套设备费" localSheetId="154">'表四国内（移动电源设备）'!$I$26</definedName>
    <definedName name="国内配套设备费含税价" localSheetId="154">'表四国内（移动电源设备）'!$K$26</definedName>
    <definedName name="国内配套设备费增值税" localSheetId="154">'表四国内（移动电源设备）'!$J$26</definedName>
    <definedName name="国内设备采购及保管费费率" localSheetId="154">#REF!</definedName>
    <definedName name="国内设备采购及保管费增值税税率" localSheetId="154">#REF!</definedName>
    <definedName name="国内设备运距" localSheetId="154">#REF!</definedName>
    <definedName name="国内设备运输保险费费率" localSheetId="154">#REF!</definedName>
    <definedName name="国内设备运输保险费增值税税率" localSheetId="154">#REF!</definedName>
    <definedName name="国内设备运杂费费率" localSheetId="154">#REF!</definedName>
    <definedName name="国内设备运杂费增值税税率" localSheetId="154">#REF!</definedName>
    <definedName name="机械使用费" localSheetId="154">#REF!</definedName>
    <definedName name="基站名称" localSheetId="154">#REF!</definedName>
    <definedName name="技工单价" localSheetId="154">#REF!</definedName>
    <definedName name="技工费" localSheetId="154">'表二 （移动电源设备）'!$E$13</definedName>
    <definedName name="技工总工日" localSheetId="154">'表三甲（移动电源设备）'!$K$25</definedName>
    <definedName name="甲供主材增值税税率" localSheetId="154">#REF!</definedName>
    <definedName name="甲供主要材料费" localSheetId="154">'表四主材(甲)（移动电源设备）'!$I$26</definedName>
    <definedName name="甲供主要材料费含税价" localSheetId="154">'表四主材(甲)（移动电源设备）'!$K$26</definedName>
    <definedName name="甲供主要材料费增值税" localSheetId="154">'表四主材(甲)（移动电源设备）'!$J$26</definedName>
    <definedName name="间接费" localSheetId="154">'表二 （移动电源设备）'!$I$17</definedName>
    <definedName name="监理费" localSheetId="154">#REF!</definedName>
    <definedName name="监理费费率" localSheetId="154">#REF!</definedName>
    <definedName name="监理费计费额" localSheetId="154">#REF!</definedName>
    <definedName name="监理费增值税税率" localSheetId="154">#REF!</definedName>
    <definedName name="建设单位名称" localSheetId="154">#REF!</definedName>
    <definedName name="建设类型" localSheetId="154">#REF!</definedName>
    <definedName name="建筑安装工程费" localSheetId="154">'表二 （移动电源设备）'!$E$9</definedName>
    <definedName name="建筑安装工程费含税价" localSheetId="154">'表二 （移动电源设备）'!$E$8</definedName>
    <definedName name="建筑安装工程费增值税" localSheetId="154">'表二 （移动电源设备）'!$I$25</definedName>
    <definedName name="勘察费" localSheetId="154">#REF!</definedName>
    <definedName name="客户版生成文件名称" localSheetId="154">#REF!</definedName>
    <definedName name="利旧甲供主要材料费" localSheetId="154">'表四主材(甲)（移动电源设备）'!$I$22</definedName>
    <definedName name="利旧甲供主要材料费含税价" localSheetId="154">'表四主材(甲)（移动电源设备）'!$K$22</definedName>
    <definedName name="利旧甲供主要材料费增值税" localSheetId="154">'表四主材(甲)（移动电源设备）'!$J$22</definedName>
    <definedName name="利旧乙供主要材料费" localSheetId="154">'表四主材(乙)（移动电源设备）'!$I$22</definedName>
    <definedName name="利旧乙供主要材料费含税价" localSheetId="154">'表四主材(乙)（移动电源设备）'!$K$22</definedName>
    <definedName name="利旧乙供主要材料费增值税" localSheetId="154">'表四主材(乙)（移动电源设备）'!$J$22</definedName>
    <definedName name="利旧主设备费" localSheetId="154">#REF!</definedName>
    <definedName name="利旧主设备费含税价" localSheetId="154">#REF!</definedName>
    <definedName name="利旧主设备费增值税" localSheetId="154">#REF!</definedName>
    <definedName name="利润" localSheetId="154">'表二 （移动电源设备）'!$I$24</definedName>
    <definedName name="利润率" localSheetId="154">#REF!</definedName>
    <definedName name="临时设施费" localSheetId="154">'表二 （移动电源设备）'!$E$25</definedName>
    <definedName name="临时设施费费率" localSheetId="154">#REF!</definedName>
    <definedName name="木材及木制品运杂费费率" localSheetId="154">#REF!</definedName>
    <definedName name="木材及木制品运杂费增值税税率" localSheetId="154">#REF!</definedName>
    <definedName name="普工单价" localSheetId="154">#REF!</definedName>
    <definedName name="普工费" localSheetId="154">'表二 （移动电源设备）'!$E$14</definedName>
    <definedName name="普工总工日" localSheetId="154">'表三甲（移动电源设备）'!$L$25</definedName>
    <definedName name="其他运杂费费率" localSheetId="154">#REF!</definedName>
    <definedName name="其他运杂费增值税税率" localSheetId="154">#REF!</definedName>
    <definedName name="企业管理费" localSheetId="154">'表二 （移动电源设备）'!$I$23</definedName>
    <definedName name="企业管理费费率" localSheetId="154">#REF!</definedName>
    <definedName name="区域" localSheetId="154">#REF!</definedName>
    <definedName name="人工费" localSheetId="154">'表二 （移动电源设备）'!$E$12</definedName>
    <definedName name="设备采购及保管费增值税税率" localSheetId="154">#REF!</definedName>
    <definedName name="设备厂家" localSheetId="154">#REF!</definedName>
    <definedName name="设备增值税税率" localSheetId="154">#REF!</definedName>
    <definedName name="设计费" localSheetId="154">#REF!</definedName>
    <definedName name="设计费费率" localSheetId="154">#REF!</definedName>
    <definedName name="设计费附加调整系数" localSheetId="154">#REF!</definedName>
    <definedName name="设计费工程复杂系数" localSheetId="154">#REF!</definedName>
    <definedName name="设计费计费额" localSheetId="154">#REF!</definedName>
    <definedName name="设计费增值税税率" localSheetId="154">#REF!</definedName>
    <definedName name="设计费专业调整系数" localSheetId="154">#REF!</definedName>
    <definedName name="设计负责人" localSheetId="154">#REF!</definedName>
    <definedName name="社会保障费" localSheetId="154">'表二 （移动电源设备）'!$I$20</definedName>
    <definedName name="社会保障费费率" localSheetId="154">#REF!</definedName>
    <definedName name="审核" localSheetId="154">#REF!</definedName>
    <definedName name="生产工具用具使用费" localSheetId="154">'表二 （移动电源设备）'!$I$10</definedName>
    <definedName name="生产工具用具使用费费率" localSheetId="154">#REF!</definedName>
    <definedName name="省份" localSheetId="154">#REF!</definedName>
    <definedName name="施工单位增值税税率" localSheetId="154">#REF!</definedName>
    <definedName name="施工队伍调遣费" localSheetId="154">'表二 （移动电源设备）'!$I$15</definedName>
    <definedName name="施工用水电蒸气费" localSheetId="154">#REF!</definedName>
    <definedName name="室内外" localSheetId="154">#REF!</definedName>
    <definedName name="室外部分技工总工日" localSheetId="154">'表三甲（移动电源设备）'!$K$26</definedName>
    <definedName name="室外部分普工总工日" localSheetId="154">'表三甲（移动电源设备）'!$L$26</definedName>
    <definedName name="水泥及水泥构件运杂费费率" localSheetId="154">#REF!</definedName>
    <definedName name="水泥及水泥构件运杂费增值税税率" localSheetId="154">#REF!</definedName>
    <definedName name="塑料及塑料制品运杂费费率" localSheetId="154">#REF!</definedName>
    <definedName name="塑料及塑料制品运杂费增值税税率" localSheetId="154">#REF!</definedName>
    <definedName name="特殊地区施工增加费" localSheetId="154">'表二 （移动电源设备）'!$I$12</definedName>
    <definedName name="特殊地区施工增加费费率" localSheetId="154">#REF!</definedName>
    <definedName name="危险作业意外伤害保险费" localSheetId="154">'表二 （移动电源设备）'!$I$22</definedName>
    <definedName name="危险作业意外伤害保险费费率" localSheetId="154">#REF!</definedName>
    <definedName name="文明施工费" localSheetId="154">'表二 （移动电源设备）'!$E$21</definedName>
    <definedName name="文明施工费费率" localSheetId="154">#REF!</definedName>
    <definedName name="无线设备与工器具购置费" localSheetId="154">#REF!</definedName>
    <definedName name="项目建设管理费" localSheetId="154">#REF!</definedName>
    <definedName name="项目建设管理费费率" localSheetId="154">#REF!</definedName>
    <definedName name="项目建设管理费增值税税率" localSheetId="154">#REF!</definedName>
    <definedName name="项目属性" localSheetId="154">#REF!</definedName>
    <definedName name="销项税额" localSheetId="154">'表二 （移动电源设备）'!$I$25</definedName>
    <definedName name="小型建筑工程费" localSheetId="154">#REF!</definedName>
    <definedName name="小型建筑工程费含税价" localSheetId="154">#REF!</definedName>
    <definedName name="小型建筑工程费增值税" localSheetId="154">#REF!</definedName>
    <definedName name="新建软件单BBU造价" localSheetId="154">#REF!</definedName>
    <definedName name="新建软件单BBU造价公允价" localSheetId="154">#REF!</definedName>
    <definedName name="新建软件单RRU造价" localSheetId="154">#REF!</definedName>
    <definedName name="新建软件单RRU造价公允价" localSheetId="154">#REF!</definedName>
    <definedName name="新建软件单载频造价" localSheetId="154">#REF!</definedName>
    <definedName name="新建软件单载频造价公允价" localSheetId="154">#REF!</definedName>
    <definedName name="新建软件单站造价" localSheetId="154">#REF!</definedName>
    <definedName name="新建软件单站造价公允价" localSheetId="154">#REF!</definedName>
    <definedName name="新建硬件单BBU造价" localSheetId="154">#REF!</definedName>
    <definedName name="新建硬件单BBU造价公允价" localSheetId="154">#REF!</definedName>
    <definedName name="新建硬件单RRU造价" localSheetId="154">#REF!</definedName>
    <definedName name="新建硬件单RRU造价公允价" localSheetId="154">#REF!</definedName>
    <definedName name="新建硬件单载频造价" localSheetId="154">#REF!</definedName>
    <definedName name="新建硬件单载频造价公允价" localSheetId="154">#REF!</definedName>
    <definedName name="新建硬件单站造价" localSheetId="154">#REF!</definedName>
    <definedName name="新建硬件单站造价公允价" localSheetId="154">#REF!</definedName>
    <definedName name="选址费" localSheetId="154">#REF!</definedName>
    <definedName name="选址费增值税税率" localSheetId="154">#REF!</definedName>
    <definedName name="夜间施工增加费" localSheetId="154">'表二 （移动电源设备）'!$I$8</definedName>
    <definedName name="夜间施工增加费费率" localSheetId="154">#REF!</definedName>
    <definedName name="仪表使用费" localSheetId="154">'表三丙（移动电源设备）'!$M$26</definedName>
    <definedName name="乙供主材增值税税率" localSheetId="154">#REF!</definedName>
    <definedName name="乙供主要材料费" localSheetId="154">'表四主材(乙)（移动电源设备）'!$I$26</definedName>
    <definedName name="乙供主要材料费含税价" localSheetId="154">'表四主材(乙)（移动电源设备）'!$K$26</definedName>
    <definedName name="乙供主要材料费增值税" localSheetId="154">'表四主材(乙)（移动电源设备）'!$J$26</definedName>
    <definedName name="已完工程及设备保护费" localSheetId="154">'表二 （移动电源设备）'!$I$13</definedName>
    <definedName name="已完工程及设备保护费费率" localSheetId="154">#REF!</definedName>
    <definedName name="预备费费率" localSheetId="154">#REF!</definedName>
    <definedName name="运土费" localSheetId="154">#REF!</definedName>
    <definedName name="载波数" localSheetId="154">#REF!</definedName>
    <definedName name="直接费" localSheetId="154">'表二 （移动电源设备）'!$E$10</definedName>
    <definedName name="直接工程费" localSheetId="154">'表二 （移动电源设备）'!$E$11</definedName>
    <definedName name="主设备采购及保管费费率" localSheetId="154">#REF!</definedName>
    <definedName name="主设备采购及保管费增值税税率" localSheetId="154">#REF!</definedName>
    <definedName name="主设备费" localSheetId="154">#REF!</definedName>
    <definedName name="主设备费公允价" localSheetId="154">#REF!</definedName>
    <definedName name="主设备费含税价" localSheetId="154">#REF!</definedName>
    <definedName name="主设备费含税价公允价" localSheetId="154">#REF!</definedName>
    <definedName name="主设备费增值税" localSheetId="154">#REF!</definedName>
    <definedName name="主设备费增值税公允价" localSheetId="154">#REF!</definedName>
    <definedName name="主设备软件费" localSheetId="154">#REF!</definedName>
    <definedName name="主设备软件费公允价" localSheetId="154">#REF!</definedName>
    <definedName name="主设备软件费取费模式" localSheetId="154">#REF!</definedName>
    <definedName name="主设备软件费取费模式公允价" localSheetId="154">#REF!</definedName>
    <definedName name="主设备软件费增值税税率" localSheetId="154">#REF!</definedName>
    <definedName name="主设备软件费增值税税率公允价" localSheetId="154">#REF!</definedName>
    <definedName name="主设备硬件费" localSheetId="154">#REF!</definedName>
    <definedName name="主设备硬件费公允价" localSheetId="154">#REF!</definedName>
    <definedName name="主设备硬件费取费模式" localSheetId="154">#REF!</definedName>
    <definedName name="主设备硬件费取费模式公允价" localSheetId="154">#REF!</definedName>
    <definedName name="主设备硬件费增值税税率" localSheetId="154">#REF!</definedName>
    <definedName name="主设备硬件费增值税税率公允价" localSheetId="154">#REF!</definedName>
    <definedName name="主设备运距" localSheetId="154">#REF!</definedName>
    <definedName name="主设备运输保险费费率" localSheetId="154">#REF!</definedName>
    <definedName name="主设备运输保险费增值税税率" localSheetId="154">#REF!</definedName>
    <definedName name="主设备运杂费费率" localSheetId="154">#REF!</definedName>
    <definedName name="主设备运杂费增值税税率" localSheetId="154">#REF!</definedName>
    <definedName name="主要材料费" localSheetId="154">'表二 （移动电源设备）'!$E$16</definedName>
    <definedName name="住房公积金" localSheetId="154">'表二 （移动电源设备）'!$I$21</definedName>
    <definedName name="住房公积金费率" localSheetId="154">#REF!</definedName>
    <definedName name="专业代码" localSheetId="154">#REF!</definedName>
    <definedName name="专业归属" localSheetId="154">#REF!</definedName>
    <definedName name="资源录入费" localSheetId="154">#REF!</definedName>
    <definedName name="资源录入费增值税税率" localSheetId="154">#REF!</definedName>
    <definedName name="自定义编制日期" localSheetId="154">#REF!</definedName>
    <definedName name="总体设计费" localSheetId="154">#REF!</definedName>
    <definedName name="总投资" localSheetId="154">'表一 （移动电源设备）'!$K$15</definedName>
    <definedName name="总投资含税价" localSheetId="154">'表一 （移动电源设备）'!$M$15</definedName>
    <definedName name="总投资增值税" localSheetId="154">'表一 （移动电源设备）'!$L$15</definedName>
    <definedName name="_xlnm._FilterDatabase" localSheetId="155" hidden="1">'表四主材(乙)（移动电源设备）'!$B$8:$L$8</definedName>
    <definedName name="BBU数量" localSheetId="155">#REF!</definedName>
    <definedName name="_xlnm.Print_Area" localSheetId="155">'表四主材(乙)（移动电源设备）'!$B$2:$L$27</definedName>
    <definedName name="_xlnm.Print_Titles" localSheetId="155">'表四主材(乙)（移动电源设备）'!$2:$8</definedName>
    <definedName name="reference" localSheetId="155" hidden="1">#REF!</definedName>
    <definedName name="RRU数量" localSheetId="155">#REF!</definedName>
    <definedName name="安全生产费" localSheetId="155">'表五（移动电源设备）'!$E$9</definedName>
    <definedName name="安全生产费费率" localSheetId="155">#REF!</definedName>
    <definedName name="搬迁设备包装及运输费用" localSheetId="155">#REF!</definedName>
    <definedName name="搬迁设备包装及运输费用增值税税率" localSheetId="155">#REF!</definedName>
    <definedName name="编制" localSheetId="155">#REF!</definedName>
    <definedName name="编制单位" localSheetId="155">#REF!</definedName>
    <definedName name="编制日期" localSheetId="155">#REF!</definedName>
    <definedName name="标签制作费" localSheetId="155">#REF!</definedName>
    <definedName name="标签制作费增值税税率" localSheetId="155">#REF!</definedName>
    <definedName name="不需安装设备采购及保管费费率" localSheetId="155">#REF!</definedName>
    <definedName name="材料采购及保管费费率" localSheetId="155">#REF!</definedName>
    <definedName name="材料采购及保管费增值税税率" localSheetId="155">#REF!</definedName>
    <definedName name="材料费" localSheetId="155">'表二 （移动电源设备）'!$E$15</definedName>
    <definedName name="材料运距" localSheetId="155">#REF!</definedName>
    <definedName name="材料运输保险费费率" localSheetId="155">#REF!</definedName>
    <definedName name="材料运输保险费增值税税率" localSheetId="155">#REF!</definedName>
    <definedName name="厂家服务费" localSheetId="155">#REF!</definedName>
    <definedName name="厂家服务费取费模式" localSheetId="155">#REF!</definedName>
    <definedName name="厂家服务费增值税税率" localSheetId="155">#REF!</definedName>
    <definedName name="措施项目费" localSheetId="155">'表二 （移动电源设备）'!$E$20</definedName>
    <definedName name="大型施工机械调遣费" localSheetId="155">'表二 （移动电源设备）'!$I$16</definedName>
    <definedName name="单BBU服务费造价" localSheetId="155">#REF!</definedName>
    <definedName name="单RRU服务费造价" localSheetId="155">#REF!</definedName>
    <definedName name="单程调遣费" localSheetId="155">#REF!</definedName>
    <definedName name="单项工程名称" localSheetId="155">#REF!</definedName>
    <definedName name="单载频服务费造价" localSheetId="155">#REF!</definedName>
    <definedName name="单站服务费造价" localSheetId="155">#REF!</definedName>
    <definedName name="地市" localSheetId="155">#REF!</definedName>
    <definedName name="电缆运杂费费率" localSheetId="155">#REF!</definedName>
    <definedName name="电缆运杂费增值税税率" localSheetId="155">#REF!</definedName>
    <definedName name="电源设备与工器具购置费" localSheetId="155">#REF!</definedName>
    <definedName name="调遣里程" localSheetId="155">#REF!</definedName>
    <definedName name="调遣人数" localSheetId="155">#REF!</definedName>
    <definedName name="冬雨季施工增加费" localSheetId="155">'表二 （移动电源设备）'!$I$9</definedName>
    <definedName name="冬雨季施工增加费费率" localSheetId="155">#REF!</definedName>
    <definedName name="二次搬运费" localSheetId="155">#REF!</definedName>
    <definedName name="二次搬运费增值税税率" localSheetId="155">#REF!</definedName>
    <definedName name="辅助材料费" localSheetId="155">'表二 （移动电源设备）'!$E$17</definedName>
    <definedName name="辅助材料费费率" localSheetId="155">#REF!</definedName>
    <definedName name="工程车辆使用费" localSheetId="155">'表二 （移动电源设备）'!$E$26</definedName>
    <definedName name="工程车辆使用费费率" localSheetId="155">#REF!</definedName>
    <definedName name="工程点交、场地清理费" localSheetId="155">'表二 （移动电源设备）'!$E$24</definedName>
    <definedName name="工程点交、场地清理费率" localSheetId="155">#REF!</definedName>
    <definedName name="工程费" localSheetId="155">'表一 （移动电源设备）'!$K$10</definedName>
    <definedName name="工程干扰费" localSheetId="155">'表二 （移动电源设备）'!$E$23</definedName>
    <definedName name="工程干扰费费率" localSheetId="155">#REF!</definedName>
    <definedName name="工程建设其他费" localSheetId="155">'表五（移动电源设备）'!$E$26</definedName>
    <definedName name="工程建设其他费含税价" localSheetId="155">'表五（移动电源设备）'!$G$26</definedName>
    <definedName name="工程建设其他费增值税" localSheetId="155">'表五（移动电源设备）'!$F$26</definedName>
    <definedName name="工程排污费" localSheetId="155">#REF!</definedName>
    <definedName name="工程属性" localSheetId="155">#REF!</definedName>
    <definedName name="工程项目名称" localSheetId="155">#REF!</definedName>
    <definedName name="工地器材搬运费" localSheetId="155">'表二 （移动电源设备）'!$E$22</definedName>
    <definedName name="工地器材搬运费费率" localSheetId="155">#REF!</definedName>
    <definedName name="光缆运杂费费率" localSheetId="155">#REF!</definedName>
    <definedName name="光缆运杂费增值税税率" localSheetId="155">#REF!</definedName>
    <definedName name="规费" localSheetId="155">'表二 （移动电源设备）'!$I$18</definedName>
    <definedName name="国内配套利旧设备费" localSheetId="155">'表四国内（移动电源设备）'!$I$22</definedName>
    <definedName name="国内配套利旧设备费含税价" localSheetId="155">'表四国内（移动电源设备）'!$K$22</definedName>
    <definedName name="国内配套利旧设备费增值税" localSheetId="155">'表四国内（移动电源设备）'!$J$22</definedName>
    <definedName name="国内配套设备费" localSheetId="155">'表四国内（移动电源设备）'!$I$26</definedName>
    <definedName name="国内配套设备费含税价" localSheetId="155">'表四国内（移动电源设备）'!$K$26</definedName>
    <definedName name="国内配套设备费增值税" localSheetId="155">'表四国内（移动电源设备）'!$J$26</definedName>
    <definedName name="国内设备采购及保管费费率" localSheetId="155">#REF!</definedName>
    <definedName name="国内设备采购及保管费增值税税率" localSheetId="155">#REF!</definedName>
    <definedName name="国内设备运距" localSheetId="155">#REF!</definedName>
    <definedName name="国内设备运输保险费费率" localSheetId="155">#REF!</definedName>
    <definedName name="国内设备运输保险费增值税税率" localSheetId="155">#REF!</definedName>
    <definedName name="国内设备运杂费费率" localSheetId="155">#REF!</definedName>
    <definedName name="国内设备运杂费增值税税率" localSheetId="155">#REF!</definedName>
    <definedName name="机械使用费" localSheetId="155">#REF!</definedName>
    <definedName name="基站名称" localSheetId="155">#REF!</definedName>
    <definedName name="技工单价" localSheetId="155">#REF!</definedName>
    <definedName name="技工费" localSheetId="155">'表二 （移动电源设备）'!$E$13</definedName>
    <definedName name="技工总工日" localSheetId="155">'表三甲（移动电源设备）'!$K$25</definedName>
    <definedName name="甲供主材增值税税率" localSheetId="155">#REF!</definedName>
    <definedName name="甲供主要材料费" localSheetId="155">'表四主材(甲)（移动电源设备）'!$I$26</definedName>
    <definedName name="甲供主要材料费含税价" localSheetId="155">'表四主材(甲)（移动电源设备）'!$K$26</definedName>
    <definedName name="甲供主要材料费增值税" localSheetId="155">'表四主材(甲)（移动电源设备）'!$J$26</definedName>
    <definedName name="间接费" localSheetId="155">'表二 （移动电源设备）'!$I$17</definedName>
    <definedName name="监理费" localSheetId="155">#REF!</definedName>
    <definedName name="监理费费率" localSheetId="155">#REF!</definedName>
    <definedName name="监理费计费额" localSheetId="155">#REF!</definedName>
    <definedName name="监理费增值税税率" localSheetId="155">#REF!</definedName>
    <definedName name="建设单位名称" localSheetId="155">#REF!</definedName>
    <definedName name="建设类型" localSheetId="155">#REF!</definedName>
    <definedName name="建筑安装工程费" localSheetId="155">'表二 （移动电源设备）'!$E$9</definedName>
    <definedName name="建筑安装工程费含税价" localSheetId="155">'表二 （移动电源设备）'!$E$8</definedName>
    <definedName name="建筑安装工程费增值税" localSheetId="155">'表二 （移动电源设备）'!$I$25</definedName>
    <definedName name="勘察费" localSheetId="155">#REF!</definedName>
    <definedName name="客户版生成文件名称" localSheetId="155">#REF!</definedName>
    <definedName name="利旧甲供主要材料费" localSheetId="155">'表四主材(甲)（移动电源设备）'!$I$22</definedName>
    <definedName name="利旧甲供主要材料费含税价" localSheetId="155">'表四主材(甲)（移动电源设备）'!$K$22</definedName>
    <definedName name="利旧甲供主要材料费增值税" localSheetId="155">'表四主材(甲)（移动电源设备）'!$J$22</definedName>
    <definedName name="利旧乙供主要材料费" localSheetId="155">'表四主材(乙)（移动电源设备）'!$I$22</definedName>
    <definedName name="利旧乙供主要材料费含税价" localSheetId="155">'表四主材(乙)（移动电源设备）'!$K$22</definedName>
    <definedName name="利旧乙供主要材料费增值税" localSheetId="155">'表四主材(乙)（移动电源设备）'!$J$22</definedName>
    <definedName name="利旧主设备费" localSheetId="155">#REF!</definedName>
    <definedName name="利旧主设备费含税价" localSheetId="155">#REF!</definedName>
    <definedName name="利旧主设备费增值税" localSheetId="155">#REF!</definedName>
    <definedName name="利润" localSheetId="155">'表二 （移动电源设备）'!$I$24</definedName>
    <definedName name="利润率" localSheetId="155">#REF!</definedName>
    <definedName name="临时设施费" localSheetId="155">'表二 （移动电源设备）'!$E$25</definedName>
    <definedName name="临时设施费费率" localSheetId="155">#REF!</definedName>
    <definedName name="木材及木制品运杂费费率" localSheetId="155">#REF!</definedName>
    <definedName name="木材及木制品运杂费增值税税率" localSheetId="155">#REF!</definedName>
    <definedName name="普工单价" localSheetId="155">#REF!</definedName>
    <definedName name="普工费" localSheetId="155">'表二 （移动电源设备）'!$E$14</definedName>
    <definedName name="普工总工日" localSheetId="155">'表三甲（移动电源设备）'!$L$25</definedName>
    <definedName name="其他运杂费费率" localSheetId="155">#REF!</definedName>
    <definedName name="其他运杂费增值税税率" localSheetId="155">#REF!</definedName>
    <definedName name="企业管理费" localSheetId="155">'表二 （移动电源设备）'!$I$23</definedName>
    <definedName name="企业管理费费率" localSheetId="155">#REF!</definedName>
    <definedName name="区域" localSheetId="155">#REF!</definedName>
    <definedName name="人工费" localSheetId="155">'表二 （移动电源设备）'!$E$12</definedName>
    <definedName name="设备采购及保管费增值税税率" localSheetId="155">#REF!</definedName>
    <definedName name="设备厂家" localSheetId="155">#REF!</definedName>
    <definedName name="设备增值税税率" localSheetId="155">#REF!</definedName>
    <definedName name="设计费" localSheetId="155">#REF!</definedName>
    <definedName name="设计费费率" localSheetId="155">#REF!</definedName>
    <definedName name="设计费附加调整系数" localSheetId="155">#REF!</definedName>
    <definedName name="设计费工程复杂系数" localSheetId="155">#REF!</definedName>
    <definedName name="设计费计费额" localSheetId="155">#REF!</definedName>
    <definedName name="设计费增值税税率" localSheetId="155">#REF!</definedName>
    <definedName name="设计费专业调整系数" localSheetId="155">#REF!</definedName>
    <definedName name="设计负责人" localSheetId="155">#REF!</definedName>
    <definedName name="社会保障费" localSheetId="155">'表二 （移动电源设备）'!$I$20</definedName>
    <definedName name="社会保障费费率" localSheetId="155">#REF!</definedName>
    <definedName name="审核" localSheetId="155">#REF!</definedName>
    <definedName name="生产工具用具使用费" localSheetId="155">'表二 （移动电源设备）'!$I$10</definedName>
    <definedName name="生产工具用具使用费费率" localSheetId="155">#REF!</definedName>
    <definedName name="省份" localSheetId="155">#REF!</definedName>
    <definedName name="施工单位增值税税率" localSheetId="155">#REF!</definedName>
    <definedName name="施工队伍调遣费" localSheetId="155">'表二 （移动电源设备）'!$I$15</definedName>
    <definedName name="施工用水电蒸气费" localSheetId="155">#REF!</definedName>
    <definedName name="室内外" localSheetId="155">#REF!</definedName>
    <definedName name="室外部分技工总工日" localSheetId="155">'表三甲（移动电源设备）'!$K$26</definedName>
    <definedName name="室外部分普工总工日" localSheetId="155">'表三甲（移动电源设备）'!$L$26</definedName>
    <definedName name="水泥及水泥构件运杂费费率" localSheetId="155">#REF!</definedName>
    <definedName name="水泥及水泥构件运杂费增值税税率" localSheetId="155">#REF!</definedName>
    <definedName name="塑料及塑料制品运杂费费率" localSheetId="155">#REF!</definedName>
    <definedName name="塑料及塑料制品运杂费增值税税率" localSheetId="155">#REF!</definedName>
    <definedName name="特殊地区施工增加费" localSheetId="155">'表二 （移动电源设备）'!$I$12</definedName>
    <definedName name="特殊地区施工增加费费率" localSheetId="155">#REF!</definedName>
    <definedName name="危险作业意外伤害保险费" localSheetId="155">'表二 （移动电源设备）'!$I$22</definedName>
    <definedName name="危险作业意外伤害保险费费率" localSheetId="155">#REF!</definedName>
    <definedName name="文明施工费" localSheetId="155">'表二 （移动电源设备）'!$E$21</definedName>
    <definedName name="文明施工费费率" localSheetId="155">#REF!</definedName>
    <definedName name="无线设备与工器具购置费" localSheetId="155">#REF!</definedName>
    <definedName name="项目建设管理费" localSheetId="155">#REF!</definedName>
    <definedName name="项目建设管理费费率" localSheetId="155">#REF!</definedName>
    <definedName name="项目建设管理费增值税税率" localSheetId="155">#REF!</definedName>
    <definedName name="项目属性" localSheetId="155">#REF!</definedName>
    <definedName name="销项税额" localSheetId="155">'表二 （移动电源设备）'!$I$25</definedName>
    <definedName name="小型建筑工程费" localSheetId="155">#REF!</definedName>
    <definedName name="小型建筑工程费含税价" localSheetId="155">#REF!</definedName>
    <definedName name="小型建筑工程费增值税" localSheetId="155">#REF!</definedName>
    <definedName name="新建软件单BBU造价" localSheetId="155">#REF!</definedName>
    <definedName name="新建软件单BBU造价公允价" localSheetId="155">#REF!</definedName>
    <definedName name="新建软件单RRU造价" localSheetId="155">#REF!</definedName>
    <definedName name="新建软件单RRU造价公允价" localSheetId="155">#REF!</definedName>
    <definedName name="新建软件单载频造价" localSheetId="155">#REF!</definedName>
    <definedName name="新建软件单载频造价公允价" localSheetId="155">#REF!</definedName>
    <definedName name="新建软件单站造价" localSheetId="155">#REF!</definedName>
    <definedName name="新建软件单站造价公允价" localSheetId="155">#REF!</definedName>
    <definedName name="新建硬件单BBU造价" localSheetId="155">#REF!</definedName>
    <definedName name="新建硬件单BBU造价公允价" localSheetId="155">#REF!</definedName>
    <definedName name="新建硬件单RRU造价" localSheetId="155">#REF!</definedName>
    <definedName name="新建硬件单RRU造价公允价" localSheetId="155">#REF!</definedName>
    <definedName name="新建硬件单载频造价" localSheetId="155">#REF!</definedName>
    <definedName name="新建硬件单载频造价公允价" localSheetId="155">#REF!</definedName>
    <definedName name="新建硬件单站造价" localSheetId="155">#REF!</definedName>
    <definedName name="新建硬件单站造价公允价" localSheetId="155">#REF!</definedName>
    <definedName name="选址费" localSheetId="155">#REF!</definedName>
    <definedName name="选址费增值税税率" localSheetId="155">#REF!</definedName>
    <definedName name="夜间施工增加费" localSheetId="155">'表二 （移动电源设备）'!$I$8</definedName>
    <definedName name="夜间施工增加费费率" localSheetId="155">#REF!</definedName>
    <definedName name="仪表使用费" localSheetId="155">'表三丙（移动电源设备）'!$M$26</definedName>
    <definedName name="乙供主材增值税税率" localSheetId="155">#REF!</definedName>
    <definedName name="乙供主要材料费" localSheetId="155">'表四主材(乙)（移动电源设备）'!$I$26</definedName>
    <definedName name="乙供主要材料费含税价" localSheetId="155">'表四主材(乙)（移动电源设备）'!$K$26</definedName>
    <definedName name="乙供主要材料费增值税" localSheetId="155">'表四主材(乙)（移动电源设备）'!$J$26</definedName>
    <definedName name="已完工程及设备保护费" localSheetId="155">'表二 （移动电源设备）'!$I$13</definedName>
    <definedName name="已完工程及设备保护费费率" localSheetId="155">#REF!</definedName>
    <definedName name="预备费费率" localSheetId="155">#REF!</definedName>
    <definedName name="运土费" localSheetId="155">#REF!</definedName>
    <definedName name="载波数" localSheetId="155">#REF!</definedName>
    <definedName name="直接费" localSheetId="155">'表二 （移动电源设备）'!$E$10</definedName>
    <definedName name="直接工程费" localSheetId="155">'表二 （移动电源设备）'!$E$11</definedName>
    <definedName name="主设备采购及保管费费率" localSheetId="155">#REF!</definedName>
    <definedName name="主设备采购及保管费增值税税率" localSheetId="155">#REF!</definedName>
    <definedName name="主设备费" localSheetId="155">#REF!</definedName>
    <definedName name="主设备费公允价" localSheetId="155">#REF!</definedName>
    <definedName name="主设备费含税价" localSheetId="155">#REF!</definedName>
    <definedName name="主设备费含税价公允价" localSheetId="155">#REF!</definedName>
    <definedName name="主设备费增值税" localSheetId="155">#REF!</definedName>
    <definedName name="主设备费增值税公允价" localSheetId="155">#REF!</definedName>
    <definedName name="主设备软件费" localSheetId="155">#REF!</definedName>
    <definedName name="主设备软件费公允价" localSheetId="155">#REF!</definedName>
    <definedName name="主设备软件费取费模式" localSheetId="155">#REF!</definedName>
    <definedName name="主设备软件费取费模式公允价" localSheetId="155">#REF!</definedName>
    <definedName name="主设备软件费增值税税率" localSheetId="155">#REF!</definedName>
    <definedName name="主设备软件费增值税税率公允价" localSheetId="155">#REF!</definedName>
    <definedName name="主设备硬件费" localSheetId="155">#REF!</definedName>
    <definedName name="主设备硬件费公允价" localSheetId="155">#REF!</definedName>
    <definedName name="主设备硬件费取费模式" localSheetId="155">#REF!</definedName>
    <definedName name="主设备硬件费取费模式公允价" localSheetId="155">#REF!</definedName>
    <definedName name="主设备硬件费增值税税率" localSheetId="155">#REF!</definedName>
    <definedName name="主设备硬件费增值税税率公允价" localSheetId="155">#REF!</definedName>
    <definedName name="主设备运距" localSheetId="155">#REF!</definedName>
    <definedName name="主设备运输保险费费率" localSheetId="155">#REF!</definedName>
    <definedName name="主设备运输保险费增值税税率" localSheetId="155">#REF!</definedName>
    <definedName name="主设备运杂费费率" localSheetId="155">#REF!</definedName>
    <definedName name="主设备运杂费增值税税率" localSheetId="155">#REF!</definedName>
    <definedName name="主要材料费" localSheetId="155">'表二 （移动电源设备）'!$E$16</definedName>
    <definedName name="住房公积金" localSheetId="155">'表二 （移动电源设备）'!$I$21</definedName>
    <definedName name="住房公积金费率" localSheetId="155">#REF!</definedName>
    <definedName name="专业代码" localSheetId="155">#REF!</definedName>
    <definedName name="专业归属" localSheetId="155">#REF!</definedName>
    <definedName name="资源录入费" localSheetId="155">#REF!</definedName>
    <definedName name="资源录入费增值税税率" localSheetId="155">#REF!</definedName>
    <definedName name="自定义编制日期" localSheetId="155">#REF!</definedName>
    <definedName name="总体设计费" localSheetId="155">#REF!</definedName>
    <definedName name="总投资" localSheetId="155">'表一 （移动电源设备）'!$K$15</definedName>
    <definedName name="总投资含税价" localSheetId="155">'表一 （移动电源设备）'!$M$15</definedName>
    <definedName name="总投资增值税" localSheetId="155">'表一 （移动电源设备）'!$L$15</definedName>
    <definedName name="_xlnm._FilterDatabase" localSheetId="156" hidden="1">'表五（移动电源设备）'!$B$8:$H$26</definedName>
    <definedName name="BBU数量" localSheetId="156">#REF!</definedName>
    <definedName name="_xlnm.Print_Area" localSheetId="156">'表五（移动电源设备）'!$B$2:$H$27</definedName>
    <definedName name="_xlnm.Print_Titles" localSheetId="156">'表五（移动电源设备）'!$2:$8</definedName>
    <definedName name="reference" localSheetId="156" hidden="1">#REF!</definedName>
    <definedName name="RRU数量" localSheetId="156">#REF!</definedName>
    <definedName name="安全生产费" localSheetId="156">'表五（移动电源设备）'!$E$9</definedName>
    <definedName name="安全生产费费率" localSheetId="156">#REF!</definedName>
    <definedName name="搬迁设备包装及运输费用" localSheetId="156">#REF!</definedName>
    <definedName name="搬迁设备包装及运输费用增值税税率" localSheetId="156">#REF!</definedName>
    <definedName name="编制" localSheetId="156">#REF!</definedName>
    <definedName name="编制单位" localSheetId="156">#REF!</definedName>
    <definedName name="编制日期" localSheetId="156">#REF!</definedName>
    <definedName name="标签制作费" localSheetId="156">#REF!</definedName>
    <definedName name="标签制作费增值税税率" localSheetId="156">#REF!</definedName>
    <definedName name="不需安装设备采购及保管费费率" localSheetId="156">#REF!</definedName>
    <definedName name="材料采购及保管费费率" localSheetId="156">#REF!</definedName>
    <definedName name="材料采购及保管费增值税税率" localSheetId="156">#REF!</definedName>
    <definedName name="材料费" localSheetId="156">'表二 （移动电源设备）'!$E$15</definedName>
    <definedName name="材料运距" localSheetId="156">#REF!</definedName>
    <definedName name="材料运输保险费费率" localSheetId="156">#REF!</definedName>
    <definedName name="材料运输保险费增值税税率" localSheetId="156">#REF!</definedName>
    <definedName name="厂家服务费" localSheetId="156">#REF!</definedName>
    <definedName name="厂家服务费取费模式" localSheetId="156">#REF!</definedName>
    <definedName name="厂家服务费增值税税率" localSheetId="156">#REF!</definedName>
    <definedName name="措施项目费" localSheetId="156">'表二 （移动电源设备）'!$E$20</definedName>
    <definedName name="大型施工机械调遣费" localSheetId="156">'表二 （移动电源设备）'!$I$16</definedName>
    <definedName name="单BBU服务费造价" localSheetId="156">#REF!</definedName>
    <definedName name="单RRU服务费造价" localSheetId="156">#REF!</definedName>
    <definedName name="单程调遣费" localSheetId="156">#REF!</definedName>
    <definedName name="单项工程名称" localSheetId="156">#REF!</definedName>
    <definedName name="单载频服务费造价" localSheetId="156">#REF!</definedName>
    <definedName name="单站服务费造价" localSheetId="156">#REF!</definedName>
    <definedName name="地市" localSheetId="156">#REF!</definedName>
    <definedName name="电缆运杂费费率" localSheetId="156">#REF!</definedName>
    <definedName name="电缆运杂费增值税税率" localSheetId="156">#REF!</definedName>
    <definedName name="电源设备与工器具购置费" localSheetId="156">#REF!</definedName>
    <definedName name="调遣里程" localSheetId="156">#REF!</definedName>
    <definedName name="调遣人数" localSheetId="156">#REF!</definedName>
    <definedName name="冬雨季施工增加费" localSheetId="156">'表二 （移动电源设备）'!$I$9</definedName>
    <definedName name="冬雨季施工增加费费率" localSheetId="156">#REF!</definedName>
    <definedName name="二次搬运费" localSheetId="156">#REF!</definedName>
    <definedName name="二次搬运费增值税税率" localSheetId="156">#REF!</definedName>
    <definedName name="辅助材料费" localSheetId="156">'表二 （移动电源设备）'!$E$17</definedName>
    <definedName name="辅助材料费费率" localSheetId="156">#REF!</definedName>
    <definedName name="工程车辆使用费" localSheetId="156">'表二 （移动电源设备）'!$E$26</definedName>
    <definedName name="工程车辆使用费费率" localSheetId="156">#REF!</definedName>
    <definedName name="工程点交、场地清理费" localSheetId="156">'表二 （移动电源设备）'!$E$24</definedName>
    <definedName name="工程点交、场地清理费率" localSheetId="156">#REF!</definedName>
    <definedName name="工程费" localSheetId="156">'表一 （移动电源设备）'!$K$10</definedName>
    <definedName name="工程干扰费" localSheetId="156">'表二 （移动电源设备）'!$E$23</definedName>
    <definedName name="工程干扰费费率" localSheetId="156">#REF!</definedName>
    <definedName name="工程建设其他费" localSheetId="156">'表五（移动电源设备）'!$E$26</definedName>
    <definedName name="工程建设其他费含税价" localSheetId="156">'表五（移动电源设备）'!$G$26</definedName>
    <definedName name="工程建设其他费增值税" localSheetId="156">'表五（移动电源设备）'!$F$26</definedName>
    <definedName name="工程排污费" localSheetId="156">#REF!</definedName>
    <definedName name="工程属性" localSheetId="156">#REF!</definedName>
    <definedName name="工程项目名称" localSheetId="156">#REF!</definedName>
    <definedName name="工地器材搬运费" localSheetId="156">'表二 （移动电源设备）'!$E$22</definedName>
    <definedName name="工地器材搬运费费率" localSheetId="156">#REF!</definedName>
    <definedName name="光缆运杂费费率" localSheetId="156">#REF!</definedName>
    <definedName name="光缆运杂费增值税税率" localSheetId="156">#REF!</definedName>
    <definedName name="规费" localSheetId="156">'表二 （移动电源设备）'!$I$18</definedName>
    <definedName name="国内配套利旧设备费" localSheetId="156">'表四国内（移动电源设备）'!$I$22</definedName>
    <definedName name="国内配套利旧设备费含税价" localSheetId="156">'表四国内（移动电源设备）'!$K$22</definedName>
    <definedName name="国内配套利旧设备费增值税" localSheetId="156">'表四国内（移动电源设备）'!$J$22</definedName>
    <definedName name="国内配套设备费" localSheetId="156">'表四国内（移动电源设备）'!$I$26</definedName>
    <definedName name="国内配套设备费含税价" localSheetId="156">'表四国内（移动电源设备）'!$K$26</definedName>
    <definedName name="国内配套设备费增值税" localSheetId="156">'表四国内（移动电源设备）'!$J$26</definedName>
    <definedName name="国内设备采购及保管费费率" localSheetId="156">#REF!</definedName>
    <definedName name="国内设备采购及保管费增值税税率" localSheetId="156">#REF!</definedName>
    <definedName name="国内设备运距" localSheetId="156">#REF!</definedName>
    <definedName name="国内设备运输保险费费率" localSheetId="156">#REF!</definedName>
    <definedName name="国内设备运输保险费增值税税率" localSheetId="156">#REF!</definedName>
    <definedName name="国内设备运杂费费率" localSheetId="156">#REF!</definedName>
    <definedName name="国内设备运杂费增值税税率" localSheetId="156">#REF!</definedName>
    <definedName name="机械使用费" localSheetId="156">#REF!</definedName>
    <definedName name="基站名称" localSheetId="156">#REF!</definedName>
    <definedName name="技工单价" localSheetId="156">#REF!</definedName>
    <definedName name="技工费" localSheetId="156">'表二 （移动电源设备）'!$E$13</definedName>
    <definedName name="技工总工日" localSheetId="156">'表三甲（移动电源设备）'!$K$25</definedName>
    <definedName name="甲供主材增值税税率" localSheetId="156">#REF!</definedName>
    <definedName name="甲供主要材料费" localSheetId="156">'表四主材(甲)（移动电源设备）'!$I$26</definedName>
    <definedName name="甲供主要材料费含税价" localSheetId="156">'表四主材(甲)（移动电源设备）'!$K$26</definedName>
    <definedName name="甲供主要材料费增值税" localSheetId="156">'表四主材(甲)（移动电源设备）'!$J$26</definedName>
    <definedName name="间接费" localSheetId="156">'表二 （移动电源设备）'!$I$17</definedName>
    <definedName name="监理费" localSheetId="156">#REF!</definedName>
    <definedName name="监理费费率" localSheetId="156">#REF!</definedName>
    <definedName name="监理费计费额" localSheetId="156">#REF!</definedName>
    <definedName name="监理费增值税税率" localSheetId="156">#REF!</definedName>
    <definedName name="建设单位名称" localSheetId="156">#REF!</definedName>
    <definedName name="建设类型" localSheetId="156">#REF!</definedName>
    <definedName name="建筑安装工程费" localSheetId="156">'表二 （移动电源设备）'!$E$9</definedName>
    <definedName name="建筑安装工程费含税价" localSheetId="156">'表二 （移动电源设备）'!$E$8</definedName>
    <definedName name="建筑安装工程费增值税" localSheetId="156">'表二 （移动电源设备）'!$I$25</definedName>
    <definedName name="勘察费" localSheetId="156">#REF!</definedName>
    <definedName name="客户版生成文件名称" localSheetId="156">#REF!</definedName>
    <definedName name="利旧甲供主要材料费" localSheetId="156">'表四主材(甲)（移动电源设备）'!$I$22</definedName>
    <definedName name="利旧甲供主要材料费含税价" localSheetId="156">'表四主材(甲)（移动电源设备）'!$K$22</definedName>
    <definedName name="利旧甲供主要材料费增值税" localSheetId="156">'表四主材(甲)（移动电源设备）'!$J$22</definedName>
    <definedName name="利旧乙供主要材料费" localSheetId="156">'表四主材(乙)（移动电源设备）'!$I$22</definedName>
    <definedName name="利旧乙供主要材料费含税价" localSheetId="156">'表四主材(乙)（移动电源设备）'!$K$22</definedName>
    <definedName name="利旧乙供主要材料费增值税" localSheetId="156">'表四主材(乙)（移动电源设备）'!$J$22</definedName>
    <definedName name="利旧主设备费" localSheetId="156">#REF!</definedName>
    <definedName name="利旧主设备费含税价" localSheetId="156">#REF!</definedName>
    <definedName name="利旧主设备费增值税" localSheetId="156">#REF!</definedName>
    <definedName name="利润" localSheetId="156">'表二 （移动电源设备）'!$I$24</definedName>
    <definedName name="利润率" localSheetId="156">#REF!</definedName>
    <definedName name="临时设施费" localSheetId="156">'表二 （移动电源设备）'!$E$25</definedName>
    <definedName name="临时设施费费率" localSheetId="156">#REF!</definedName>
    <definedName name="木材及木制品运杂费费率" localSheetId="156">#REF!</definedName>
    <definedName name="木材及木制品运杂费增值税税率" localSheetId="156">#REF!</definedName>
    <definedName name="普工单价" localSheetId="156">#REF!</definedName>
    <definedName name="普工费" localSheetId="156">'表二 （移动电源设备）'!$E$14</definedName>
    <definedName name="普工总工日" localSheetId="156">'表三甲（移动电源设备）'!$L$25</definedName>
    <definedName name="其他运杂费费率" localSheetId="156">#REF!</definedName>
    <definedName name="其他运杂费增值税税率" localSheetId="156">#REF!</definedName>
    <definedName name="企业管理费" localSheetId="156">'表二 （移动电源设备）'!$I$23</definedName>
    <definedName name="企业管理费费率" localSheetId="156">#REF!</definedName>
    <definedName name="区域" localSheetId="156">#REF!</definedName>
    <definedName name="人工费" localSheetId="156">'表二 （移动电源设备）'!$E$12</definedName>
    <definedName name="设备采购及保管费增值税税率" localSheetId="156">#REF!</definedName>
    <definedName name="设备厂家" localSheetId="156">#REF!</definedName>
    <definedName name="设备增值税税率" localSheetId="156">#REF!</definedName>
    <definedName name="设计费" localSheetId="156">#REF!</definedName>
    <definedName name="设计费费率" localSheetId="156">#REF!</definedName>
    <definedName name="设计费附加调整系数" localSheetId="156">#REF!</definedName>
    <definedName name="设计费工程复杂系数" localSheetId="156">#REF!</definedName>
    <definedName name="设计费计费额" localSheetId="156">#REF!</definedName>
    <definedName name="设计费增值税税率" localSheetId="156">#REF!</definedName>
    <definedName name="设计费专业调整系数" localSheetId="156">#REF!</definedName>
    <definedName name="设计负责人" localSheetId="156">#REF!</definedName>
    <definedName name="社会保障费" localSheetId="156">'表二 （移动电源设备）'!$I$20</definedName>
    <definedName name="社会保障费费率" localSheetId="156">#REF!</definedName>
    <definedName name="审核" localSheetId="156">#REF!</definedName>
    <definedName name="生产工具用具使用费" localSheetId="156">'表二 （移动电源设备）'!$I$10</definedName>
    <definedName name="生产工具用具使用费费率" localSheetId="156">#REF!</definedName>
    <definedName name="省份" localSheetId="156">#REF!</definedName>
    <definedName name="施工单位增值税税率" localSheetId="156">#REF!</definedName>
    <definedName name="施工队伍调遣费" localSheetId="156">'表二 （移动电源设备）'!$I$15</definedName>
    <definedName name="施工用水电蒸气费" localSheetId="156">#REF!</definedName>
    <definedName name="室内外" localSheetId="156">#REF!</definedName>
    <definedName name="室外部分技工总工日" localSheetId="156">'表三甲（移动电源设备）'!$K$26</definedName>
    <definedName name="室外部分普工总工日" localSheetId="156">'表三甲（移动电源设备）'!$L$26</definedName>
    <definedName name="水泥及水泥构件运杂费费率" localSheetId="156">#REF!</definedName>
    <definedName name="水泥及水泥构件运杂费增值税税率" localSheetId="156">#REF!</definedName>
    <definedName name="塑料及塑料制品运杂费费率" localSheetId="156">#REF!</definedName>
    <definedName name="塑料及塑料制品运杂费增值税税率" localSheetId="156">#REF!</definedName>
    <definedName name="特殊地区施工增加费" localSheetId="156">'表二 （移动电源设备）'!$I$12</definedName>
    <definedName name="特殊地区施工增加费费率" localSheetId="156">#REF!</definedName>
    <definedName name="危险作业意外伤害保险费" localSheetId="156">'表二 （移动电源设备）'!$I$22</definedName>
    <definedName name="危险作业意外伤害保险费费率" localSheetId="156">#REF!</definedName>
    <definedName name="文明施工费" localSheetId="156">'表二 （移动电源设备）'!$E$21</definedName>
    <definedName name="文明施工费费率" localSheetId="156">#REF!</definedName>
    <definedName name="无线设备与工器具购置费" localSheetId="156">#REF!</definedName>
    <definedName name="项目建设管理费" localSheetId="156">#REF!</definedName>
    <definedName name="项目建设管理费费率" localSheetId="156">#REF!</definedName>
    <definedName name="项目建设管理费增值税税率" localSheetId="156">#REF!</definedName>
    <definedName name="项目属性" localSheetId="156">#REF!</definedName>
    <definedName name="销项税额" localSheetId="156">'表二 （移动电源设备）'!$I$25</definedName>
    <definedName name="小型建筑工程费" localSheetId="156">#REF!</definedName>
    <definedName name="小型建筑工程费含税价" localSheetId="156">#REF!</definedName>
    <definedName name="小型建筑工程费增值税" localSheetId="156">#REF!</definedName>
    <definedName name="新建软件单BBU造价" localSheetId="156">#REF!</definedName>
    <definedName name="新建软件单BBU造价公允价" localSheetId="156">#REF!</definedName>
    <definedName name="新建软件单RRU造价" localSheetId="156">#REF!</definedName>
    <definedName name="新建软件单RRU造价公允价" localSheetId="156">#REF!</definedName>
    <definedName name="新建软件单载频造价" localSheetId="156">#REF!</definedName>
    <definedName name="新建软件单载频造价公允价" localSheetId="156">#REF!</definedName>
    <definedName name="新建软件单站造价" localSheetId="156">#REF!</definedName>
    <definedName name="新建软件单站造价公允价" localSheetId="156">#REF!</definedName>
    <definedName name="新建硬件单BBU造价" localSheetId="156">#REF!</definedName>
    <definedName name="新建硬件单BBU造价公允价" localSheetId="156">#REF!</definedName>
    <definedName name="新建硬件单RRU造价" localSheetId="156">#REF!</definedName>
    <definedName name="新建硬件单RRU造价公允价" localSheetId="156">#REF!</definedName>
    <definedName name="新建硬件单载频造价" localSheetId="156">#REF!</definedName>
    <definedName name="新建硬件单载频造价公允价" localSheetId="156">#REF!</definedName>
    <definedName name="新建硬件单站造价" localSheetId="156">#REF!</definedName>
    <definedName name="新建硬件单站造价公允价" localSheetId="156">#REF!</definedName>
    <definedName name="选址费" localSheetId="156">#REF!</definedName>
    <definedName name="选址费增值税税率" localSheetId="156">#REF!</definedName>
    <definedName name="夜间施工增加费" localSheetId="156">'表二 （移动电源设备）'!$I$8</definedName>
    <definedName name="夜间施工增加费费率" localSheetId="156">#REF!</definedName>
    <definedName name="仪表使用费" localSheetId="156">'表三丙（移动电源设备）'!$M$26</definedName>
    <definedName name="乙供主材增值税税率" localSheetId="156">#REF!</definedName>
    <definedName name="乙供主要材料费" localSheetId="156">'表四主材(乙)（移动电源设备）'!$I$26</definedName>
    <definedName name="乙供主要材料费含税价" localSheetId="156">'表四主材(乙)（移动电源设备）'!$K$26</definedName>
    <definedName name="乙供主要材料费增值税" localSheetId="156">'表四主材(乙)（移动电源设备）'!$J$26</definedName>
    <definedName name="已完工程及设备保护费" localSheetId="156">'表二 （移动电源设备）'!$I$13</definedName>
    <definedName name="已完工程及设备保护费费率" localSheetId="156">#REF!</definedName>
    <definedName name="预备费费率" localSheetId="156">#REF!</definedName>
    <definedName name="运土费" localSheetId="156">#REF!</definedName>
    <definedName name="载波数" localSheetId="156">#REF!</definedName>
    <definedName name="直接费" localSheetId="156">'表二 （移动电源设备）'!$E$10</definedName>
    <definedName name="直接工程费" localSheetId="156">'表二 （移动电源设备）'!$E$11</definedName>
    <definedName name="主设备采购及保管费费率" localSheetId="156">#REF!</definedName>
    <definedName name="主设备采购及保管费增值税税率" localSheetId="156">#REF!</definedName>
    <definedName name="主设备费" localSheetId="156">#REF!</definedName>
    <definedName name="主设备费公允价" localSheetId="156">#REF!</definedName>
    <definedName name="主设备费含税价" localSheetId="156">#REF!</definedName>
    <definedName name="主设备费含税价公允价" localSheetId="156">#REF!</definedName>
    <definedName name="主设备费增值税" localSheetId="156">#REF!</definedName>
    <definedName name="主设备费增值税公允价" localSheetId="156">#REF!</definedName>
    <definedName name="主设备软件费" localSheetId="156">#REF!</definedName>
    <definedName name="主设备软件费公允价" localSheetId="156">#REF!</definedName>
    <definedName name="主设备软件费取费模式" localSheetId="156">#REF!</definedName>
    <definedName name="主设备软件费取费模式公允价" localSheetId="156">#REF!</definedName>
    <definedName name="主设备软件费增值税税率" localSheetId="156">#REF!</definedName>
    <definedName name="主设备软件费增值税税率公允价" localSheetId="156">#REF!</definedName>
    <definedName name="主设备硬件费" localSheetId="156">#REF!</definedName>
    <definedName name="主设备硬件费公允价" localSheetId="156">#REF!</definedName>
    <definedName name="主设备硬件费取费模式" localSheetId="156">#REF!</definedName>
    <definedName name="主设备硬件费取费模式公允价" localSheetId="156">#REF!</definedName>
    <definedName name="主设备硬件费增值税税率" localSheetId="156">#REF!</definedName>
    <definedName name="主设备硬件费增值税税率公允价" localSheetId="156">#REF!</definedName>
    <definedName name="主设备运距" localSheetId="156">#REF!</definedName>
    <definedName name="主设备运输保险费费率" localSheetId="156">#REF!</definedName>
    <definedName name="主设备运输保险费增值税税率" localSheetId="156">#REF!</definedName>
    <definedName name="主设备运杂费费率" localSheetId="156">#REF!</definedName>
    <definedName name="主设备运杂费增值税税率" localSheetId="156">#REF!</definedName>
    <definedName name="主要材料费" localSheetId="156">'表二 （移动电源设备）'!$E$16</definedName>
    <definedName name="住房公积金" localSheetId="156">'表二 （移动电源设备）'!$I$21</definedName>
    <definedName name="住房公积金费率" localSheetId="156">#REF!</definedName>
    <definedName name="专业代码" localSheetId="156">#REF!</definedName>
    <definedName name="专业归属" localSheetId="156">#REF!</definedName>
    <definedName name="资源录入费" localSheetId="156">#REF!</definedName>
    <definedName name="资源录入费增值税税率" localSheetId="156">#REF!</definedName>
    <definedName name="自定义编制日期" localSheetId="156">#REF!</definedName>
    <definedName name="总体设计费" localSheetId="156">#REF!</definedName>
    <definedName name="总投资" localSheetId="156">'表一 （移动电源设备）'!$K$15</definedName>
    <definedName name="总投资含税价" localSheetId="156">'表一 （移动电源设备）'!$M$15</definedName>
    <definedName name="总投资增值税" localSheetId="156">'表一 （移动电源设备）'!$L$15</definedName>
    <definedName name="BBU数量" localSheetId="157">#REF!</definedName>
    <definedName name="_xlnm.Print_Area" localSheetId="157">'表一（移动设备安装）'!$B$2:$N$17</definedName>
    <definedName name="reference" localSheetId="157" hidden="1">#REF!</definedName>
    <definedName name="RRU数量" localSheetId="157">#REF!</definedName>
    <definedName name="安全生产费" localSheetId="157">'表五（移动设备安装）'!$E$13</definedName>
    <definedName name="安全生产费费率" localSheetId="157">#REF!</definedName>
    <definedName name="搬迁设备包装及运输费用" localSheetId="157">#REF!</definedName>
    <definedName name="搬迁设备包装及运输费用增值税税率" localSheetId="157">#REF!</definedName>
    <definedName name="编制" localSheetId="157">#REF!</definedName>
    <definedName name="编制单位" localSheetId="157">#REF!</definedName>
    <definedName name="编制日期" localSheetId="157">#REF!</definedName>
    <definedName name="标签制作费" localSheetId="157">#REF!</definedName>
    <definedName name="标签制作费增值税税率" localSheetId="157">#REF!</definedName>
    <definedName name="不需安装设备采购及保管费费率" localSheetId="157">#REF!</definedName>
    <definedName name="材料采购及保管费费率" localSheetId="157">#REF!</definedName>
    <definedName name="材料采购及保管费增值税税率" localSheetId="157">#REF!</definedName>
    <definedName name="材料费" localSheetId="157">'表二（移动设备安装）'!$E$15</definedName>
    <definedName name="材料运距" localSheetId="157">#REF!</definedName>
    <definedName name="材料运输保险费费率" localSheetId="157">#REF!</definedName>
    <definedName name="材料运输保险费增值税税率" localSheetId="157">#REF!</definedName>
    <definedName name="厂家服务费" localSheetId="157">#REF!</definedName>
    <definedName name="厂家服务费取费模式" localSheetId="157">#REF!</definedName>
    <definedName name="厂家服务费增值税税率" localSheetId="157">#REF!</definedName>
    <definedName name="措施项目费" localSheetId="157">'表二（移动设备安装）'!$E$20</definedName>
    <definedName name="大型施工机械调遣费" localSheetId="157">'表二（移动设备安装）'!$I$16</definedName>
    <definedName name="单BBU服务费造价" localSheetId="157">#REF!</definedName>
    <definedName name="单RRU服务费造价" localSheetId="157">#REF!</definedName>
    <definedName name="单程调遣费" localSheetId="157">#REF!</definedName>
    <definedName name="单项工程名称" localSheetId="157">#REF!</definedName>
    <definedName name="单载频服务费造价" localSheetId="157">#REF!</definedName>
    <definedName name="单站服务费造价" localSheetId="157">#REF!</definedName>
    <definedName name="地市" localSheetId="157">#REF!</definedName>
    <definedName name="电缆运杂费费率" localSheetId="157">#REF!</definedName>
    <definedName name="电缆运杂费增值税税率" localSheetId="157">#REF!</definedName>
    <definedName name="电源设备与工器具购置费" localSheetId="157">#REF!</definedName>
    <definedName name="调遣里程" localSheetId="157">#REF!</definedName>
    <definedName name="调遣人数" localSheetId="157">#REF!</definedName>
    <definedName name="冬雨季施工增加费" localSheetId="157">'表二（移动设备安装）'!$I$9</definedName>
    <definedName name="冬雨季施工增加费费率" localSheetId="157">#REF!</definedName>
    <definedName name="二次搬运费" localSheetId="157">#REF!</definedName>
    <definedName name="二次搬运费增值税税率" localSheetId="157">#REF!</definedName>
    <definedName name="辅助材料费" localSheetId="157">'表二（移动设备安装）'!$E$17</definedName>
    <definedName name="辅助材料费费率" localSheetId="157">#REF!</definedName>
    <definedName name="工程车辆使用费" localSheetId="157">'表二（移动设备安装）'!$E$26</definedName>
    <definedName name="工程车辆使用费费率" localSheetId="157">#REF!</definedName>
    <definedName name="工程点交、场地清理费" localSheetId="157">'表二（移动设备安装）'!$E$24</definedName>
    <definedName name="工程点交、场地清理费率" localSheetId="157">#REF!</definedName>
    <definedName name="工程费" localSheetId="157">'表一（移动设备安装）'!$K$10</definedName>
    <definedName name="工程干扰费" localSheetId="157">'表二（移动设备安装）'!$E$23</definedName>
    <definedName name="工程干扰费费率" localSheetId="157">#REF!</definedName>
    <definedName name="工程建设其他费" localSheetId="157">'表五（移动设备安装）'!$E$26</definedName>
    <definedName name="工程建设其他费含税价" localSheetId="157">'表五（移动设备安装）'!$G$26</definedName>
    <definedName name="工程建设其他费增值税" localSheetId="157">'表五（移动设备安装）'!$F$26</definedName>
    <definedName name="工程排污费" localSheetId="157">#REF!</definedName>
    <definedName name="工程属性" localSheetId="157">#REF!</definedName>
    <definedName name="工程项目名称" localSheetId="157">#REF!</definedName>
    <definedName name="工地器材搬运费" localSheetId="157">'表二（移动设备安装）'!$E$22</definedName>
    <definedName name="工地器材搬运费费率" localSheetId="157">#REF!</definedName>
    <definedName name="光缆运杂费费率" localSheetId="157">#REF!</definedName>
    <definedName name="光缆运杂费增值税税率" localSheetId="157">#REF!</definedName>
    <definedName name="规费" localSheetId="157">'表二（移动设备安装）'!$I$18</definedName>
    <definedName name="国内配套利旧设备费" localSheetId="157">'表四国内（移动设备安装）'!$I$22</definedName>
    <definedName name="国内配套利旧设备费含税价" localSheetId="157">'表四国内（移动设备安装）'!$K$22</definedName>
    <definedName name="国内配套利旧设备费增值税" localSheetId="157">'表四国内（移动设备安装）'!$J$22</definedName>
    <definedName name="国内配套设备费" localSheetId="157">'表四国内（移动设备安装）'!$I$26</definedName>
    <definedName name="国内配套设备费含税价" localSheetId="157">'表四国内（移动设备安装）'!$K$26</definedName>
    <definedName name="国内配套设备费增值税" localSheetId="157">'表四国内（移动设备安装）'!$J$26</definedName>
    <definedName name="国内设备采购及保管费费率" localSheetId="157">#REF!</definedName>
    <definedName name="国内设备采购及保管费增值税税率" localSheetId="157">#REF!</definedName>
    <definedName name="国内设备运距" localSheetId="157">#REF!</definedName>
    <definedName name="国内设备运输保险费费率" localSheetId="157">#REF!</definedName>
    <definedName name="国内设备运输保险费增值税税率" localSheetId="157">#REF!</definedName>
    <definedName name="国内设备运杂费费率" localSheetId="157">#REF!</definedName>
    <definedName name="国内设备运杂费增值税税率" localSheetId="157">#REF!</definedName>
    <definedName name="机械使用费" localSheetId="157">#REF!</definedName>
    <definedName name="基站名称" localSheetId="157">#REF!</definedName>
    <definedName name="技工单价" localSheetId="157">#REF!</definedName>
    <definedName name="技工费" localSheetId="157">'表二（移动设备安装）'!$E$13</definedName>
    <definedName name="技工总工日" localSheetId="157">'表三甲（移动设备安装）'!$K$64</definedName>
    <definedName name="甲供主材增值税税率" localSheetId="157">#REF!</definedName>
    <definedName name="甲供主要材料费" localSheetId="157">'表四主材(甲)（移动设备安装）'!$I$26</definedName>
    <definedName name="甲供主要材料费含税价" localSheetId="157">'表四主材(甲)（移动设备安装）'!$K$26</definedName>
    <definedName name="甲供主要材料费增值税" localSheetId="157">'表四主材(甲)（移动设备安装）'!$J$26</definedName>
    <definedName name="间接费" localSheetId="157">'表二（移动设备安装）'!$I$17</definedName>
    <definedName name="监理费" localSheetId="157">#REF!</definedName>
    <definedName name="监理费费率" localSheetId="157">#REF!</definedName>
    <definedName name="监理费计费额" localSheetId="157">#REF!</definedName>
    <definedName name="监理费增值税税率" localSheetId="157">#REF!</definedName>
    <definedName name="建设单位名称" localSheetId="157">#REF!</definedName>
    <definedName name="建设类型" localSheetId="157">#REF!</definedName>
    <definedName name="建筑安装工程费" localSheetId="157">'表二（移动设备安装）'!$E$9</definedName>
    <definedName name="建筑安装工程费含税价" localSheetId="157">'表二（移动设备安装）'!$E$8</definedName>
    <definedName name="建筑安装工程费增值税" localSheetId="157">'表二（移动设备安装）'!$I$25</definedName>
    <definedName name="勘察费" localSheetId="157">#REF!</definedName>
    <definedName name="客户版生成文件名称" localSheetId="157">#REF!</definedName>
    <definedName name="利旧甲供主要材料费" localSheetId="157">'表四主材(甲)（移动设备安装）'!$I$22</definedName>
    <definedName name="利旧甲供主要材料费含税价" localSheetId="157">'表四主材(甲)（移动设备安装）'!$K$22</definedName>
    <definedName name="利旧甲供主要材料费增值税" localSheetId="157">'表四主材(甲)（移动设备安装）'!$J$22</definedName>
    <definedName name="利旧乙供主要材料费" localSheetId="157">'表四主材(乙)（移动设备安装）'!$I$22</definedName>
    <definedName name="利旧乙供主要材料费含税价" localSheetId="157">'表四主材(乙)（移动设备安装）'!$K$22</definedName>
    <definedName name="利旧乙供主要材料费增值税" localSheetId="157">'表四主材(乙)（移动设备安装）'!$J$22</definedName>
    <definedName name="利旧主设备费" localSheetId="157">'表四主设备（移动设备安装）'!$I$17</definedName>
    <definedName name="利旧主设备费含税价" localSheetId="157">'表四主设备（移动设备安装）'!$K$17</definedName>
    <definedName name="利旧主设备费增值税" localSheetId="157">'表四主设备（移动设备安装）'!$J$17</definedName>
    <definedName name="利润" localSheetId="157">'表二（移动设备安装）'!$I$24</definedName>
    <definedName name="利润率" localSheetId="157">#REF!</definedName>
    <definedName name="临时设施费" localSheetId="157">'表二（移动设备安装）'!$E$25</definedName>
    <definedName name="临时设施费费率" localSheetId="157">#REF!</definedName>
    <definedName name="木材及木制品运杂费费率" localSheetId="157">#REF!</definedName>
    <definedName name="木材及木制品运杂费增值税税率" localSheetId="157">#REF!</definedName>
    <definedName name="普工单价" localSheetId="157">#REF!</definedName>
    <definedName name="普工费" localSheetId="157">'表二（移动设备安装）'!$E$14</definedName>
    <definedName name="普工总工日" localSheetId="157">'表三甲（移动设备安装）'!$L$64</definedName>
    <definedName name="其他运杂费费率" localSheetId="157">#REF!</definedName>
    <definedName name="其他运杂费增值税税率" localSheetId="157">#REF!</definedName>
    <definedName name="企业管理费" localSheetId="157">'表二（移动设备安装）'!$I$23</definedName>
    <definedName name="企业管理费费率" localSheetId="157">#REF!</definedName>
    <definedName name="区域" localSheetId="157">#REF!</definedName>
    <definedName name="人工费" localSheetId="157">'表二（移动设备安装）'!$E$12</definedName>
    <definedName name="设备采购及保管费增值税税率" localSheetId="157">#REF!</definedName>
    <definedName name="设备厂家" localSheetId="157">#REF!</definedName>
    <definedName name="设备增值税税率" localSheetId="157">#REF!</definedName>
    <definedName name="设计费" localSheetId="157">#REF!</definedName>
    <definedName name="设计费费率" localSheetId="157">#REF!</definedName>
    <definedName name="设计费附加调整系数" localSheetId="157">#REF!</definedName>
    <definedName name="设计费工程复杂系数" localSheetId="157">#REF!</definedName>
    <definedName name="设计费计费额" localSheetId="157">#REF!</definedName>
    <definedName name="设计费增值税税率" localSheetId="157">#REF!</definedName>
    <definedName name="设计费专业调整系数" localSheetId="157">#REF!</definedName>
    <definedName name="设计负责人" localSheetId="157">#REF!</definedName>
    <definedName name="社会保障费" localSheetId="157">'表二（移动设备安装）'!$I$20</definedName>
    <definedName name="社会保障费费率" localSheetId="157">#REF!</definedName>
    <definedName name="审核" localSheetId="157">#REF!</definedName>
    <definedName name="生产工具用具使用费" localSheetId="157">'表二（移动设备安装）'!$I$10</definedName>
    <definedName name="生产工具用具使用费费率" localSheetId="157">#REF!</definedName>
    <definedName name="省份" localSheetId="157">#REF!</definedName>
    <definedName name="施工单位增值税税率" localSheetId="157">#REF!</definedName>
    <definedName name="施工队伍调遣费" localSheetId="157">'表二（移动设备安装）'!$I$15</definedName>
    <definedName name="施工用水电蒸气费" localSheetId="157">#REF!</definedName>
    <definedName name="室内外" localSheetId="157">#REF!</definedName>
    <definedName name="室外部分技工总工日" localSheetId="157">'表三甲（移动设备安装）'!$K$65</definedName>
    <definedName name="室外部分普工总工日" localSheetId="157">'表三甲（移动设备安装）'!$L$65</definedName>
    <definedName name="水泥及水泥构件运杂费费率" localSheetId="157">#REF!</definedName>
    <definedName name="水泥及水泥构件运杂费增值税税率" localSheetId="157">#REF!</definedName>
    <definedName name="塑料及塑料制品运杂费费率" localSheetId="157">#REF!</definedName>
    <definedName name="塑料及塑料制品运杂费增值税税率" localSheetId="157">#REF!</definedName>
    <definedName name="特殊地区施工增加费" localSheetId="157">'表二（移动设备安装）'!$I$12</definedName>
    <definedName name="特殊地区施工增加费费率" localSheetId="157">#REF!</definedName>
    <definedName name="危险作业意外伤害保险费" localSheetId="157">'表二（移动设备安装）'!$I$22</definedName>
    <definedName name="危险作业意外伤害保险费费率" localSheetId="157">#REF!</definedName>
    <definedName name="文明施工费" localSheetId="157">'表二（移动设备安装）'!$E$21</definedName>
    <definedName name="文明施工费费率" localSheetId="157">#REF!</definedName>
    <definedName name="无线设备与工器具购置费" localSheetId="157">#REF!</definedName>
    <definedName name="项目建设管理费" localSheetId="157">#REF!</definedName>
    <definedName name="项目建设管理费费率" localSheetId="157">#REF!</definedName>
    <definedName name="项目建设管理费增值税税率" localSheetId="157">#REF!</definedName>
    <definedName name="项目属性" localSheetId="157">#REF!</definedName>
    <definedName name="销项税额" localSheetId="157">'表二（移动设备安装）'!$I$25</definedName>
    <definedName name="小型建筑工程费" localSheetId="157">#REF!</definedName>
    <definedName name="小型建筑工程费含税价" localSheetId="157">#REF!</definedName>
    <definedName name="小型建筑工程费增值税" localSheetId="157">#REF!</definedName>
    <definedName name="新建软件单BBU造价" localSheetId="157">#REF!</definedName>
    <definedName name="新建软件单BBU造价公允价" localSheetId="157">#REF!</definedName>
    <definedName name="新建软件单RRU造价" localSheetId="157">#REF!</definedName>
    <definedName name="新建软件单RRU造价公允价" localSheetId="157">#REF!</definedName>
    <definedName name="新建软件单载频造价" localSheetId="157">#REF!</definedName>
    <definedName name="新建软件单载频造价公允价" localSheetId="157">#REF!</definedName>
    <definedName name="新建软件单站造价" localSheetId="157">#REF!</definedName>
    <definedName name="新建软件单站造价公允价" localSheetId="157">#REF!</definedName>
    <definedName name="新建硬件单BBU造价" localSheetId="157">#REF!</definedName>
    <definedName name="新建硬件单BBU造价公允价" localSheetId="157">#REF!</definedName>
    <definedName name="新建硬件单RRU造价" localSheetId="157">#REF!</definedName>
    <definedName name="新建硬件单RRU造价公允价" localSheetId="157">#REF!</definedName>
    <definedName name="新建硬件单载频造价" localSheetId="157">#REF!</definedName>
    <definedName name="新建硬件单载频造价公允价" localSheetId="157">#REF!</definedName>
    <definedName name="新建硬件单站造价" localSheetId="157">#REF!</definedName>
    <definedName name="新建硬件单站造价公允价" localSheetId="157">#REF!</definedName>
    <definedName name="选址费" localSheetId="157">#REF!</definedName>
    <definedName name="选址费增值税税率" localSheetId="157">#REF!</definedName>
    <definedName name="夜间施工增加费" localSheetId="157">'表二（移动设备安装）'!$I$8</definedName>
    <definedName name="夜间施工增加费费率" localSheetId="157">#REF!</definedName>
    <definedName name="仪表使用费" localSheetId="157">'表三丙（移动设备安装）'!$M$64</definedName>
    <definedName name="乙供主材增值税税率" localSheetId="157">#REF!</definedName>
    <definedName name="乙供主要材料费" localSheetId="157">'表四主材(乙)（移动设备安装）'!$I$26</definedName>
    <definedName name="乙供主要材料费含税价" localSheetId="157">'表四主材(乙)（移动设备安装）'!$K$26</definedName>
    <definedName name="乙供主要材料费增值税" localSheetId="157">'表四主材(乙)（移动设备安装）'!$J$26</definedName>
    <definedName name="已完工程及设备保护费" localSheetId="157">'表二（移动设备安装）'!$I$13</definedName>
    <definedName name="已完工程及设备保护费费率" localSheetId="157">#REF!</definedName>
    <definedName name="预备费费率" localSheetId="157">#REF!</definedName>
    <definedName name="运土费" localSheetId="157">#REF!</definedName>
    <definedName name="载波数" localSheetId="157">#REF!</definedName>
    <definedName name="直接费" localSheetId="157">'表二（移动设备安装）'!$E$10</definedName>
    <definedName name="直接工程费" localSheetId="157">'表二（移动设备安装）'!$E$11</definedName>
    <definedName name="主设备采购及保管费费率" localSheetId="157">#REF!</definedName>
    <definedName name="主设备采购及保管费增值税税率" localSheetId="157">#REF!</definedName>
    <definedName name="主设备费" localSheetId="157">'表四主设备（移动设备安装）'!$I$21</definedName>
    <definedName name="主设备费公允价" localSheetId="157">'表四主设备（移动设备安装）'!#REF!</definedName>
    <definedName name="主设备费含税价" localSheetId="157">'表四主设备（移动设备安装）'!$K$21</definedName>
    <definedName name="主设备费含税价公允价" localSheetId="157">'表四主设备（移动设备安装）'!#REF!</definedName>
    <definedName name="主设备费增值税" localSheetId="157">'表四主设备（移动设备安装）'!$J$21</definedName>
    <definedName name="主设备费增值税公允价" localSheetId="157">'表四主设备（移动设备安装）'!#REF!</definedName>
    <definedName name="主设备软件费" localSheetId="157">#REF!</definedName>
    <definedName name="主设备软件费公允价" localSheetId="157">#REF!</definedName>
    <definedName name="主设备软件费取费模式" localSheetId="157">#REF!</definedName>
    <definedName name="主设备软件费取费模式公允价" localSheetId="157">#REF!</definedName>
    <definedName name="主设备软件费增值税税率" localSheetId="157">#REF!</definedName>
    <definedName name="主设备软件费增值税税率公允价" localSheetId="157">#REF!</definedName>
    <definedName name="主设备硬件费" localSheetId="157">#REF!</definedName>
    <definedName name="主设备硬件费公允价" localSheetId="157">#REF!</definedName>
    <definedName name="主设备硬件费取费模式" localSheetId="157">#REF!</definedName>
    <definedName name="主设备硬件费取费模式公允价" localSheetId="157">#REF!</definedName>
    <definedName name="主设备硬件费增值税税率" localSheetId="157">#REF!</definedName>
    <definedName name="主设备硬件费增值税税率公允价" localSheetId="157">#REF!</definedName>
    <definedName name="主设备运距" localSheetId="157">#REF!</definedName>
    <definedName name="主设备运输保险费费率" localSheetId="157">#REF!</definedName>
    <definedName name="主设备运输保险费增值税税率" localSheetId="157">#REF!</definedName>
    <definedName name="主设备运杂费费率" localSheetId="157">#REF!</definedName>
    <definedName name="主设备运杂费增值税税率" localSheetId="157">#REF!</definedName>
    <definedName name="主要材料费" localSheetId="157">'表二（移动设备安装）'!$E$16</definedName>
    <definedName name="住房公积金" localSheetId="157">'表二（移动设备安装）'!$I$21</definedName>
    <definedName name="住房公积金费率" localSheetId="157">#REF!</definedName>
    <definedName name="专业代码" localSheetId="157">#REF!</definedName>
    <definedName name="专业归属" localSheetId="157">#REF!</definedName>
    <definedName name="资源录入费" localSheetId="157">#REF!</definedName>
    <definedName name="资源录入费增值税税率" localSheetId="157">#REF!</definedName>
    <definedName name="自定义编制日期" localSheetId="157">#REF!</definedName>
    <definedName name="总体设计费" localSheetId="157">#REF!</definedName>
    <definedName name="总投资" localSheetId="157">'表一（移动设备安装）'!$K$15</definedName>
    <definedName name="总投资含税价" localSheetId="157">'表一（移动设备安装）'!$M$15</definedName>
    <definedName name="总投资增值税" localSheetId="157">'表一（移动设备安装）'!$L$15</definedName>
    <definedName name="BBU数量" localSheetId="158">#REF!</definedName>
    <definedName name="_xlnm.Print_Area" localSheetId="158">'表二（移动设备安装）'!$B$2:$I$26</definedName>
    <definedName name="reference" localSheetId="158" hidden="1">#REF!</definedName>
    <definedName name="RRU数量" localSheetId="158">#REF!</definedName>
    <definedName name="安全生产费" localSheetId="158">'表五（移动设备安装）'!$E$13</definedName>
    <definedName name="安全生产费费率" localSheetId="158">#REF!</definedName>
    <definedName name="搬迁设备包装及运输费用" localSheetId="158">#REF!</definedName>
    <definedName name="搬迁设备包装及运输费用增值税税率" localSheetId="158">#REF!</definedName>
    <definedName name="编制" localSheetId="158">#REF!</definedName>
    <definedName name="编制单位" localSheetId="158">#REF!</definedName>
    <definedName name="编制日期" localSheetId="158">#REF!</definedName>
    <definedName name="标签制作费" localSheetId="158">#REF!</definedName>
    <definedName name="标签制作费增值税税率" localSheetId="158">#REF!</definedName>
    <definedName name="不需安装设备采购及保管费费率" localSheetId="158">#REF!</definedName>
    <definedName name="材料采购及保管费费率" localSheetId="158">#REF!</definedName>
    <definedName name="材料采购及保管费增值税税率" localSheetId="158">#REF!</definedName>
    <definedName name="材料费" localSheetId="158">'表二（移动设备安装）'!$E$15</definedName>
    <definedName name="材料运距" localSheetId="158">#REF!</definedName>
    <definedName name="材料运输保险费费率" localSheetId="158">#REF!</definedName>
    <definedName name="材料运输保险费增值税税率" localSheetId="158">#REF!</definedName>
    <definedName name="厂家服务费" localSheetId="158">#REF!</definedName>
    <definedName name="厂家服务费取费模式" localSheetId="158">#REF!</definedName>
    <definedName name="厂家服务费增值税税率" localSheetId="158">#REF!</definedName>
    <definedName name="措施项目费" localSheetId="158">'表二（移动设备安装）'!$E$20</definedName>
    <definedName name="大型施工机械调遣费" localSheetId="158">'表二（移动设备安装）'!$I$16</definedName>
    <definedName name="单BBU服务费造价" localSheetId="158">#REF!</definedName>
    <definedName name="单RRU服务费造价" localSheetId="158">#REF!</definedName>
    <definedName name="单程调遣费" localSheetId="158">#REF!</definedName>
    <definedName name="单项工程名称" localSheetId="158">#REF!</definedName>
    <definedName name="单载频服务费造价" localSheetId="158">#REF!</definedName>
    <definedName name="单站服务费造价" localSheetId="158">#REF!</definedName>
    <definedName name="地市" localSheetId="158">#REF!</definedName>
    <definedName name="电缆运杂费费率" localSheetId="158">#REF!</definedName>
    <definedName name="电缆运杂费增值税税率" localSheetId="158">#REF!</definedName>
    <definedName name="电源设备与工器具购置费" localSheetId="158">#REF!</definedName>
    <definedName name="调遣里程" localSheetId="158">#REF!</definedName>
    <definedName name="调遣人数" localSheetId="158">#REF!</definedName>
    <definedName name="冬雨季施工增加费" localSheetId="158">'表二（移动设备安装）'!$I$9</definedName>
    <definedName name="冬雨季施工增加费费率" localSheetId="158">#REF!</definedName>
    <definedName name="二次搬运费" localSheetId="158">#REF!</definedName>
    <definedName name="二次搬运费增值税税率" localSheetId="158">#REF!</definedName>
    <definedName name="辅助材料费" localSheetId="158">'表二（移动设备安装）'!$E$17</definedName>
    <definedName name="辅助材料费费率" localSheetId="158">#REF!</definedName>
    <definedName name="工程车辆使用费" localSheetId="158">'表二（移动设备安装）'!$E$26</definedName>
    <definedName name="工程车辆使用费费率" localSheetId="158">#REF!</definedName>
    <definedName name="工程点交、场地清理费" localSheetId="158">'表二（移动设备安装）'!$E$24</definedName>
    <definedName name="工程点交、场地清理费率" localSheetId="158">#REF!</definedName>
    <definedName name="工程费" localSheetId="158">'表一（移动设备安装）'!$K$10</definedName>
    <definedName name="工程干扰费" localSheetId="158">'表二（移动设备安装）'!$E$23</definedName>
    <definedName name="工程干扰费费率" localSheetId="158">#REF!</definedName>
    <definedName name="工程建设其他费" localSheetId="158">'表五（移动设备安装）'!$E$26</definedName>
    <definedName name="工程建设其他费含税价" localSheetId="158">'表五（移动设备安装）'!$G$26</definedName>
    <definedName name="工程建设其他费增值税" localSheetId="158">'表五（移动设备安装）'!$F$26</definedName>
    <definedName name="工程排污费" localSheetId="158">#REF!</definedName>
    <definedName name="工程属性" localSheetId="158">#REF!</definedName>
    <definedName name="工程项目名称" localSheetId="158">#REF!</definedName>
    <definedName name="工地器材搬运费" localSheetId="158">'表二（移动设备安装）'!$E$22</definedName>
    <definedName name="工地器材搬运费费率" localSheetId="158">#REF!</definedName>
    <definedName name="光缆运杂费费率" localSheetId="158">#REF!</definedName>
    <definedName name="光缆运杂费增值税税率" localSheetId="158">#REF!</definedName>
    <definedName name="规费" localSheetId="158">'表二（移动设备安装）'!$I$18</definedName>
    <definedName name="国内配套利旧设备费" localSheetId="158">'表四国内（移动设备安装）'!$I$22</definedName>
    <definedName name="国内配套利旧设备费含税价" localSheetId="158">'表四国内（移动设备安装）'!$K$22</definedName>
    <definedName name="国内配套利旧设备费增值税" localSheetId="158">'表四国内（移动设备安装）'!$J$22</definedName>
    <definedName name="国内配套设备费" localSheetId="158">'表四国内（移动设备安装）'!$I$26</definedName>
    <definedName name="国内配套设备费含税价" localSheetId="158">'表四国内（移动设备安装）'!$K$26</definedName>
    <definedName name="国内配套设备费增值税" localSheetId="158">'表四国内（移动设备安装）'!$J$26</definedName>
    <definedName name="国内设备采购及保管费费率" localSheetId="158">#REF!</definedName>
    <definedName name="国内设备采购及保管费增值税税率" localSheetId="158">#REF!</definedName>
    <definedName name="国内设备运距" localSheetId="158">#REF!</definedName>
    <definedName name="国内设备运输保险费费率" localSheetId="158">#REF!</definedName>
    <definedName name="国内设备运输保险费增值税税率" localSheetId="158">#REF!</definedName>
    <definedName name="国内设备运杂费费率" localSheetId="158">#REF!</definedName>
    <definedName name="国内设备运杂费增值税税率" localSheetId="158">#REF!</definedName>
    <definedName name="机械使用费" localSheetId="158">#REF!</definedName>
    <definedName name="基站名称" localSheetId="158">#REF!</definedName>
    <definedName name="技工单价" localSheetId="158">#REF!</definedName>
    <definedName name="技工费" localSheetId="158">'表二（移动设备安装）'!$E$13</definedName>
    <definedName name="技工总工日" localSheetId="158">'表三甲（移动设备安装）'!$K$64</definedName>
    <definedName name="甲供主材增值税税率" localSheetId="158">#REF!</definedName>
    <definedName name="甲供主要材料费" localSheetId="158">'表四主材(甲)（移动设备安装）'!$I$26</definedName>
    <definedName name="甲供主要材料费含税价" localSheetId="158">'表四主材(甲)（移动设备安装）'!$K$26</definedName>
    <definedName name="甲供主要材料费增值税" localSheetId="158">'表四主材(甲)（移动设备安装）'!$J$26</definedName>
    <definedName name="间接费" localSheetId="158">'表二（移动设备安装）'!$I$17</definedName>
    <definedName name="监理费" localSheetId="158">#REF!</definedName>
    <definedName name="监理费费率" localSheetId="158">#REF!</definedName>
    <definedName name="监理费计费额" localSheetId="158">#REF!</definedName>
    <definedName name="监理费增值税税率" localSheetId="158">#REF!</definedName>
    <definedName name="建设单位名称" localSheetId="158">#REF!</definedName>
    <definedName name="建设类型" localSheetId="158">#REF!</definedName>
    <definedName name="建筑安装工程费" localSheetId="158">'表二（移动设备安装）'!$E$9</definedName>
    <definedName name="建筑安装工程费含税价" localSheetId="158">'表二（移动设备安装）'!$E$8</definedName>
    <definedName name="建筑安装工程费增值税" localSheetId="158">'表二（移动设备安装）'!$I$25</definedName>
    <definedName name="勘察费" localSheetId="158">#REF!</definedName>
    <definedName name="客户版生成文件名称" localSheetId="158">#REF!</definedName>
    <definedName name="利旧甲供主要材料费" localSheetId="158">'表四主材(甲)（移动设备安装）'!$I$22</definedName>
    <definedName name="利旧甲供主要材料费含税价" localSheetId="158">'表四主材(甲)（移动设备安装）'!$K$22</definedName>
    <definedName name="利旧甲供主要材料费增值税" localSheetId="158">'表四主材(甲)（移动设备安装）'!$J$22</definedName>
    <definedName name="利旧乙供主要材料费" localSheetId="158">'表四主材(乙)（移动设备安装）'!$I$22</definedName>
    <definedName name="利旧乙供主要材料费含税价" localSheetId="158">'表四主材(乙)（移动设备安装）'!$K$22</definedName>
    <definedName name="利旧乙供主要材料费增值税" localSheetId="158">'表四主材(乙)（移动设备安装）'!$J$22</definedName>
    <definedName name="利旧主设备费" localSheetId="158">'表四主设备（移动设备安装）'!$I$17</definedName>
    <definedName name="利旧主设备费含税价" localSheetId="158">'表四主设备（移动设备安装）'!$K$17</definedName>
    <definedName name="利旧主设备费增值税" localSheetId="158">'表四主设备（移动设备安装）'!$J$17</definedName>
    <definedName name="利润" localSheetId="158">'表二（移动设备安装）'!$I$24</definedName>
    <definedName name="利润率" localSheetId="158">#REF!</definedName>
    <definedName name="临时设施费" localSheetId="158">'表二（移动设备安装）'!$E$25</definedName>
    <definedName name="临时设施费费率" localSheetId="158">#REF!</definedName>
    <definedName name="木材及木制品运杂费费率" localSheetId="158">#REF!</definedName>
    <definedName name="木材及木制品运杂费增值税税率" localSheetId="158">#REF!</definedName>
    <definedName name="普工单价" localSheetId="158">#REF!</definedName>
    <definedName name="普工费" localSheetId="158">'表二（移动设备安装）'!$E$14</definedName>
    <definedName name="普工总工日" localSheetId="158">'表三甲（移动设备安装）'!$L$64</definedName>
    <definedName name="其他运杂费费率" localSheetId="158">#REF!</definedName>
    <definedName name="其他运杂费增值税税率" localSheetId="158">#REF!</definedName>
    <definedName name="企业管理费" localSheetId="158">'表二（移动设备安装）'!$I$23</definedName>
    <definedName name="企业管理费费率" localSheetId="158">#REF!</definedName>
    <definedName name="区域" localSheetId="158">#REF!</definedName>
    <definedName name="人工费" localSheetId="158">'表二（移动设备安装）'!$E$12</definedName>
    <definedName name="设备采购及保管费增值税税率" localSheetId="158">#REF!</definedName>
    <definedName name="设备厂家" localSheetId="158">#REF!</definedName>
    <definedName name="设备增值税税率" localSheetId="158">#REF!</definedName>
    <definedName name="设计费" localSheetId="158">#REF!</definedName>
    <definedName name="设计费费率" localSheetId="158">#REF!</definedName>
    <definedName name="设计费附加调整系数" localSheetId="158">#REF!</definedName>
    <definedName name="设计费工程复杂系数" localSheetId="158">#REF!</definedName>
    <definedName name="设计费计费额" localSheetId="158">#REF!</definedName>
    <definedName name="设计费增值税税率" localSheetId="158">#REF!</definedName>
    <definedName name="设计费专业调整系数" localSheetId="158">#REF!</definedName>
    <definedName name="设计负责人" localSheetId="158">#REF!</definedName>
    <definedName name="社会保障费" localSheetId="158">'表二（移动设备安装）'!$I$20</definedName>
    <definedName name="社会保障费费率" localSheetId="158">#REF!</definedName>
    <definedName name="审核" localSheetId="158">#REF!</definedName>
    <definedName name="生产工具用具使用费" localSheetId="158">'表二（移动设备安装）'!$I$10</definedName>
    <definedName name="生产工具用具使用费费率" localSheetId="158">#REF!</definedName>
    <definedName name="省份" localSheetId="158">#REF!</definedName>
    <definedName name="施工单位增值税税率" localSheetId="158">#REF!</definedName>
    <definedName name="施工队伍调遣费" localSheetId="158">'表二（移动设备安装）'!$I$15</definedName>
    <definedName name="施工用水电蒸气费" localSheetId="158">#REF!</definedName>
    <definedName name="室内外" localSheetId="158">#REF!</definedName>
    <definedName name="室外部分技工总工日" localSheetId="158">'表三甲（移动设备安装）'!$K$65</definedName>
    <definedName name="室外部分普工总工日" localSheetId="158">'表三甲（移动设备安装）'!$L$65</definedName>
    <definedName name="水泥及水泥构件运杂费费率" localSheetId="158">#REF!</definedName>
    <definedName name="水泥及水泥构件运杂费增值税税率" localSheetId="158">#REF!</definedName>
    <definedName name="塑料及塑料制品运杂费费率" localSheetId="158">#REF!</definedName>
    <definedName name="塑料及塑料制品运杂费增值税税率" localSheetId="158">#REF!</definedName>
    <definedName name="特殊地区施工增加费" localSheetId="158">'表二（移动设备安装）'!$I$12</definedName>
    <definedName name="特殊地区施工增加费费率" localSheetId="158">#REF!</definedName>
    <definedName name="危险作业意外伤害保险费" localSheetId="158">'表二（移动设备安装）'!$I$22</definedName>
    <definedName name="危险作业意外伤害保险费费率" localSheetId="158">#REF!</definedName>
    <definedName name="文明施工费" localSheetId="158">'表二（移动设备安装）'!$E$21</definedName>
    <definedName name="文明施工费费率" localSheetId="158">#REF!</definedName>
    <definedName name="无线设备与工器具购置费" localSheetId="158">#REF!</definedName>
    <definedName name="项目建设管理费" localSheetId="158">#REF!</definedName>
    <definedName name="项目建设管理费费率" localSheetId="158">#REF!</definedName>
    <definedName name="项目建设管理费增值税税率" localSheetId="158">#REF!</definedName>
    <definedName name="项目属性" localSheetId="158">#REF!</definedName>
    <definedName name="销项税额" localSheetId="158">'表二（移动设备安装）'!$I$25</definedName>
    <definedName name="小型建筑工程费" localSheetId="158">#REF!</definedName>
    <definedName name="小型建筑工程费含税价" localSheetId="158">#REF!</definedName>
    <definedName name="小型建筑工程费增值税" localSheetId="158">#REF!</definedName>
    <definedName name="新建软件单BBU造价" localSheetId="158">#REF!</definedName>
    <definedName name="新建软件单BBU造价公允价" localSheetId="158">#REF!</definedName>
    <definedName name="新建软件单RRU造价" localSheetId="158">#REF!</definedName>
    <definedName name="新建软件单RRU造价公允价" localSheetId="158">#REF!</definedName>
    <definedName name="新建软件单载频造价" localSheetId="158">#REF!</definedName>
    <definedName name="新建软件单载频造价公允价" localSheetId="158">#REF!</definedName>
    <definedName name="新建软件单站造价" localSheetId="158">#REF!</definedName>
    <definedName name="新建软件单站造价公允价" localSheetId="158">#REF!</definedName>
    <definedName name="新建硬件单BBU造价" localSheetId="158">#REF!</definedName>
    <definedName name="新建硬件单BBU造价公允价" localSheetId="158">#REF!</definedName>
    <definedName name="新建硬件单RRU造价" localSheetId="158">#REF!</definedName>
    <definedName name="新建硬件单RRU造价公允价" localSheetId="158">#REF!</definedName>
    <definedName name="新建硬件单载频造价" localSheetId="158">#REF!</definedName>
    <definedName name="新建硬件单载频造价公允价" localSheetId="158">#REF!</definedName>
    <definedName name="新建硬件单站造价" localSheetId="158">#REF!</definedName>
    <definedName name="新建硬件单站造价公允价" localSheetId="158">#REF!</definedName>
    <definedName name="选址费" localSheetId="158">#REF!</definedName>
    <definedName name="选址费增值税税率" localSheetId="158">#REF!</definedName>
    <definedName name="夜间施工增加费" localSheetId="158">'表二（移动设备安装）'!$I$8</definedName>
    <definedName name="夜间施工增加费费率" localSheetId="158">#REF!</definedName>
    <definedName name="仪表使用费" localSheetId="158">'表三丙（移动设备安装）'!$M$64</definedName>
    <definedName name="乙供主材增值税税率" localSheetId="158">#REF!</definedName>
    <definedName name="乙供主要材料费" localSheetId="158">'表四主材(乙)（移动设备安装）'!$I$26</definedName>
    <definedName name="乙供主要材料费含税价" localSheetId="158">'表四主材(乙)（移动设备安装）'!$K$26</definedName>
    <definedName name="乙供主要材料费增值税" localSheetId="158">'表四主材(乙)（移动设备安装）'!$J$26</definedName>
    <definedName name="已完工程及设备保护费" localSheetId="158">'表二（移动设备安装）'!$I$13</definedName>
    <definedName name="已完工程及设备保护费费率" localSheetId="158">#REF!</definedName>
    <definedName name="预备费费率" localSheetId="158">#REF!</definedName>
    <definedName name="运土费" localSheetId="158">#REF!</definedName>
    <definedName name="载波数" localSheetId="158">#REF!</definedName>
    <definedName name="直接费" localSheetId="158">'表二（移动设备安装）'!$E$10</definedName>
    <definedName name="直接工程费" localSheetId="158">'表二（移动设备安装）'!$E$11</definedName>
    <definedName name="主设备采购及保管费费率" localSheetId="158">#REF!</definedName>
    <definedName name="主设备采购及保管费增值税税率" localSheetId="158">#REF!</definedName>
    <definedName name="主设备费" localSheetId="158">'表四主设备（移动设备安装）'!$I$21</definedName>
    <definedName name="主设备费公允价" localSheetId="158">'表四主设备（移动设备安装）'!#REF!</definedName>
    <definedName name="主设备费含税价" localSheetId="158">'表四主设备（移动设备安装）'!$K$21</definedName>
    <definedName name="主设备费含税价公允价" localSheetId="158">'表四主设备（移动设备安装）'!#REF!</definedName>
    <definedName name="主设备费增值税" localSheetId="158">'表四主设备（移动设备安装）'!$J$21</definedName>
    <definedName name="主设备费增值税公允价" localSheetId="158">'表四主设备（移动设备安装）'!#REF!</definedName>
    <definedName name="主设备软件费" localSheetId="158">#REF!</definedName>
    <definedName name="主设备软件费公允价" localSheetId="158">#REF!</definedName>
    <definedName name="主设备软件费取费模式" localSheetId="158">#REF!</definedName>
    <definedName name="主设备软件费取费模式公允价" localSheetId="158">#REF!</definedName>
    <definedName name="主设备软件费增值税税率" localSheetId="158">#REF!</definedName>
    <definedName name="主设备软件费增值税税率公允价" localSheetId="158">#REF!</definedName>
    <definedName name="主设备硬件费" localSheetId="158">#REF!</definedName>
    <definedName name="主设备硬件费公允价" localSheetId="158">#REF!</definedName>
    <definedName name="主设备硬件费取费模式" localSheetId="158">#REF!</definedName>
    <definedName name="主设备硬件费取费模式公允价" localSheetId="158">#REF!</definedName>
    <definedName name="主设备硬件费增值税税率" localSheetId="158">#REF!</definedName>
    <definedName name="主设备硬件费增值税税率公允价" localSheetId="158">#REF!</definedName>
    <definedName name="主设备运距" localSheetId="158">#REF!</definedName>
    <definedName name="主设备运输保险费费率" localSheetId="158">#REF!</definedName>
    <definedName name="主设备运输保险费增值税税率" localSheetId="158">#REF!</definedName>
    <definedName name="主设备运杂费费率" localSheetId="158">#REF!</definedName>
    <definedName name="主设备运杂费增值税税率" localSheetId="158">#REF!</definedName>
    <definedName name="主要材料费" localSheetId="158">'表二（移动设备安装）'!$E$16</definedName>
    <definedName name="住房公积金" localSheetId="158">'表二（移动设备安装）'!$I$21</definedName>
    <definedName name="住房公积金费率" localSheetId="158">#REF!</definedName>
    <definedName name="专业代码" localSheetId="158">#REF!</definedName>
    <definedName name="专业归属" localSheetId="158">#REF!</definedName>
    <definedName name="资源录入费" localSheetId="158">#REF!</definedName>
    <definedName name="资源录入费增值税税率" localSheetId="158">#REF!</definedName>
    <definedName name="自定义编制日期" localSheetId="158">#REF!</definedName>
    <definedName name="总体设计费" localSheetId="158">#REF!</definedName>
    <definedName name="总投资" localSheetId="158">'表一（移动设备安装）'!$K$15</definedName>
    <definedName name="总投资含税价" localSheetId="158">'表一（移动设备安装）'!$M$15</definedName>
    <definedName name="总投资增值税" localSheetId="158">'表一（移动设备安装）'!$L$15</definedName>
    <definedName name="_xlnm._FilterDatabase" localSheetId="159" hidden="1">'表三甲（移动设备安装）'!$B$8:$L$53</definedName>
    <definedName name="BBU数量" localSheetId="159">#REF!</definedName>
    <definedName name="_xlnm.Print_Area" localSheetId="159">'表三甲（移动设备安装）'!$B$2:$L$65</definedName>
    <definedName name="_xlnm.Print_Titles" localSheetId="159">'表三甲（移动设备安装）'!$2:$8</definedName>
    <definedName name="reference" localSheetId="159" hidden="1">#REF!</definedName>
    <definedName name="RRU数量" localSheetId="159">#REF!</definedName>
    <definedName name="安全生产费" localSheetId="159">'表五（移动设备安装）'!$E$13</definedName>
    <definedName name="安全生产费费率" localSheetId="159">#REF!</definedName>
    <definedName name="搬迁设备包装及运输费用" localSheetId="159">#REF!</definedName>
    <definedName name="搬迁设备包装及运输费用增值税税率" localSheetId="159">#REF!</definedName>
    <definedName name="编制" localSheetId="159">#REF!</definedName>
    <definedName name="编制单位" localSheetId="159">#REF!</definedName>
    <definedName name="编制日期" localSheetId="159">#REF!</definedName>
    <definedName name="标签制作费" localSheetId="159">#REF!</definedName>
    <definedName name="标签制作费增值税税率" localSheetId="159">#REF!</definedName>
    <definedName name="不需安装设备采购及保管费费率" localSheetId="159">#REF!</definedName>
    <definedName name="材料采购及保管费费率" localSheetId="159">#REF!</definedName>
    <definedName name="材料采购及保管费增值税税率" localSheetId="159">#REF!</definedName>
    <definedName name="材料费" localSheetId="159">'表二（移动设备安装）'!$E$15</definedName>
    <definedName name="材料运距" localSheetId="159">#REF!</definedName>
    <definedName name="材料运输保险费费率" localSheetId="159">#REF!</definedName>
    <definedName name="材料运输保险费增值税税率" localSheetId="159">#REF!</definedName>
    <definedName name="厂家服务费" localSheetId="159">#REF!</definedName>
    <definedName name="厂家服务费取费模式" localSheetId="159">#REF!</definedName>
    <definedName name="厂家服务费增值税税率" localSheetId="159">#REF!</definedName>
    <definedName name="措施项目费" localSheetId="159">'表二（移动设备安装）'!$E$20</definedName>
    <definedName name="大型施工机械调遣费" localSheetId="159">'表二（移动设备安装）'!$I$16</definedName>
    <definedName name="单BBU服务费造价" localSheetId="159">#REF!</definedName>
    <definedName name="单RRU服务费造价" localSheetId="159">#REF!</definedName>
    <definedName name="单程调遣费" localSheetId="159">#REF!</definedName>
    <definedName name="单项工程名称" localSheetId="159">#REF!</definedName>
    <definedName name="单载频服务费造价" localSheetId="159">#REF!</definedName>
    <definedName name="单站服务费造价" localSheetId="159">#REF!</definedName>
    <definedName name="地市" localSheetId="159">#REF!</definedName>
    <definedName name="电缆运杂费费率" localSheetId="159">#REF!</definedName>
    <definedName name="电缆运杂费增值税税率" localSheetId="159">#REF!</definedName>
    <definedName name="电源设备与工器具购置费" localSheetId="159">#REF!</definedName>
    <definedName name="调遣里程" localSheetId="159">#REF!</definedName>
    <definedName name="调遣人数" localSheetId="159">#REF!</definedName>
    <definedName name="冬雨季施工增加费" localSheetId="159">'表二（移动设备安装）'!$I$9</definedName>
    <definedName name="冬雨季施工增加费费率" localSheetId="159">#REF!</definedName>
    <definedName name="二次搬运费" localSheetId="159">#REF!</definedName>
    <definedName name="二次搬运费增值税税率" localSheetId="159">#REF!</definedName>
    <definedName name="辅助材料费" localSheetId="159">'表二（移动设备安装）'!$E$17</definedName>
    <definedName name="辅助材料费费率" localSheetId="159">#REF!</definedName>
    <definedName name="工程车辆使用费" localSheetId="159">'表二（移动设备安装）'!$E$26</definedName>
    <definedName name="工程车辆使用费费率" localSheetId="159">#REF!</definedName>
    <definedName name="工程点交、场地清理费" localSheetId="159">'表二（移动设备安装）'!$E$24</definedName>
    <definedName name="工程点交、场地清理费率" localSheetId="159">#REF!</definedName>
    <definedName name="工程费" localSheetId="159">'表一（移动设备安装）'!$K$10</definedName>
    <definedName name="工程干扰费" localSheetId="159">'表二（移动设备安装）'!$E$23</definedName>
    <definedName name="工程干扰费费率" localSheetId="159">#REF!</definedName>
    <definedName name="工程建设其他费" localSheetId="159">'表五（移动设备安装）'!$E$26</definedName>
    <definedName name="工程建设其他费含税价" localSheetId="159">'表五（移动设备安装）'!$G$26</definedName>
    <definedName name="工程建设其他费增值税" localSheetId="159">'表五（移动设备安装）'!$F$26</definedName>
    <definedName name="工程排污费" localSheetId="159">#REF!</definedName>
    <definedName name="工程属性" localSheetId="159">#REF!</definedName>
    <definedName name="工程项目名称" localSheetId="159">#REF!</definedName>
    <definedName name="工地器材搬运费" localSheetId="159">'表二（移动设备安装）'!$E$22</definedName>
    <definedName name="工地器材搬运费费率" localSheetId="159">#REF!</definedName>
    <definedName name="光缆运杂费费率" localSheetId="159">#REF!</definedName>
    <definedName name="光缆运杂费增值税税率" localSheetId="159">#REF!</definedName>
    <definedName name="规费" localSheetId="159">'表二（移动设备安装）'!$I$18</definedName>
    <definedName name="国内配套利旧设备费" localSheetId="159">'表四国内（移动设备安装）'!$I$22</definedName>
    <definedName name="国内配套利旧设备费含税价" localSheetId="159">'表四国内（移动设备安装）'!$K$22</definedName>
    <definedName name="国内配套利旧设备费增值税" localSheetId="159">'表四国内（移动设备安装）'!$J$22</definedName>
    <definedName name="国内配套设备费" localSheetId="159">'表四国内（移动设备安装）'!$I$26</definedName>
    <definedName name="国内配套设备费含税价" localSheetId="159">'表四国内（移动设备安装）'!$K$26</definedName>
    <definedName name="国内配套设备费增值税" localSheetId="159">'表四国内（移动设备安装）'!$J$26</definedName>
    <definedName name="国内设备采购及保管费费率" localSheetId="159">#REF!</definedName>
    <definedName name="国内设备采购及保管费增值税税率" localSheetId="159">#REF!</definedName>
    <definedName name="国内设备运距" localSheetId="159">#REF!</definedName>
    <definedName name="国内设备运输保险费费率" localSheetId="159">#REF!</definedName>
    <definedName name="国内设备运输保险费增值税税率" localSheetId="159">#REF!</definedName>
    <definedName name="国内设备运杂费费率" localSheetId="159">#REF!</definedName>
    <definedName name="国内设备运杂费增值税税率" localSheetId="159">#REF!</definedName>
    <definedName name="机械使用费" localSheetId="159">#REF!</definedName>
    <definedName name="基站名称" localSheetId="159">#REF!</definedName>
    <definedName name="技工单价" localSheetId="159">#REF!</definedName>
    <definedName name="技工费" localSheetId="159">'表二（移动设备安装）'!$E$13</definedName>
    <definedName name="技工总工日" localSheetId="159">'表三甲（移动设备安装）'!$K$64</definedName>
    <definedName name="甲供主材增值税税率" localSheetId="159">#REF!</definedName>
    <definedName name="甲供主要材料费" localSheetId="159">'表四主材(甲)（移动设备安装）'!$I$26</definedName>
    <definedName name="甲供主要材料费含税价" localSheetId="159">'表四主材(甲)（移动设备安装）'!$K$26</definedName>
    <definedName name="甲供主要材料费增值税" localSheetId="159">'表四主材(甲)（移动设备安装）'!$J$26</definedName>
    <definedName name="间接费" localSheetId="159">'表二（移动设备安装）'!$I$17</definedName>
    <definedName name="监理费" localSheetId="159">#REF!</definedName>
    <definedName name="监理费费率" localSheetId="159">#REF!</definedName>
    <definedName name="监理费计费额" localSheetId="159">#REF!</definedName>
    <definedName name="监理费增值税税率" localSheetId="159">#REF!</definedName>
    <definedName name="建设单位名称" localSheetId="159">#REF!</definedName>
    <definedName name="建设类型" localSheetId="159">#REF!</definedName>
    <definedName name="建筑安装工程费" localSheetId="159">'表二（移动设备安装）'!$E$9</definedName>
    <definedName name="建筑安装工程费含税价" localSheetId="159">'表二（移动设备安装）'!$E$8</definedName>
    <definedName name="建筑安装工程费增值税" localSheetId="159">'表二（移动设备安装）'!$I$25</definedName>
    <definedName name="勘察费" localSheetId="159">#REF!</definedName>
    <definedName name="客户版生成文件名称" localSheetId="159">#REF!</definedName>
    <definedName name="利旧甲供主要材料费" localSheetId="159">'表四主材(甲)（移动设备安装）'!$I$22</definedName>
    <definedName name="利旧甲供主要材料费含税价" localSheetId="159">'表四主材(甲)（移动设备安装）'!$K$22</definedName>
    <definedName name="利旧甲供主要材料费增值税" localSheetId="159">'表四主材(甲)（移动设备安装）'!$J$22</definedName>
    <definedName name="利旧乙供主要材料费" localSheetId="159">'表四主材(乙)（移动设备安装）'!$I$22</definedName>
    <definedName name="利旧乙供主要材料费含税价" localSheetId="159">'表四主材(乙)（移动设备安装）'!$K$22</definedName>
    <definedName name="利旧乙供主要材料费增值税" localSheetId="159">'表四主材(乙)（移动设备安装）'!$J$22</definedName>
    <definedName name="利旧主设备费" localSheetId="159">'表四主设备（移动设备安装）'!$I$17</definedName>
    <definedName name="利旧主设备费含税价" localSheetId="159">'表四主设备（移动设备安装）'!$K$17</definedName>
    <definedName name="利旧主设备费增值税" localSheetId="159">'表四主设备（移动设备安装）'!$J$17</definedName>
    <definedName name="利润" localSheetId="159">'表二（移动设备安装）'!$I$24</definedName>
    <definedName name="利润率" localSheetId="159">#REF!</definedName>
    <definedName name="临时设施费" localSheetId="159">'表二（移动设备安装）'!$E$25</definedName>
    <definedName name="临时设施费费率" localSheetId="159">#REF!</definedName>
    <definedName name="木材及木制品运杂费费率" localSheetId="159">#REF!</definedName>
    <definedName name="木材及木制品运杂费增值税税率" localSheetId="159">#REF!</definedName>
    <definedName name="普工单价" localSheetId="159">#REF!</definedName>
    <definedName name="普工费" localSheetId="159">'表二（移动设备安装）'!$E$14</definedName>
    <definedName name="普工总工日" localSheetId="159">'表三甲（移动设备安装）'!$L$64</definedName>
    <definedName name="其他运杂费费率" localSheetId="159">#REF!</definedName>
    <definedName name="其他运杂费增值税税率" localSheetId="159">#REF!</definedName>
    <definedName name="企业管理费" localSheetId="159">'表二（移动设备安装）'!$I$23</definedName>
    <definedName name="企业管理费费率" localSheetId="159">#REF!</definedName>
    <definedName name="区域" localSheetId="159">#REF!</definedName>
    <definedName name="人工费" localSheetId="159">'表二（移动设备安装）'!$E$12</definedName>
    <definedName name="设备采购及保管费增值税税率" localSheetId="159">#REF!</definedName>
    <definedName name="设备厂家" localSheetId="159">#REF!</definedName>
    <definedName name="设备增值税税率" localSheetId="159">#REF!</definedName>
    <definedName name="设计费" localSheetId="159">#REF!</definedName>
    <definedName name="设计费费率" localSheetId="159">#REF!</definedName>
    <definedName name="设计费附加调整系数" localSheetId="159">#REF!</definedName>
    <definedName name="设计费工程复杂系数" localSheetId="159">#REF!</definedName>
    <definedName name="设计费计费额" localSheetId="159">#REF!</definedName>
    <definedName name="设计费增值税税率" localSheetId="159">#REF!</definedName>
    <definedName name="设计费专业调整系数" localSheetId="159">#REF!</definedName>
    <definedName name="设计负责人" localSheetId="159">#REF!</definedName>
    <definedName name="社会保障费" localSheetId="159">'表二（移动设备安装）'!$I$20</definedName>
    <definedName name="社会保障费费率" localSheetId="159">#REF!</definedName>
    <definedName name="审核" localSheetId="159">#REF!</definedName>
    <definedName name="生产工具用具使用费" localSheetId="159">'表二（移动设备安装）'!$I$10</definedName>
    <definedName name="生产工具用具使用费费率" localSheetId="159">#REF!</definedName>
    <definedName name="省份" localSheetId="159">#REF!</definedName>
    <definedName name="施工单位增值税税率" localSheetId="159">#REF!</definedName>
    <definedName name="施工队伍调遣费" localSheetId="159">'表二（移动设备安装）'!$I$15</definedName>
    <definedName name="施工用水电蒸气费" localSheetId="159">#REF!</definedName>
    <definedName name="室内外" localSheetId="159">#REF!</definedName>
    <definedName name="室外部分技工总工日" localSheetId="159">'表三甲（移动设备安装）'!$K$65</definedName>
    <definedName name="室外部分普工总工日" localSheetId="159">'表三甲（移动设备安装）'!$L$65</definedName>
    <definedName name="水泥及水泥构件运杂费费率" localSheetId="159">#REF!</definedName>
    <definedName name="水泥及水泥构件运杂费增值税税率" localSheetId="159">#REF!</definedName>
    <definedName name="塑料及塑料制品运杂费费率" localSheetId="159">#REF!</definedName>
    <definedName name="塑料及塑料制品运杂费增值税税率" localSheetId="159">#REF!</definedName>
    <definedName name="特殊地区施工增加费" localSheetId="159">'表二（移动设备安装）'!$I$12</definedName>
    <definedName name="特殊地区施工增加费费率" localSheetId="159">#REF!</definedName>
    <definedName name="危险作业意外伤害保险费" localSheetId="159">'表二（移动设备安装）'!$I$22</definedName>
    <definedName name="危险作业意外伤害保险费费率" localSheetId="159">#REF!</definedName>
    <definedName name="文明施工费" localSheetId="159">'表二（移动设备安装）'!$E$21</definedName>
    <definedName name="文明施工费费率" localSheetId="159">#REF!</definedName>
    <definedName name="无线设备与工器具购置费" localSheetId="159">#REF!</definedName>
    <definedName name="项目建设管理费" localSheetId="159">#REF!</definedName>
    <definedName name="项目建设管理费费率" localSheetId="159">#REF!</definedName>
    <definedName name="项目建设管理费增值税税率" localSheetId="159">#REF!</definedName>
    <definedName name="项目属性" localSheetId="159">#REF!</definedName>
    <definedName name="销项税额" localSheetId="159">'表二（移动设备安装）'!$I$25</definedName>
    <definedName name="小型建筑工程费" localSheetId="159">#REF!</definedName>
    <definedName name="小型建筑工程费含税价" localSheetId="159">#REF!</definedName>
    <definedName name="小型建筑工程费增值税" localSheetId="159">#REF!</definedName>
    <definedName name="新建软件单BBU造价" localSheetId="159">#REF!</definedName>
    <definedName name="新建软件单BBU造价公允价" localSheetId="159">#REF!</definedName>
    <definedName name="新建软件单RRU造价" localSheetId="159">#REF!</definedName>
    <definedName name="新建软件单RRU造价公允价" localSheetId="159">#REF!</definedName>
    <definedName name="新建软件单载频造价" localSheetId="159">#REF!</definedName>
    <definedName name="新建软件单载频造价公允价" localSheetId="159">#REF!</definedName>
    <definedName name="新建软件单站造价" localSheetId="159">#REF!</definedName>
    <definedName name="新建软件单站造价公允价" localSheetId="159">#REF!</definedName>
    <definedName name="新建硬件单BBU造价" localSheetId="159">#REF!</definedName>
    <definedName name="新建硬件单BBU造价公允价" localSheetId="159">#REF!</definedName>
    <definedName name="新建硬件单RRU造价" localSheetId="159">#REF!</definedName>
    <definedName name="新建硬件单RRU造价公允价" localSheetId="159">#REF!</definedName>
    <definedName name="新建硬件单载频造价" localSheetId="159">#REF!</definedName>
    <definedName name="新建硬件单载频造价公允价" localSheetId="159">#REF!</definedName>
    <definedName name="新建硬件单站造价" localSheetId="159">#REF!</definedName>
    <definedName name="新建硬件单站造价公允价" localSheetId="159">#REF!</definedName>
    <definedName name="选址费" localSheetId="159">#REF!</definedName>
    <definedName name="选址费增值税税率" localSheetId="159">#REF!</definedName>
    <definedName name="夜间施工增加费" localSheetId="159">'表二（移动设备安装）'!$I$8</definedName>
    <definedName name="夜间施工增加费费率" localSheetId="159">#REF!</definedName>
    <definedName name="仪表使用费" localSheetId="159">'表三丙（移动设备安装）'!$M$64</definedName>
    <definedName name="乙供主材增值税税率" localSheetId="159">#REF!</definedName>
    <definedName name="乙供主要材料费" localSheetId="159">'表四主材(乙)（移动设备安装）'!$I$26</definedName>
    <definedName name="乙供主要材料费含税价" localSheetId="159">'表四主材(乙)（移动设备安装）'!$K$26</definedName>
    <definedName name="乙供主要材料费增值税" localSheetId="159">'表四主材(乙)（移动设备安装）'!$J$26</definedName>
    <definedName name="已完工程及设备保护费" localSheetId="159">'表二（移动设备安装）'!$I$13</definedName>
    <definedName name="已完工程及设备保护费费率" localSheetId="159">#REF!</definedName>
    <definedName name="预备费费率" localSheetId="159">#REF!</definedName>
    <definedName name="运土费" localSheetId="159">#REF!</definedName>
    <definedName name="载波数" localSheetId="159">#REF!</definedName>
    <definedName name="直接费" localSheetId="159">'表二（移动设备安装）'!$E$10</definedName>
    <definedName name="直接工程费" localSheetId="159">'表二（移动设备安装）'!$E$11</definedName>
    <definedName name="主设备采购及保管费费率" localSheetId="159">#REF!</definedName>
    <definedName name="主设备采购及保管费增值税税率" localSheetId="159">#REF!</definedName>
    <definedName name="主设备费" localSheetId="159">'表四主设备（移动设备安装）'!$I$21</definedName>
    <definedName name="主设备费公允价" localSheetId="159">'表四主设备（移动设备安装）'!#REF!</definedName>
    <definedName name="主设备费含税价" localSheetId="159">'表四主设备（移动设备安装）'!$K$21</definedName>
    <definedName name="主设备费含税价公允价" localSheetId="159">'表四主设备（移动设备安装）'!#REF!</definedName>
    <definedName name="主设备费增值税" localSheetId="159">'表四主设备（移动设备安装）'!$J$21</definedName>
    <definedName name="主设备费增值税公允价" localSheetId="159">'表四主设备（移动设备安装）'!#REF!</definedName>
    <definedName name="主设备软件费" localSheetId="159">#REF!</definedName>
    <definedName name="主设备软件费公允价" localSheetId="159">#REF!</definedName>
    <definedName name="主设备软件费取费模式" localSheetId="159">#REF!</definedName>
    <definedName name="主设备软件费取费模式公允价" localSheetId="159">#REF!</definedName>
    <definedName name="主设备软件费增值税税率" localSheetId="159">#REF!</definedName>
    <definedName name="主设备软件费增值税税率公允价" localSheetId="159">#REF!</definedName>
    <definedName name="主设备硬件费" localSheetId="159">#REF!</definedName>
    <definedName name="主设备硬件费公允价" localSheetId="159">#REF!</definedName>
    <definedName name="主设备硬件费取费模式" localSheetId="159">#REF!</definedName>
    <definedName name="主设备硬件费取费模式公允价" localSheetId="159">#REF!</definedName>
    <definedName name="主设备硬件费增值税税率" localSheetId="159">#REF!</definedName>
    <definedName name="主设备硬件费增值税税率公允价" localSheetId="159">#REF!</definedName>
    <definedName name="主设备运距" localSheetId="159">#REF!</definedName>
    <definedName name="主设备运输保险费费率" localSheetId="159">#REF!</definedName>
    <definedName name="主设备运输保险费增值税税率" localSheetId="159">#REF!</definedName>
    <definedName name="主设备运杂费费率" localSheetId="159">#REF!</definedName>
    <definedName name="主设备运杂费增值税税率" localSheetId="159">#REF!</definedName>
    <definedName name="主要材料费" localSheetId="159">'表二（移动设备安装）'!$E$16</definedName>
    <definedName name="住房公积金" localSheetId="159">'表二（移动设备安装）'!$I$21</definedName>
    <definedName name="住房公积金费率" localSheetId="159">#REF!</definedName>
    <definedName name="专业代码" localSheetId="159">#REF!</definedName>
    <definedName name="专业归属" localSheetId="159">#REF!</definedName>
    <definedName name="资源录入费" localSheetId="159">#REF!</definedName>
    <definedName name="资源录入费增值税税率" localSheetId="159">#REF!</definedName>
    <definedName name="自定义编制日期" localSheetId="159">#REF!</definedName>
    <definedName name="总体设计费" localSheetId="159">#REF!</definedName>
    <definedName name="总投资" localSheetId="159">'表一（移动设备安装）'!$K$15</definedName>
    <definedName name="总投资含税价" localSheetId="159">'表一（移动设备安装）'!$M$15</definedName>
    <definedName name="总投资增值税" localSheetId="159">'表一（移动设备安装）'!$L$15</definedName>
    <definedName name="_xlnm._FilterDatabase" localSheetId="160" hidden="1">'表三丙（移动设备安装）'!$B$8:$M$11</definedName>
    <definedName name="BBU数量" localSheetId="160">#REF!</definedName>
    <definedName name="_xlnm.Print_Area" localSheetId="160">'表三丙（移动设备安装）'!$B$2:$M$65</definedName>
    <definedName name="_xlnm.Print_Titles" localSheetId="160">'表三丙（移动设备安装）'!$2:$8</definedName>
    <definedName name="reference" localSheetId="160" hidden="1">#REF!</definedName>
    <definedName name="RRU数量" localSheetId="160">#REF!</definedName>
    <definedName name="安全生产费" localSheetId="160">'表五（移动设备安装）'!$E$13</definedName>
    <definedName name="安全生产费费率" localSheetId="160">#REF!</definedName>
    <definedName name="搬迁设备包装及运输费用" localSheetId="160">#REF!</definedName>
    <definedName name="搬迁设备包装及运输费用增值税税率" localSheetId="160">#REF!</definedName>
    <definedName name="编制" localSheetId="160">#REF!</definedName>
    <definedName name="编制单位" localSheetId="160">#REF!</definedName>
    <definedName name="编制日期" localSheetId="160">#REF!</definedName>
    <definedName name="标签制作费" localSheetId="160">#REF!</definedName>
    <definedName name="标签制作费增值税税率" localSheetId="160">#REF!</definedName>
    <definedName name="不需安装设备采购及保管费费率" localSheetId="160">#REF!</definedName>
    <definedName name="材料采购及保管费费率" localSheetId="160">#REF!</definedName>
    <definedName name="材料采购及保管费增值税税率" localSheetId="160">#REF!</definedName>
    <definedName name="材料费" localSheetId="160">'表二（移动设备安装）'!$E$15</definedName>
    <definedName name="材料运距" localSheetId="160">#REF!</definedName>
    <definedName name="材料运输保险费费率" localSheetId="160">#REF!</definedName>
    <definedName name="材料运输保险费增值税税率" localSheetId="160">#REF!</definedName>
    <definedName name="厂家服务费" localSheetId="160">#REF!</definedName>
    <definedName name="厂家服务费取费模式" localSheetId="160">#REF!</definedName>
    <definedName name="厂家服务费增值税税率" localSheetId="160">#REF!</definedName>
    <definedName name="措施项目费" localSheetId="160">'表二（移动设备安装）'!$E$20</definedName>
    <definedName name="大型施工机械调遣费" localSheetId="160">'表二（移动设备安装）'!$I$16</definedName>
    <definedName name="单BBU服务费造价" localSheetId="160">#REF!</definedName>
    <definedName name="单RRU服务费造价" localSheetId="160">#REF!</definedName>
    <definedName name="单程调遣费" localSheetId="160">#REF!</definedName>
    <definedName name="单项工程名称" localSheetId="160">#REF!</definedName>
    <definedName name="单载频服务费造价" localSheetId="160">#REF!</definedName>
    <definedName name="单站服务费造价" localSheetId="160">#REF!</definedName>
    <definedName name="地市" localSheetId="160">#REF!</definedName>
    <definedName name="电缆运杂费费率" localSheetId="160">#REF!</definedName>
    <definedName name="电缆运杂费增值税税率" localSheetId="160">#REF!</definedName>
    <definedName name="电源设备与工器具购置费" localSheetId="160">#REF!</definedName>
    <definedName name="调遣里程" localSheetId="160">#REF!</definedName>
    <definedName name="调遣人数" localSheetId="160">#REF!</definedName>
    <definedName name="冬雨季施工增加费" localSheetId="160">'表二（移动设备安装）'!$I$9</definedName>
    <definedName name="冬雨季施工增加费费率" localSheetId="160">#REF!</definedName>
    <definedName name="二次搬运费" localSheetId="160">#REF!</definedName>
    <definedName name="二次搬运费增值税税率" localSheetId="160">#REF!</definedName>
    <definedName name="辅助材料费" localSheetId="160">'表二（移动设备安装）'!$E$17</definedName>
    <definedName name="辅助材料费费率" localSheetId="160">#REF!</definedName>
    <definedName name="工程车辆使用费" localSheetId="160">'表二（移动设备安装）'!$E$26</definedName>
    <definedName name="工程车辆使用费费率" localSheetId="160">#REF!</definedName>
    <definedName name="工程点交、场地清理费" localSheetId="160">'表二（移动设备安装）'!$E$24</definedName>
    <definedName name="工程点交、场地清理费率" localSheetId="160">#REF!</definedName>
    <definedName name="工程费" localSheetId="160">'表一（移动设备安装）'!$K$10</definedName>
    <definedName name="工程干扰费" localSheetId="160">'表二（移动设备安装）'!$E$23</definedName>
    <definedName name="工程干扰费费率" localSheetId="160">#REF!</definedName>
    <definedName name="工程建设其他费" localSheetId="160">'表五（移动设备安装）'!$E$26</definedName>
    <definedName name="工程建设其他费含税价" localSheetId="160">'表五（移动设备安装）'!$G$26</definedName>
    <definedName name="工程建设其他费增值税" localSheetId="160">'表五（移动设备安装）'!$F$26</definedName>
    <definedName name="工程排污费" localSheetId="160">#REF!</definedName>
    <definedName name="工程属性" localSheetId="160">#REF!</definedName>
    <definedName name="工程项目名称" localSheetId="160">#REF!</definedName>
    <definedName name="工地器材搬运费" localSheetId="160">'表二（移动设备安装）'!$E$22</definedName>
    <definedName name="工地器材搬运费费率" localSheetId="160">#REF!</definedName>
    <definedName name="光缆运杂费费率" localSheetId="160">#REF!</definedName>
    <definedName name="光缆运杂费增值税税率" localSheetId="160">#REF!</definedName>
    <definedName name="规费" localSheetId="160">'表二（移动设备安装）'!$I$18</definedName>
    <definedName name="国内配套利旧设备费" localSheetId="160">'表四国内（移动设备安装）'!$I$22</definedName>
    <definedName name="国内配套利旧设备费含税价" localSheetId="160">'表四国内（移动设备安装）'!$K$22</definedName>
    <definedName name="国内配套利旧设备费增值税" localSheetId="160">'表四国内（移动设备安装）'!$J$22</definedName>
    <definedName name="国内配套设备费" localSheetId="160">'表四国内（移动设备安装）'!$I$26</definedName>
    <definedName name="国内配套设备费含税价" localSheetId="160">'表四国内（移动设备安装）'!$K$26</definedName>
    <definedName name="国内配套设备费增值税" localSheetId="160">'表四国内（移动设备安装）'!$J$26</definedName>
    <definedName name="国内设备采购及保管费费率" localSheetId="160">#REF!</definedName>
    <definedName name="国内设备采购及保管费增值税税率" localSheetId="160">#REF!</definedName>
    <definedName name="国内设备运距" localSheetId="160">#REF!</definedName>
    <definedName name="国内设备运输保险费费率" localSheetId="160">#REF!</definedName>
    <definedName name="国内设备运输保险费增值税税率" localSheetId="160">#REF!</definedName>
    <definedName name="国内设备运杂费费率" localSheetId="160">#REF!</definedName>
    <definedName name="国内设备运杂费增值税税率" localSheetId="160">#REF!</definedName>
    <definedName name="机械使用费" localSheetId="160">#REF!</definedName>
    <definedName name="基站名称" localSheetId="160">#REF!</definedName>
    <definedName name="技工单价" localSheetId="160">#REF!</definedName>
    <definedName name="技工费" localSheetId="160">'表二（移动设备安装）'!$E$13</definedName>
    <definedName name="技工总工日" localSheetId="160">'表三甲（移动设备安装）'!$K$64</definedName>
    <definedName name="甲供主材增值税税率" localSheetId="160">#REF!</definedName>
    <definedName name="甲供主要材料费" localSheetId="160">'表四主材(甲)（移动设备安装）'!$I$26</definedName>
    <definedName name="甲供主要材料费含税价" localSheetId="160">'表四主材(甲)（移动设备安装）'!$K$26</definedName>
    <definedName name="甲供主要材料费增值税" localSheetId="160">'表四主材(甲)（移动设备安装）'!$J$26</definedName>
    <definedName name="间接费" localSheetId="160">'表二（移动设备安装）'!$I$17</definedName>
    <definedName name="监理费" localSheetId="160">#REF!</definedName>
    <definedName name="监理费费率" localSheetId="160">#REF!</definedName>
    <definedName name="监理费计费额" localSheetId="160">#REF!</definedName>
    <definedName name="监理费增值税税率" localSheetId="160">#REF!</definedName>
    <definedName name="建设单位名称" localSheetId="160">#REF!</definedName>
    <definedName name="建设类型" localSheetId="160">#REF!</definedName>
    <definedName name="建筑安装工程费" localSheetId="160">'表二（移动设备安装）'!$E$9</definedName>
    <definedName name="建筑安装工程费含税价" localSheetId="160">'表二（移动设备安装）'!$E$8</definedName>
    <definedName name="建筑安装工程费增值税" localSheetId="160">'表二（移动设备安装）'!$I$25</definedName>
    <definedName name="勘察费" localSheetId="160">#REF!</definedName>
    <definedName name="客户版生成文件名称" localSheetId="160">#REF!</definedName>
    <definedName name="利旧甲供主要材料费" localSheetId="160">'表四主材(甲)（移动设备安装）'!$I$22</definedName>
    <definedName name="利旧甲供主要材料费含税价" localSheetId="160">'表四主材(甲)（移动设备安装）'!$K$22</definedName>
    <definedName name="利旧甲供主要材料费增值税" localSheetId="160">'表四主材(甲)（移动设备安装）'!$J$22</definedName>
    <definedName name="利旧乙供主要材料费" localSheetId="160">'表四主材(乙)（移动设备安装）'!$I$22</definedName>
    <definedName name="利旧乙供主要材料费含税价" localSheetId="160">'表四主材(乙)（移动设备安装）'!$K$22</definedName>
    <definedName name="利旧乙供主要材料费增值税" localSheetId="160">'表四主材(乙)（移动设备安装）'!$J$22</definedName>
    <definedName name="利旧主设备费" localSheetId="160">'表四主设备（移动设备安装）'!$I$17</definedName>
    <definedName name="利旧主设备费含税价" localSheetId="160">'表四主设备（移动设备安装）'!$K$17</definedName>
    <definedName name="利旧主设备费增值税" localSheetId="160">'表四主设备（移动设备安装）'!$J$17</definedName>
    <definedName name="利润" localSheetId="160">'表二（移动设备安装）'!$I$24</definedName>
    <definedName name="利润率" localSheetId="160">#REF!</definedName>
    <definedName name="临时设施费" localSheetId="160">'表二（移动设备安装）'!$E$25</definedName>
    <definedName name="临时设施费费率" localSheetId="160">#REF!</definedName>
    <definedName name="木材及木制品运杂费费率" localSheetId="160">#REF!</definedName>
    <definedName name="木材及木制品运杂费增值税税率" localSheetId="160">#REF!</definedName>
    <definedName name="普工单价" localSheetId="160">#REF!</definedName>
    <definedName name="普工费" localSheetId="160">'表二（移动设备安装）'!$E$14</definedName>
    <definedName name="普工总工日" localSheetId="160">'表三甲（移动设备安装）'!$L$64</definedName>
    <definedName name="其他运杂费费率" localSheetId="160">#REF!</definedName>
    <definedName name="其他运杂费增值税税率" localSheetId="160">#REF!</definedName>
    <definedName name="企业管理费" localSheetId="160">'表二（移动设备安装）'!$I$23</definedName>
    <definedName name="企业管理费费率" localSheetId="160">#REF!</definedName>
    <definedName name="区域" localSheetId="160">#REF!</definedName>
    <definedName name="人工费" localSheetId="160">'表二（移动设备安装）'!$E$12</definedName>
    <definedName name="设备采购及保管费增值税税率" localSheetId="160">#REF!</definedName>
    <definedName name="设备厂家" localSheetId="160">#REF!</definedName>
    <definedName name="设备增值税税率" localSheetId="160">#REF!</definedName>
    <definedName name="设计费" localSheetId="160">#REF!</definedName>
    <definedName name="设计费费率" localSheetId="160">#REF!</definedName>
    <definedName name="设计费附加调整系数" localSheetId="160">#REF!</definedName>
    <definedName name="设计费工程复杂系数" localSheetId="160">#REF!</definedName>
    <definedName name="设计费计费额" localSheetId="160">#REF!</definedName>
    <definedName name="设计费增值税税率" localSheetId="160">#REF!</definedName>
    <definedName name="设计费专业调整系数" localSheetId="160">#REF!</definedName>
    <definedName name="设计负责人" localSheetId="160">#REF!</definedName>
    <definedName name="社会保障费" localSheetId="160">'表二（移动设备安装）'!$I$20</definedName>
    <definedName name="社会保障费费率" localSheetId="160">#REF!</definedName>
    <definedName name="审核" localSheetId="160">#REF!</definedName>
    <definedName name="生产工具用具使用费" localSheetId="160">'表二（移动设备安装）'!$I$10</definedName>
    <definedName name="生产工具用具使用费费率" localSheetId="160">#REF!</definedName>
    <definedName name="省份" localSheetId="160">#REF!</definedName>
    <definedName name="施工单位增值税税率" localSheetId="160">#REF!</definedName>
    <definedName name="施工队伍调遣费" localSheetId="160">'表二（移动设备安装）'!$I$15</definedName>
    <definedName name="施工用水电蒸气费" localSheetId="160">#REF!</definedName>
    <definedName name="室内外" localSheetId="160">#REF!</definedName>
    <definedName name="室外部分技工总工日" localSheetId="160">'表三甲（移动设备安装）'!$K$65</definedName>
    <definedName name="室外部分普工总工日" localSheetId="160">'表三甲（移动设备安装）'!$L$65</definedName>
    <definedName name="水泥及水泥构件运杂费费率" localSheetId="160">#REF!</definedName>
    <definedName name="水泥及水泥构件运杂费增值税税率" localSheetId="160">#REF!</definedName>
    <definedName name="塑料及塑料制品运杂费费率" localSheetId="160">#REF!</definedName>
    <definedName name="塑料及塑料制品运杂费增值税税率" localSheetId="160">#REF!</definedName>
    <definedName name="特殊地区施工增加费" localSheetId="160">'表二（移动设备安装）'!$I$12</definedName>
    <definedName name="特殊地区施工增加费费率" localSheetId="160">#REF!</definedName>
    <definedName name="危险作业意外伤害保险费" localSheetId="160">'表二（移动设备安装）'!$I$22</definedName>
    <definedName name="危险作业意外伤害保险费费率" localSheetId="160">#REF!</definedName>
    <definedName name="文明施工费" localSheetId="160">'表二（移动设备安装）'!$E$21</definedName>
    <definedName name="文明施工费费率" localSheetId="160">#REF!</definedName>
    <definedName name="无线设备与工器具购置费" localSheetId="160">#REF!</definedName>
    <definedName name="项目建设管理费" localSheetId="160">#REF!</definedName>
    <definedName name="项目建设管理费费率" localSheetId="160">#REF!</definedName>
    <definedName name="项目建设管理费增值税税率" localSheetId="160">#REF!</definedName>
    <definedName name="项目属性" localSheetId="160">#REF!</definedName>
    <definedName name="销项税额" localSheetId="160">'表二（移动设备安装）'!$I$25</definedName>
    <definedName name="小型建筑工程费" localSheetId="160">#REF!</definedName>
    <definedName name="小型建筑工程费含税价" localSheetId="160">#REF!</definedName>
    <definedName name="小型建筑工程费增值税" localSheetId="160">#REF!</definedName>
    <definedName name="新建软件单BBU造价" localSheetId="160">#REF!</definedName>
    <definedName name="新建软件单BBU造价公允价" localSheetId="160">#REF!</definedName>
    <definedName name="新建软件单RRU造价" localSheetId="160">#REF!</definedName>
    <definedName name="新建软件单RRU造价公允价" localSheetId="160">#REF!</definedName>
    <definedName name="新建软件单载频造价" localSheetId="160">#REF!</definedName>
    <definedName name="新建软件单载频造价公允价" localSheetId="160">#REF!</definedName>
    <definedName name="新建软件单站造价" localSheetId="160">#REF!</definedName>
    <definedName name="新建软件单站造价公允价" localSheetId="160">#REF!</definedName>
    <definedName name="新建硬件单BBU造价" localSheetId="160">#REF!</definedName>
    <definedName name="新建硬件单BBU造价公允价" localSheetId="160">#REF!</definedName>
    <definedName name="新建硬件单RRU造价" localSheetId="160">#REF!</definedName>
    <definedName name="新建硬件单RRU造价公允价" localSheetId="160">#REF!</definedName>
    <definedName name="新建硬件单载频造价" localSheetId="160">#REF!</definedName>
    <definedName name="新建硬件单载频造价公允价" localSheetId="160">#REF!</definedName>
    <definedName name="新建硬件单站造价" localSheetId="160">#REF!</definedName>
    <definedName name="新建硬件单站造价公允价" localSheetId="160">#REF!</definedName>
    <definedName name="选址费" localSheetId="160">#REF!</definedName>
    <definedName name="选址费增值税税率" localSheetId="160">#REF!</definedName>
    <definedName name="夜间施工增加费" localSheetId="160">'表二（移动设备安装）'!$I$8</definedName>
    <definedName name="夜间施工增加费费率" localSheetId="160">#REF!</definedName>
    <definedName name="仪表使用费" localSheetId="160">'表三丙（移动设备安装）'!$M$64</definedName>
    <definedName name="乙供主材增值税税率" localSheetId="160">#REF!</definedName>
    <definedName name="乙供主要材料费" localSheetId="160">'表四主材(乙)（移动设备安装）'!$I$26</definedName>
    <definedName name="乙供主要材料费含税价" localSheetId="160">'表四主材(乙)（移动设备安装）'!$K$26</definedName>
    <definedName name="乙供主要材料费增值税" localSheetId="160">'表四主材(乙)（移动设备安装）'!$J$26</definedName>
    <definedName name="已完工程及设备保护费" localSheetId="160">'表二（移动设备安装）'!$I$13</definedName>
    <definedName name="已完工程及设备保护费费率" localSheetId="160">#REF!</definedName>
    <definedName name="预备费费率" localSheetId="160">#REF!</definedName>
    <definedName name="运土费" localSheetId="160">#REF!</definedName>
    <definedName name="载波数" localSheetId="160">#REF!</definedName>
    <definedName name="直接费" localSheetId="160">'表二（移动设备安装）'!$E$10</definedName>
    <definedName name="直接工程费" localSheetId="160">'表二（移动设备安装）'!$E$11</definedName>
    <definedName name="主设备采购及保管费费率" localSheetId="160">#REF!</definedName>
    <definedName name="主设备采购及保管费增值税税率" localSheetId="160">#REF!</definedName>
    <definedName name="主设备费" localSheetId="160">'表四主设备（移动设备安装）'!$I$21</definedName>
    <definedName name="主设备费公允价" localSheetId="160">'表四主设备（移动设备安装）'!#REF!</definedName>
    <definedName name="主设备费含税价" localSheetId="160">'表四主设备（移动设备安装）'!$K$21</definedName>
    <definedName name="主设备费含税价公允价" localSheetId="160">'表四主设备（移动设备安装）'!#REF!</definedName>
    <definedName name="主设备费增值税" localSheetId="160">'表四主设备（移动设备安装）'!$J$21</definedName>
    <definedName name="主设备费增值税公允价" localSheetId="160">'表四主设备（移动设备安装）'!#REF!</definedName>
    <definedName name="主设备软件费" localSheetId="160">#REF!</definedName>
    <definedName name="主设备软件费公允价" localSheetId="160">#REF!</definedName>
    <definedName name="主设备软件费取费模式" localSheetId="160">#REF!</definedName>
    <definedName name="主设备软件费取费模式公允价" localSheetId="160">#REF!</definedName>
    <definedName name="主设备软件费增值税税率" localSheetId="160">#REF!</definedName>
    <definedName name="主设备软件费增值税税率公允价" localSheetId="160">#REF!</definedName>
    <definedName name="主设备硬件费" localSheetId="160">#REF!</definedName>
    <definedName name="主设备硬件费公允价" localSheetId="160">#REF!</definedName>
    <definedName name="主设备硬件费取费模式" localSheetId="160">#REF!</definedName>
    <definedName name="主设备硬件费取费模式公允价" localSheetId="160">#REF!</definedName>
    <definedName name="主设备硬件费增值税税率" localSheetId="160">#REF!</definedName>
    <definedName name="主设备硬件费增值税税率公允价" localSheetId="160">#REF!</definedName>
    <definedName name="主设备运距" localSheetId="160">#REF!</definedName>
    <definedName name="主设备运输保险费费率" localSheetId="160">#REF!</definedName>
    <definedName name="主设备运输保险费增值税税率" localSheetId="160">#REF!</definedName>
    <definedName name="主设备运杂费费率" localSheetId="160">#REF!</definedName>
    <definedName name="主设备运杂费增值税税率" localSheetId="160">#REF!</definedName>
    <definedName name="主要材料费" localSheetId="160">'表二（移动设备安装）'!$E$16</definedName>
    <definedName name="住房公积金" localSheetId="160">'表二（移动设备安装）'!$I$21</definedName>
    <definedName name="住房公积金费率" localSheetId="160">#REF!</definedName>
    <definedName name="专业代码" localSheetId="160">#REF!</definedName>
    <definedName name="专业归属" localSheetId="160">#REF!</definedName>
    <definedName name="资源录入费" localSheetId="160">#REF!</definedName>
    <definedName name="资源录入费增值税税率" localSheetId="160">#REF!</definedName>
    <definedName name="自定义编制日期" localSheetId="160">#REF!</definedName>
    <definedName name="总体设计费" localSheetId="160">#REF!</definedName>
    <definedName name="总投资" localSheetId="160">'表一（移动设备安装）'!$K$15</definedName>
    <definedName name="总投资含税价" localSheetId="160">'表一（移动设备安装）'!$M$15</definedName>
    <definedName name="总投资增值税" localSheetId="160">'表一（移动设备安装）'!$L$15</definedName>
    <definedName name="_xlnm._FilterDatabase" localSheetId="161" hidden="1">'表四主设备（移动设备安装）'!$A$9:$L$27</definedName>
    <definedName name="BBU数量" localSheetId="161">#REF!</definedName>
    <definedName name="_xlnm.Print_Area" localSheetId="161">'表四主设备（移动设备安装）'!$B$2:$L$27</definedName>
    <definedName name="_xlnm.Print_Titles" localSheetId="161">'表四主设备（移动设备安装）'!$2:$8</definedName>
    <definedName name="reference" localSheetId="161" hidden="1">#REF!</definedName>
    <definedName name="RRU数量" localSheetId="161">#REF!</definedName>
    <definedName name="安全生产费" localSheetId="161">'表五（移动设备安装）'!$E$13</definedName>
    <definedName name="安全生产费费率" localSheetId="161">#REF!</definedName>
    <definedName name="搬迁设备包装及运输费用" localSheetId="161">#REF!</definedName>
    <definedName name="搬迁设备包装及运输费用增值税税率" localSheetId="161">#REF!</definedName>
    <definedName name="编制" localSheetId="161">#REF!</definedName>
    <definedName name="编制单位" localSheetId="161">#REF!</definedName>
    <definedName name="编制日期" localSheetId="161">#REF!</definedName>
    <definedName name="标签制作费" localSheetId="161">#REF!</definedName>
    <definedName name="标签制作费增值税税率" localSheetId="161">#REF!</definedName>
    <definedName name="不需安装设备采购及保管费费率" localSheetId="161">#REF!</definedName>
    <definedName name="材料采购及保管费费率" localSheetId="161">#REF!</definedName>
    <definedName name="材料采购及保管费增值税税率" localSheetId="161">#REF!</definedName>
    <definedName name="材料费" localSheetId="161">'表二（移动设备安装）'!$E$15</definedName>
    <definedName name="材料运距" localSheetId="161">#REF!</definedName>
    <definedName name="材料运输保险费费率" localSheetId="161">#REF!</definedName>
    <definedName name="材料运输保险费增值税税率" localSheetId="161">#REF!</definedName>
    <definedName name="厂家服务费" localSheetId="161">#REF!</definedName>
    <definedName name="厂家服务费取费模式" localSheetId="161">#REF!</definedName>
    <definedName name="厂家服务费增值税税率" localSheetId="161">#REF!</definedName>
    <definedName name="措施项目费" localSheetId="161">'表二（移动设备安装）'!$E$20</definedName>
    <definedName name="大型施工机械调遣费" localSheetId="161">'表二（移动设备安装）'!$I$16</definedName>
    <definedName name="单BBU服务费造价" localSheetId="161">#REF!</definedName>
    <definedName name="单RRU服务费造价" localSheetId="161">#REF!</definedName>
    <definedName name="单程调遣费" localSheetId="161">#REF!</definedName>
    <definedName name="单项工程名称" localSheetId="161">#REF!</definedName>
    <definedName name="单载频服务费造价" localSheetId="161">#REF!</definedName>
    <definedName name="单站服务费造价" localSheetId="161">#REF!</definedName>
    <definedName name="地市" localSheetId="161">#REF!</definedName>
    <definedName name="电缆运杂费费率" localSheetId="161">#REF!</definedName>
    <definedName name="电缆运杂费增值税税率" localSheetId="161">#REF!</definedName>
    <definedName name="电源设备与工器具购置费" localSheetId="161">#REF!</definedName>
    <definedName name="调遣里程" localSheetId="161">#REF!</definedName>
    <definedName name="调遣人数" localSheetId="161">#REF!</definedName>
    <definedName name="冬雨季施工增加费" localSheetId="161">'表二（移动设备安装）'!$I$9</definedName>
    <definedName name="冬雨季施工增加费费率" localSheetId="161">#REF!</definedName>
    <definedName name="二次搬运费" localSheetId="161">#REF!</definedName>
    <definedName name="二次搬运费增值税税率" localSheetId="161">#REF!</definedName>
    <definedName name="辅助材料费" localSheetId="161">'表二（移动设备安装）'!$E$17</definedName>
    <definedName name="辅助材料费费率" localSheetId="161">#REF!</definedName>
    <definedName name="工程车辆使用费" localSheetId="161">'表二（移动设备安装）'!$E$26</definedName>
    <definedName name="工程车辆使用费费率" localSheetId="161">#REF!</definedName>
    <definedName name="工程点交、场地清理费" localSheetId="161">'表二（移动设备安装）'!$E$24</definedName>
    <definedName name="工程点交、场地清理费率" localSheetId="161">#REF!</definedName>
    <definedName name="工程费" localSheetId="161">'表一（移动设备安装）'!$K$10</definedName>
    <definedName name="工程干扰费" localSheetId="161">'表二（移动设备安装）'!$E$23</definedName>
    <definedName name="工程干扰费费率" localSheetId="161">#REF!</definedName>
    <definedName name="工程建设其他费" localSheetId="161">'表五（移动设备安装）'!$E$26</definedName>
    <definedName name="工程建设其他费含税价" localSheetId="161">'表五（移动设备安装）'!$G$26</definedName>
    <definedName name="工程建设其他费增值税" localSheetId="161">'表五（移动设备安装）'!$F$26</definedName>
    <definedName name="工程排污费" localSheetId="161">#REF!</definedName>
    <definedName name="工程属性" localSheetId="161">#REF!</definedName>
    <definedName name="工程项目名称" localSheetId="161">#REF!</definedName>
    <definedName name="工地器材搬运费" localSheetId="161">'表二（移动设备安装）'!$E$22</definedName>
    <definedName name="工地器材搬运费费率" localSheetId="161">#REF!</definedName>
    <definedName name="光缆运杂费费率" localSheetId="161">#REF!</definedName>
    <definedName name="光缆运杂费增值税税率" localSheetId="161">#REF!</definedName>
    <definedName name="规费" localSheetId="161">'表二（移动设备安装）'!$I$18</definedName>
    <definedName name="国内配套利旧设备费" localSheetId="161">'表四国内（移动设备安装）'!$I$22</definedName>
    <definedName name="国内配套利旧设备费含税价" localSheetId="161">'表四国内（移动设备安装）'!$K$22</definedName>
    <definedName name="国内配套利旧设备费增值税" localSheetId="161">'表四国内（移动设备安装）'!$J$22</definedName>
    <definedName name="国内配套设备费" localSheetId="161">'表四国内（移动设备安装）'!$I$26</definedName>
    <definedName name="国内配套设备费含税价" localSheetId="161">'表四国内（移动设备安装）'!$K$26</definedName>
    <definedName name="国内配套设备费增值税" localSheetId="161">'表四国内（移动设备安装）'!$J$26</definedName>
    <definedName name="国内设备采购及保管费费率" localSheetId="161">#REF!</definedName>
    <definedName name="国内设备采购及保管费增值税税率" localSheetId="161">#REF!</definedName>
    <definedName name="国内设备运距" localSheetId="161">#REF!</definedName>
    <definedName name="国内设备运输保险费费率" localSheetId="161">#REF!</definedName>
    <definedName name="国内设备运输保险费增值税税率" localSheetId="161">#REF!</definedName>
    <definedName name="国内设备运杂费费率" localSheetId="161">#REF!</definedName>
    <definedName name="国内设备运杂费增值税税率" localSheetId="161">#REF!</definedName>
    <definedName name="机械使用费" localSheetId="161">#REF!</definedName>
    <definedName name="基站名称" localSheetId="161">#REF!</definedName>
    <definedName name="技工单价" localSheetId="161">#REF!</definedName>
    <definedName name="技工费" localSheetId="161">'表二（移动设备安装）'!$E$13</definedName>
    <definedName name="技工总工日" localSheetId="161">'表三甲（移动设备安装）'!$K$64</definedName>
    <definedName name="甲供主材增值税税率" localSheetId="161">#REF!</definedName>
    <definedName name="甲供主要材料费" localSheetId="161">'表四主材(甲)（移动设备安装）'!$I$26</definedName>
    <definedName name="甲供主要材料费含税价" localSheetId="161">'表四主材(甲)（移动设备安装）'!$K$26</definedName>
    <definedName name="甲供主要材料费增值税" localSheetId="161">'表四主材(甲)（移动设备安装）'!$J$26</definedName>
    <definedName name="间接费" localSheetId="161">'表二（移动设备安装）'!$I$17</definedName>
    <definedName name="监理费" localSheetId="161">#REF!</definedName>
    <definedName name="监理费费率" localSheetId="161">#REF!</definedName>
    <definedName name="监理费计费额" localSheetId="161">#REF!</definedName>
    <definedName name="监理费增值税税率" localSheetId="161">#REF!</definedName>
    <definedName name="建设单位名称" localSheetId="161">#REF!</definedName>
    <definedName name="建设类型" localSheetId="161">#REF!</definedName>
    <definedName name="建筑安装工程费" localSheetId="161">'表二（移动设备安装）'!$E$9</definedName>
    <definedName name="建筑安装工程费含税价" localSheetId="161">'表二（移动设备安装）'!$E$8</definedName>
    <definedName name="建筑安装工程费增值税" localSheetId="161">'表二（移动设备安装）'!$I$25</definedName>
    <definedName name="勘察费" localSheetId="161">#REF!</definedName>
    <definedName name="客户版生成文件名称" localSheetId="161">#REF!</definedName>
    <definedName name="利旧甲供主要材料费" localSheetId="161">'表四主材(甲)（移动设备安装）'!$I$22</definedName>
    <definedName name="利旧甲供主要材料费含税价" localSheetId="161">'表四主材(甲)（移动设备安装）'!$K$22</definedName>
    <definedName name="利旧甲供主要材料费增值税" localSheetId="161">'表四主材(甲)（移动设备安装）'!$J$22</definedName>
    <definedName name="利旧乙供主要材料费" localSheetId="161">'表四主材(乙)（移动设备安装）'!$I$22</definedName>
    <definedName name="利旧乙供主要材料费含税价" localSheetId="161">'表四主材(乙)（移动设备安装）'!$K$22</definedName>
    <definedName name="利旧乙供主要材料费增值税" localSheetId="161">'表四主材(乙)（移动设备安装）'!$J$22</definedName>
    <definedName name="利旧主设备费" localSheetId="161">'表四主设备（移动设备安装）'!$I$17</definedName>
    <definedName name="利旧主设备费含税价" localSheetId="161">'表四主设备（移动设备安装）'!$K$17</definedName>
    <definedName name="利旧主设备费增值税" localSheetId="161">'表四主设备（移动设备安装）'!$J$17</definedName>
    <definedName name="利润" localSheetId="161">'表二（移动设备安装）'!$I$24</definedName>
    <definedName name="利润率" localSheetId="161">#REF!</definedName>
    <definedName name="临时设施费" localSheetId="161">'表二（移动设备安装）'!$E$25</definedName>
    <definedName name="临时设施费费率" localSheetId="161">#REF!</definedName>
    <definedName name="木材及木制品运杂费费率" localSheetId="161">#REF!</definedName>
    <definedName name="木材及木制品运杂费增值税税率" localSheetId="161">#REF!</definedName>
    <definedName name="普工单价" localSheetId="161">#REF!</definedName>
    <definedName name="普工费" localSheetId="161">'表二（移动设备安装）'!$E$14</definedName>
    <definedName name="普工总工日" localSheetId="161">'表三甲（移动设备安装）'!$L$64</definedName>
    <definedName name="其他运杂费费率" localSheetId="161">#REF!</definedName>
    <definedName name="其他运杂费增值税税率" localSheetId="161">#REF!</definedName>
    <definedName name="企业管理费" localSheetId="161">'表二（移动设备安装）'!$I$23</definedName>
    <definedName name="企业管理费费率" localSheetId="161">#REF!</definedName>
    <definedName name="区域" localSheetId="161">#REF!</definedName>
    <definedName name="人工费" localSheetId="161">'表二（移动设备安装）'!$E$12</definedName>
    <definedName name="设备采购及保管费增值税税率" localSheetId="161">#REF!</definedName>
    <definedName name="设备厂家" localSheetId="161">#REF!</definedName>
    <definedName name="设备增值税税率" localSheetId="161">#REF!</definedName>
    <definedName name="设计费" localSheetId="161">#REF!</definedName>
    <definedName name="设计费费率" localSheetId="161">#REF!</definedName>
    <definedName name="设计费附加调整系数" localSheetId="161">#REF!</definedName>
    <definedName name="设计费工程复杂系数" localSheetId="161">#REF!</definedName>
    <definedName name="设计费计费额" localSheetId="161">#REF!</definedName>
    <definedName name="设计费增值税税率" localSheetId="161">#REF!</definedName>
    <definedName name="设计费专业调整系数" localSheetId="161">#REF!</definedName>
    <definedName name="设计负责人" localSheetId="161">#REF!</definedName>
    <definedName name="社会保障费" localSheetId="161">'表二（移动设备安装）'!$I$20</definedName>
    <definedName name="社会保障费费率" localSheetId="161">#REF!</definedName>
    <definedName name="审核" localSheetId="161">#REF!</definedName>
    <definedName name="生产工具用具使用费" localSheetId="161">'表二（移动设备安装）'!$I$10</definedName>
    <definedName name="生产工具用具使用费费率" localSheetId="161">#REF!</definedName>
    <definedName name="省份" localSheetId="161">#REF!</definedName>
    <definedName name="施工单位增值税税率" localSheetId="161">#REF!</definedName>
    <definedName name="施工队伍调遣费" localSheetId="161">'表二（移动设备安装）'!$I$15</definedName>
    <definedName name="施工用水电蒸气费" localSheetId="161">#REF!</definedName>
    <definedName name="室内外" localSheetId="161">#REF!</definedName>
    <definedName name="室外部分技工总工日" localSheetId="161">'表三甲（移动设备安装）'!$K$65</definedName>
    <definedName name="室外部分普工总工日" localSheetId="161">'表三甲（移动设备安装）'!$L$65</definedName>
    <definedName name="水泥及水泥构件运杂费费率" localSheetId="161">#REF!</definedName>
    <definedName name="水泥及水泥构件运杂费增值税税率" localSheetId="161">#REF!</definedName>
    <definedName name="塑料及塑料制品运杂费费率" localSheetId="161">#REF!</definedName>
    <definedName name="塑料及塑料制品运杂费增值税税率" localSheetId="161">#REF!</definedName>
    <definedName name="特殊地区施工增加费" localSheetId="161">'表二（移动设备安装）'!$I$12</definedName>
    <definedName name="特殊地区施工增加费费率" localSheetId="161">#REF!</definedName>
    <definedName name="危险作业意外伤害保险费" localSheetId="161">'表二（移动设备安装）'!$I$22</definedName>
    <definedName name="危险作业意外伤害保险费费率" localSheetId="161">#REF!</definedName>
    <definedName name="文明施工费" localSheetId="161">'表二（移动设备安装）'!$E$21</definedName>
    <definedName name="文明施工费费率" localSheetId="161">#REF!</definedName>
    <definedName name="无线设备与工器具购置费" localSheetId="161">#REF!</definedName>
    <definedName name="项目建设管理费" localSheetId="161">#REF!</definedName>
    <definedName name="项目建设管理费费率" localSheetId="161">#REF!</definedName>
    <definedName name="项目建设管理费增值税税率" localSheetId="161">#REF!</definedName>
    <definedName name="项目属性" localSheetId="161">#REF!</definedName>
    <definedName name="销项税额" localSheetId="161">'表二（移动设备安装）'!$I$25</definedName>
    <definedName name="小型建筑工程费" localSheetId="161">#REF!</definedName>
    <definedName name="小型建筑工程费含税价" localSheetId="161">#REF!</definedName>
    <definedName name="小型建筑工程费增值税" localSheetId="161">#REF!</definedName>
    <definedName name="新建软件单BBU造价" localSheetId="161">#REF!</definedName>
    <definedName name="新建软件单BBU造价公允价" localSheetId="161">#REF!</definedName>
    <definedName name="新建软件单RRU造价" localSheetId="161">#REF!</definedName>
    <definedName name="新建软件单RRU造价公允价" localSheetId="161">#REF!</definedName>
    <definedName name="新建软件单载频造价" localSheetId="161">#REF!</definedName>
    <definedName name="新建软件单载频造价公允价" localSheetId="161">#REF!</definedName>
    <definedName name="新建软件单站造价" localSheetId="161">#REF!</definedName>
    <definedName name="新建软件单站造价公允价" localSheetId="161">#REF!</definedName>
    <definedName name="新建硬件单BBU造价" localSheetId="161">#REF!</definedName>
    <definedName name="新建硬件单BBU造价公允价" localSheetId="161">#REF!</definedName>
    <definedName name="新建硬件单RRU造价" localSheetId="161">#REF!</definedName>
    <definedName name="新建硬件单RRU造价公允价" localSheetId="161">#REF!</definedName>
    <definedName name="新建硬件单载频造价" localSheetId="161">#REF!</definedName>
    <definedName name="新建硬件单载频造价公允价" localSheetId="161">#REF!</definedName>
    <definedName name="新建硬件单站造价" localSheetId="161">#REF!</definedName>
    <definedName name="新建硬件单站造价公允价" localSheetId="161">#REF!</definedName>
    <definedName name="选址费" localSheetId="161">#REF!</definedName>
    <definedName name="选址费增值税税率" localSheetId="161">#REF!</definedName>
    <definedName name="夜间施工增加费" localSheetId="161">'表二（移动设备安装）'!$I$8</definedName>
    <definedName name="夜间施工增加费费率" localSheetId="161">#REF!</definedName>
    <definedName name="仪表使用费" localSheetId="161">'表三丙（移动设备安装）'!$M$64</definedName>
    <definedName name="乙供主材增值税税率" localSheetId="161">#REF!</definedName>
    <definedName name="乙供主要材料费" localSheetId="161">'表四主材(乙)（移动设备安装）'!$I$26</definedName>
    <definedName name="乙供主要材料费含税价" localSheetId="161">'表四主材(乙)（移动设备安装）'!$K$26</definedName>
    <definedName name="乙供主要材料费增值税" localSheetId="161">'表四主材(乙)（移动设备安装）'!$J$26</definedName>
    <definedName name="已完工程及设备保护费" localSheetId="161">'表二（移动设备安装）'!$I$13</definedName>
    <definedName name="已完工程及设备保护费费率" localSheetId="161">#REF!</definedName>
    <definedName name="预备费费率" localSheetId="161">#REF!</definedName>
    <definedName name="运土费" localSheetId="161">#REF!</definedName>
    <definedName name="载波数" localSheetId="161">#REF!</definedName>
    <definedName name="直接费" localSheetId="161">'表二（移动设备安装）'!$E$10</definedName>
    <definedName name="直接工程费" localSheetId="161">'表二（移动设备安装）'!$E$11</definedName>
    <definedName name="主设备采购及保管费费率" localSheetId="161">#REF!</definedName>
    <definedName name="主设备采购及保管费增值税税率" localSheetId="161">#REF!</definedName>
    <definedName name="主设备费" localSheetId="161">'表四主设备（移动设备安装）'!$I$21</definedName>
    <definedName name="主设备费公允价" localSheetId="161">'表四主设备（移动设备安装）'!#REF!</definedName>
    <definedName name="主设备费含税价" localSheetId="161">'表四主设备（移动设备安装）'!$K$21</definedName>
    <definedName name="主设备费含税价公允价" localSheetId="161">'表四主设备（移动设备安装）'!#REF!</definedName>
    <definedName name="主设备费增值税" localSheetId="161">'表四主设备（移动设备安装）'!$J$21</definedName>
    <definedName name="主设备费增值税公允价" localSheetId="161">'表四主设备（移动设备安装）'!#REF!</definedName>
    <definedName name="主设备软件费" localSheetId="161">#REF!</definedName>
    <definedName name="主设备软件费公允价" localSheetId="161">#REF!</definedName>
    <definedName name="主设备软件费取费模式" localSheetId="161">#REF!</definedName>
    <definedName name="主设备软件费取费模式公允价" localSheetId="161">#REF!</definedName>
    <definedName name="主设备软件费增值税税率" localSheetId="161">#REF!</definedName>
    <definedName name="主设备软件费增值税税率公允价" localSheetId="161">#REF!</definedName>
    <definedName name="主设备硬件费" localSheetId="161">#REF!</definedName>
    <definedName name="主设备硬件费公允价" localSheetId="161">#REF!</definedName>
    <definedName name="主设备硬件费取费模式" localSheetId="161">#REF!</definedName>
    <definedName name="主设备硬件费取费模式公允价" localSheetId="161">#REF!</definedName>
    <definedName name="主设备硬件费增值税税率" localSheetId="161">#REF!</definedName>
    <definedName name="主设备硬件费增值税税率公允价" localSheetId="161">#REF!</definedName>
    <definedName name="主设备运距" localSheetId="161">#REF!</definedName>
    <definedName name="主设备运输保险费费率" localSheetId="161">#REF!</definedName>
    <definedName name="主设备运输保险费增值税税率" localSheetId="161">#REF!</definedName>
    <definedName name="主设备运杂费费率" localSheetId="161">#REF!</definedName>
    <definedName name="主设备运杂费增值税税率" localSheetId="161">#REF!</definedName>
    <definedName name="主要材料费" localSheetId="161">'表二（移动设备安装）'!$E$16</definedName>
    <definedName name="住房公积金" localSheetId="161">'表二（移动设备安装）'!$I$21</definedName>
    <definedName name="住房公积金费率" localSheetId="161">#REF!</definedName>
    <definedName name="专业代码" localSheetId="161">#REF!</definedName>
    <definedName name="专业归属" localSheetId="161">#REF!</definedName>
    <definedName name="资源录入费" localSheetId="161">#REF!</definedName>
    <definedName name="资源录入费增值税税率" localSheetId="161">#REF!</definedName>
    <definedName name="自定义编制日期" localSheetId="161">#REF!</definedName>
    <definedName name="总体设计费" localSheetId="161">#REF!</definedName>
    <definedName name="总投资" localSheetId="161">'表一（移动设备安装）'!$K$15</definedName>
    <definedName name="总投资含税价" localSheetId="161">'表一（移动设备安装）'!$M$15</definedName>
    <definedName name="总投资增值税" localSheetId="161">'表一（移动设备安装）'!$L$15</definedName>
    <definedName name="_xlnm._FilterDatabase" localSheetId="162" hidden="1">'表四国内（移动设备安装）'!$B$8:$L$16</definedName>
    <definedName name="BBU数量" localSheetId="162">#REF!</definedName>
    <definedName name="_xlnm.Print_Area" localSheetId="162">'表四国内（移动设备安装）'!$B$2:$L$27</definedName>
    <definedName name="_xlnm.Print_Titles" localSheetId="162">'表四国内（移动设备安装）'!$2:$8</definedName>
    <definedName name="reference" localSheetId="162" hidden="1">#REF!</definedName>
    <definedName name="RRU数量" localSheetId="162">#REF!</definedName>
    <definedName name="安全生产费" localSheetId="162">'表五（移动设备安装）'!$E$13</definedName>
    <definedName name="安全生产费费率" localSheetId="162">#REF!</definedName>
    <definedName name="搬迁设备包装及运输费用" localSheetId="162">#REF!</definedName>
    <definedName name="搬迁设备包装及运输费用增值税税率" localSheetId="162">#REF!</definedName>
    <definedName name="编制" localSheetId="162">#REF!</definedName>
    <definedName name="编制单位" localSheetId="162">#REF!</definedName>
    <definedName name="编制日期" localSheetId="162">#REF!</definedName>
    <definedName name="标签制作费" localSheetId="162">#REF!</definedName>
    <definedName name="标签制作费增值税税率" localSheetId="162">#REF!</definedName>
    <definedName name="不需安装设备采购及保管费费率" localSheetId="162">#REF!</definedName>
    <definedName name="材料采购及保管费费率" localSheetId="162">#REF!</definedName>
    <definedName name="材料采购及保管费增值税税率" localSheetId="162">#REF!</definedName>
    <definedName name="材料费" localSheetId="162">'表二（移动设备安装）'!$E$15</definedName>
    <definedName name="材料运距" localSheetId="162">#REF!</definedName>
    <definedName name="材料运输保险费费率" localSheetId="162">#REF!</definedName>
    <definedName name="材料运输保险费增值税税率" localSheetId="162">#REF!</definedName>
    <definedName name="厂家服务费" localSheetId="162">#REF!</definedName>
    <definedName name="厂家服务费取费模式" localSheetId="162">#REF!</definedName>
    <definedName name="厂家服务费增值税税率" localSheetId="162">#REF!</definedName>
    <definedName name="措施项目费" localSheetId="162">'表二（移动设备安装）'!$E$20</definedName>
    <definedName name="大型施工机械调遣费" localSheetId="162">'表二（移动设备安装）'!$I$16</definedName>
    <definedName name="单BBU服务费造价" localSheetId="162">#REF!</definedName>
    <definedName name="单RRU服务费造价" localSheetId="162">#REF!</definedName>
    <definedName name="单程调遣费" localSheetId="162">#REF!</definedName>
    <definedName name="单项工程名称" localSheetId="162">#REF!</definedName>
    <definedName name="单载频服务费造价" localSheetId="162">#REF!</definedName>
    <definedName name="单站服务费造价" localSheetId="162">#REF!</definedName>
    <definedName name="地市" localSheetId="162">#REF!</definedName>
    <definedName name="电缆运杂费费率" localSheetId="162">#REF!</definedName>
    <definedName name="电缆运杂费增值税税率" localSheetId="162">#REF!</definedName>
    <definedName name="电源设备与工器具购置费" localSheetId="162">#REF!</definedName>
    <definedName name="调遣里程" localSheetId="162">#REF!</definedName>
    <definedName name="调遣人数" localSheetId="162">#REF!</definedName>
    <definedName name="冬雨季施工增加费" localSheetId="162">'表二（移动设备安装）'!$I$9</definedName>
    <definedName name="冬雨季施工增加费费率" localSheetId="162">#REF!</definedName>
    <definedName name="二次搬运费" localSheetId="162">#REF!</definedName>
    <definedName name="二次搬运费增值税税率" localSheetId="162">#REF!</definedName>
    <definedName name="辅助材料费" localSheetId="162">'表二（移动设备安装）'!$E$17</definedName>
    <definedName name="辅助材料费费率" localSheetId="162">#REF!</definedName>
    <definedName name="工程车辆使用费" localSheetId="162">'表二（移动设备安装）'!$E$26</definedName>
    <definedName name="工程车辆使用费费率" localSheetId="162">#REF!</definedName>
    <definedName name="工程点交、场地清理费" localSheetId="162">'表二（移动设备安装）'!$E$24</definedName>
    <definedName name="工程点交、场地清理费率" localSheetId="162">#REF!</definedName>
    <definedName name="工程费" localSheetId="162">'表一（移动设备安装）'!$K$10</definedName>
    <definedName name="工程干扰费" localSheetId="162">'表二（移动设备安装）'!$E$23</definedName>
    <definedName name="工程干扰费费率" localSheetId="162">#REF!</definedName>
    <definedName name="工程建设其他费" localSheetId="162">'表五（移动设备安装）'!$E$26</definedName>
    <definedName name="工程建设其他费含税价" localSheetId="162">'表五（移动设备安装）'!$G$26</definedName>
    <definedName name="工程建设其他费增值税" localSheetId="162">'表五（移动设备安装）'!$F$26</definedName>
    <definedName name="工程排污费" localSheetId="162">#REF!</definedName>
    <definedName name="工程属性" localSheetId="162">#REF!</definedName>
    <definedName name="工程项目名称" localSheetId="162">#REF!</definedName>
    <definedName name="工地器材搬运费" localSheetId="162">'表二（移动设备安装）'!$E$22</definedName>
    <definedName name="工地器材搬运费费率" localSheetId="162">#REF!</definedName>
    <definedName name="光缆运杂费费率" localSheetId="162">#REF!</definedName>
    <definedName name="光缆运杂费增值税税率" localSheetId="162">#REF!</definedName>
    <definedName name="规费" localSheetId="162">'表二（移动设备安装）'!$I$18</definedName>
    <definedName name="国内配套利旧设备费" localSheetId="162">'表四国内（移动设备安装）'!$I$22</definedName>
    <definedName name="国内配套利旧设备费含税价" localSheetId="162">'表四国内（移动设备安装）'!$K$22</definedName>
    <definedName name="国内配套利旧设备费增值税" localSheetId="162">'表四国内（移动设备安装）'!$J$22</definedName>
    <definedName name="国内配套设备费" localSheetId="162">'表四国内（移动设备安装）'!$I$26</definedName>
    <definedName name="国内配套设备费含税价" localSheetId="162">'表四国内（移动设备安装）'!$K$26</definedName>
    <definedName name="国内配套设备费增值税" localSheetId="162">'表四国内（移动设备安装）'!$J$26</definedName>
    <definedName name="国内设备采购及保管费费率" localSheetId="162">#REF!</definedName>
    <definedName name="国内设备采购及保管费增值税税率" localSheetId="162">#REF!</definedName>
    <definedName name="国内设备运距" localSheetId="162">#REF!</definedName>
    <definedName name="国内设备运输保险费费率" localSheetId="162">#REF!</definedName>
    <definedName name="国内设备运输保险费增值税税率" localSheetId="162">#REF!</definedName>
    <definedName name="国内设备运杂费费率" localSheetId="162">#REF!</definedName>
    <definedName name="国内设备运杂费增值税税率" localSheetId="162">#REF!</definedName>
    <definedName name="机械使用费" localSheetId="162">#REF!</definedName>
    <definedName name="基站名称" localSheetId="162">#REF!</definedName>
    <definedName name="技工单价" localSheetId="162">#REF!</definedName>
    <definedName name="技工费" localSheetId="162">'表二（移动设备安装）'!$E$13</definedName>
    <definedName name="技工总工日" localSheetId="162">'表三甲（移动设备安装）'!$K$64</definedName>
    <definedName name="甲供主材增值税税率" localSheetId="162">#REF!</definedName>
    <definedName name="甲供主要材料费" localSheetId="162">'表四主材(甲)（移动设备安装）'!$I$26</definedName>
    <definedName name="甲供主要材料费含税价" localSheetId="162">'表四主材(甲)（移动设备安装）'!$K$26</definedName>
    <definedName name="甲供主要材料费增值税" localSheetId="162">'表四主材(甲)（移动设备安装）'!$J$26</definedName>
    <definedName name="间接费" localSheetId="162">'表二（移动设备安装）'!$I$17</definedName>
    <definedName name="监理费" localSheetId="162">#REF!</definedName>
    <definedName name="监理费费率" localSheetId="162">#REF!</definedName>
    <definedName name="监理费计费额" localSheetId="162">#REF!</definedName>
    <definedName name="监理费增值税税率" localSheetId="162">#REF!</definedName>
    <definedName name="建设单位名称" localSheetId="162">#REF!</definedName>
    <definedName name="建设类型" localSheetId="162">#REF!</definedName>
    <definedName name="建筑安装工程费" localSheetId="162">'表二（移动设备安装）'!$E$9</definedName>
    <definedName name="建筑安装工程费含税价" localSheetId="162">'表二（移动设备安装）'!$E$8</definedName>
    <definedName name="建筑安装工程费增值税" localSheetId="162">'表二（移动设备安装）'!$I$25</definedName>
    <definedName name="勘察费" localSheetId="162">#REF!</definedName>
    <definedName name="客户版生成文件名称" localSheetId="162">#REF!</definedName>
    <definedName name="利旧甲供主要材料费" localSheetId="162">'表四主材(甲)（移动设备安装）'!$I$22</definedName>
    <definedName name="利旧甲供主要材料费含税价" localSheetId="162">'表四主材(甲)（移动设备安装）'!$K$22</definedName>
    <definedName name="利旧甲供主要材料费增值税" localSheetId="162">'表四主材(甲)（移动设备安装）'!$J$22</definedName>
    <definedName name="利旧乙供主要材料费" localSheetId="162">'表四主材(乙)（移动设备安装）'!$I$22</definedName>
    <definedName name="利旧乙供主要材料费含税价" localSheetId="162">'表四主材(乙)（移动设备安装）'!$K$22</definedName>
    <definedName name="利旧乙供主要材料费增值税" localSheetId="162">'表四主材(乙)（移动设备安装）'!$J$22</definedName>
    <definedName name="利旧主设备费" localSheetId="162">'表四主设备（移动设备安装）'!$I$17</definedName>
    <definedName name="利旧主设备费含税价" localSheetId="162">'表四主设备（移动设备安装）'!$K$17</definedName>
    <definedName name="利旧主设备费增值税" localSheetId="162">'表四主设备（移动设备安装）'!$J$17</definedName>
    <definedName name="利润" localSheetId="162">'表二（移动设备安装）'!$I$24</definedName>
    <definedName name="利润率" localSheetId="162">#REF!</definedName>
    <definedName name="临时设施费" localSheetId="162">'表二（移动设备安装）'!$E$25</definedName>
    <definedName name="临时设施费费率" localSheetId="162">#REF!</definedName>
    <definedName name="木材及木制品运杂费费率" localSheetId="162">#REF!</definedName>
    <definedName name="木材及木制品运杂费增值税税率" localSheetId="162">#REF!</definedName>
    <definedName name="普工单价" localSheetId="162">#REF!</definedName>
    <definedName name="普工费" localSheetId="162">'表二（移动设备安装）'!$E$14</definedName>
    <definedName name="普工总工日" localSheetId="162">'表三甲（移动设备安装）'!$L$64</definedName>
    <definedName name="其他运杂费费率" localSheetId="162">#REF!</definedName>
    <definedName name="其他运杂费增值税税率" localSheetId="162">#REF!</definedName>
    <definedName name="企业管理费" localSheetId="162">'表二（移动设备安装）'!$I$23</definedName>
    <definedName name="企业管理费费率" localSheetId="162">#REF!</definedName>
    <definedName name="区域" localSheetId="162">#REF!</definedName>
    <definedName name="人工费" localSheetId="162">'表二（移动设备安装）'!$E$12</definedName>
    <definedName name="设备采购及保管费增值税税率" localSheetId="162">#REF!</definedName>
    <definedName name="设备厂家" localSheetId="162">#REF!</definedName>
    <definedName name="设备增值税税率" localSheetId="162">#REF!</definedName>
    <definedName name="设计费" localSheetId="162">#REF!</definedName>
    <definedName name="设计费费率" localSheetId="162">#REF!</definedName>
    <definedName name="设计费附加调整系数" localSheetId="162">#REF!</definedName>
    <definedName name="设计费工程复杂系数" localSheetId="162">#REF!</definedName>
    <definedName name="设计费计费额" localSheetId="162">#REF!</definedName>
    <definedName name="设计费增值税税率" localSheetId="162">#REF!</definedName>
    <definedName name="设计费专业调整系数" localSheetId="162">#REF!</definedName>
    <definedName name="设计负责人" localSheetId="162">#REF!</definedName>
    <definedName name="社会保障费" localSheetId="162">'表二（移动设备安装）'!$I$20</definedName>
    <definedName name="社会保障费费率" localSheetId="162">#REF!</definedName>
    <definedName name="审核" localSheetId="162">#REF!</definedName>
    <definedName name="生产工具用具使用费" localSheetId="162">'表二（移动设备安装）'!$I$10</definedName>
    <definedName name="生产工具用具使用费费率" localSheetId="162">#REF!</definedName>
    <definedName name="省份" localSheetId="162">#REF!</definedName>
    <definedName name="施工单位增值税税率" localSheetId="162">#REF!</definedName>
    <definedName name="施工队伍调遣费" localSheetId="162">'表二（移动设备安装）'!$I$15</definedName>
    <definedName name="施工用水电蒸气费" localSheetId="162">#REF!</definedName>
    <definedName name="室内外" localSheetId="162">#REF!</definedName>
    <definedName name="室外部分技工总工日" localSheetId="162">'表三甲（移动设备安装）'!$K$65</definedName>
    <definedName name="室外部分普工总工日" localSheetId="162">'表三甲（移动设备安装）'!$L$65</definedName>
    <definedName name="水泥及水泥构件运杂费费率" localSheetId="162">#REF!</definedName>
    <definedName name="水泥及水泥构件运杂费增值税税率" localSheetId="162">#REF!</definedName>
    <definedName name="塑料及塑料制品运杂费费率" localSheetId="162">#REF!</definedName>
    <definedName name="塑料及塑料制品运杂费增值税税率" localSheetId="162">#REF!</definedName>
    <definedName name="特殊地区施工增加费" localSheetId="162">'表二（移动设备安装）'!$I$12</definedName>
    <definedName name="特殊地区施工增加费费率" localSheetId="162">#REF!</definedName>
    <definedName name="危险作业意外伤害保险费" localSheetId="162">'表二（移动设备安装）'!$I$22</definedName>
    <definedName name="危险作业意外伤害保险费费率" localSheetId="162">#REF!</definedName>
    <definedName name="文明施工费" localSheetId="162">'表二（移动设备安装）'!$E$21</definedName>
    <definedName name="文明施工费费率" localSheetId="162">#REF!</definedName>
    <definedName name="无线设备与工器具购置费" localSheetId="162">#REF!</definedName>
    <definedName name="项目建设管理费" localSheetId="162">#REF!</definedName>
    <definedName name="项目建设管理费费率" localSheetId="162">#REF!</definedName>
    <definedName name="项目建设管理费增值税税率" localSheetId="162">#REF!</definedName>
    <definedName name="项目属性" localSheetId="162">#REF!</definedName>
    <definedName name="销项税额" localSheetId="162">'表二（移动设备安装）'!$I$25</definedName>
    <definedName name="小型建筑工程费" localSheetId="162">#REF!</definedName>
    <definedName name="小型建筑工程费含税价" localSheetId="162">#REF!</definedName>
    <definedName name="小型建筑工程费增值税" localSheetId="162">#REF!</definedName>
    <definedName name="新建软件单BBU造价" localSheetId="162">#REF!</definedName>
    <definedName name="新建软件单BBU造价公允价" localSheetId="162">#REF!</definedName>
    <definedName name="新建软件单RRU造价" localSheetId="162">#REF!</definedName>
    <definedName name="新建软件单RRU造价公允价" localSheetId="162">#REF!</definedName>
    <definedName name="新建软件单载频造价" localSheetId="162">#REF!</definedName>
    <definedName name="新建软件单载频造价公允价" localSheetId="162">#REF!</definedName>
    <definedName name="新建软件单站造价" localSheetId="162">#REF!</definedName>
    <definedName name="新建软件单站造价公允价" localSheetId="162">#REF!</definedName>
    <definedName name="新建硬件单BBU造价" localSheetId="162">#REF!</definedName>
    <definedName name="新建硬件单BBU造价公允价" localSheetId="162">#REF!</definedName>
    <definedName name="新建硬件单RRU造价" localSheetId="162">#REF!</definedName>
    <definedName name="新建硬件单RRU造价公允价" localSheetId="162">#REF!</definedName>
    <definedName name="新建硬件单载频造价" localSheetId="162">#REF!</definedName>
    <definedName name="新建硬件单载频造价公允价" localSheetId="162">#REF!</definedName>
    <definedName name="新建硬件单站造价" localSheetId="162">#REF!</definedName>
    <definedName name="新建硬件单站造价公允价" localSheetId="162">#REF!</definedName>
    <definedName name="选址费" localSheetId="162">#REF!</definedName>
    <definedName name="选址费增值税税率" localSheetId="162">#REF!</definedName>
    <definedName name="夜间施工增加费" localSheetId="162">'表二（移动设备安装）'!$I$8</definedName>
    <definedName name="夜间施工增加费费率" localSheetId="162">#REF!</definedName>
    <definedName name="仪表使用费" localSheetId="162">'表三丙（移动设备安装）'!$M$64</definedName>
    <definedName name="乙供主材增值税税率" localSheetId="162">#REF!</definedName>
    <definedName name="乙供主要材料费" localSheetId="162">'表四主材(乙)（移动设备安装）'!$I$26</definedName>
    <definedName name="乙供主要材料费含税价" localSheetId="162">'表四主材(乙)（移动设备安装）'!$K$26</definedName>
    <definedName name="乙供主要材料费增值税" localSheetId="162">'表四主材(乙)（移动设备安装）'!$J$26</definedName>
    <definedName name="已完工程及设备保护费" localSheetId="162">'表二（移动设备安装）'!$I$13</definedName>
    <definedName name="已完工程及设备保护费费率" localSheetId="162">#REF!</definedName>
    <definedName name="预备费费率" localSheetId="162">#REF!</definedName>
    <definedName name="运土费" localSheetId="162">#REF!</definedName>
    <definedName name="载波数" localSheetId="162">#REF!</definedName>
    <definedName name="直接费" localSheetId="162">'表二（移动设备安装）'!$E$10</definedName>
    <definedName name="直接工程费" localSheetId="162">'表二（移动设备安装）'!$E$11</definedName>
    <definedName name="主设备采购及保管费费率" localSheetId="162">#REF!</definedName>
    <definedName name="主设备采购及保管费增值税税率" localSheetId="162">#REF!</definedName>
    <definedName name="主设备费" localSheetId="162">'表四主设备（移动设备安装）'!$I$21</definedName>
    <definedName name="主设备费公允价" localSheetId="162">'表四主设备（移动设备安装）'!#REF!</definedName>
    <definedName name="主设备费含税价" localSheetId="162">'表四主设备（移动设备安装）'!$K$21</definedName>
    <definedName name="主设备费含税价公允价" localSheetId="162">'表四主设备（移动设备安装）'!#REF!</definedName>
    <definedName name="主设备费增值税" localSheetId="162">'表四主设备（移动设备安装）'!$J$21</definedName>
    <definedName name="主设备费增值税公允价" localSheetId="162">'表四主设备（移动设备安装）'!#REF!</definedName>
    <definedName name="主设备软件费" localSheetId="162">#REF!</definedName>
    <definedName name="主设备软件费公允价" localSheetId="162">#REF!</definedName>
    <definedName name="主设备软件费取费模式" localSheetId="162">#REF!</definedName>
    <definedName name="主设备软件费取费模式公允价" localSheetId="162">#REF!</definedName>
    <definedName name="主设备软件费增值税税率" localSheetId="162">#REF!</definedName>
    <definedName name="主设备软件费增值税税率公允价" localSheetId="162">#REF!</definedName>
    <definedName name="主设备硬件费" localSheetId="162">#REF!</definedName>
    <definedName name="主设备硬件费公允价" localSheetId="162">#REF!</definedName>
    <definedName name="主设备硬件费取费模式" localSheetId="162">#REF!</definedName>
    <definedName name="主设备硬件费取费模式公允价" localSheetId="162">#REF!</definedName>
    <definedName name="主设备硬件费增值税税率" localSheetId="162">#REF!</definedName>
    <definedName name="主设备硬件费增值税税率公允价" localSheetId="162">#REF!</definedName>
    <definedName name="主设备运距" localSheetId="162">#REF!</definedName>
    <definedName name="主设备运输保险费费率" localSheetId="162">#REF!</definedName>
    <definedName name="主设备运输保险费增值税税率" localSheetId="162">#REF!</definedName>
    <definedName name="主设备运杂费费率" localSheetId="162">#REF!</definedName>
    <definedName name="主设备运杂费增值税税率" localSheetId="162">#REF!</definedName>
    <definedName name="主要材料费" localSheetId="162">'表二（移动设备安装）'!$E$16</definedName>
    <definedName name="住房公积金" localSheetId="162">'表二（移动设备安装）'!$I$21</definedName>
    <definedName name="住房公积金费率" localSheetId="162">#REF!</definedName>
    <definedName name="专业代码" localSheetId="162">#REF!</definedName>
    <definedName name="专业归属" localSheetId="162">#REF!</definedName>
    <definedName name="资源录入费" localSheetId="162">#REF!</definedName>
    <definedName name="资源录入费增值税税率" localSheetId="162">#REF!</definedName>
    <definedName name="自定义编制日期" localSheetId="162">#REF!</definedName>
    <definedName name="总体设计费" localSheetId="162">#REF!</definedName>
    <definedName name="总投资" localSheetId="162">'表一（移动设备安装）'!$K$15</definedName>
    <definedName name="总投资含税价" localSheetId="162">'表一（移动设备安装）'!$M$15</definedName>
    <definedName name="总投资增值税" localSheetId="162">'表一（移动设备安装）'!$L$15</definedName>
    <definedName name="_xlnm._FilterDatabase" localSheetId="163" hidden="1">'表四主材(甲)（移动设备安装）'!$B$8:$L$9</definedName>
    <definedName name="BBU数量" localSheetId="163">#REF!</definedName>
    <definedName name="_xlnm.Print_Area" localSheetId="163">'表四主材(甲)（移动设备安装）'!$B$2:$L$27</definedName>
    <definedName name="_xlnm.Print_Titles" localSheetId="163">'表四主材(甲)（移动设备安装）'!$2:$8</definedName>
    <definedName name="reference" localSheetId="163" hidden="1">#REF!</definedName>
    <definedName name="RRU数量" localSheetId="163">#REF!</definedName>
    <definedName name="安全生产费" localSheetId="163">'表五（移动设备安装）'!$E$13</definedName>
    <definedName name="安全生产费费率" localSheetId="163">#REF!</definedName>
    <definedName name="搬迁设备包装及运输费用" localSheetId="163">#REF!</definedName>
    <definedName name="搬迁设备包装及运输费用增值税税率" localSheetId="163">#REF!</definedName>
    <definedName name="编制" localSheetId="163">#REF!</definedName>
    <definedName name="编制单位" localSheetId="163">#REF!</definedName>
    <definedName name="编制日期" localSheetId="163">#REF!</definedName>
    <definedName name="标签制作费" localSheetId="163">#REF!</definedName>
    <definedName name="标签制作费增值税税率" localSheetId="163">#REF!</definedName>
    <definedName name="不需安装设备采购及保管费费率" localSheetId="163">#REF!</definedName>
    <definedName name="材料采购及保管费费率" localSheetId="163">#REF!</definedName>
    <definedName name="材料采购及保管费增值税税率" localSheetId="163">#REF!</definedName>
    <definedName name="材料费" localSheetId="163">'表二（移动设备安装）'!$E$15</definedName>
    <definedName name="材料运距" localSheetId="163">#REF!</definedName>
    <definedName name="材料运输保险费费率" localSheetId="163">#REF!</definedName>
    <definedName name="材料运输保险费增值税税率" localSheetId="163">#REF!</definedName>
    <definedName name="厂家服务费" localSheetId="163">#REF!</definedName>
    <definedName name="厂家服务费取费模式" localSheetId="163">#REF!</definedName>
    <definedName name="厂家服务费增值税税率" localSheetId="163">#REF!</definedName>
    <definedName name="措施项目费" localSheetId="163">'表二（移动设备安装）'!$E$20</definedName>
    <definedName name="大型施工机械调遣费" localSheetId="163">'表二（移动设备安装）'!$I$16</definedName>
    <definedName name="单BBU服务费造价" localSheetId="163">#REF!</definedName>
    <definedName name="单RRU服务费造价" localSheetId="163">#REF!</definedName>
    <definedName name="单程调遣费" localSheetId="163">#REF!</definedName>
    <definedName name="单项工程名称" localSheetId="163">#REF!</definedName>
    <definedName name="单载频服务费造价" localSheetId="163">#REF!</definedName>
    <definedName name="单站服务费造价" localSheetId="163">#REF!</definedName>
    <definedName name="地市" localSheetId="163">#REF!</definedName>
    <definedName name="电缆运杂费费率" localSheetId="163">#REF!</definedName>
    <definedName name="电缆运杂费增值税税率" localSheetId="163">#REF!</definedName>
    <definedName name="电源设备与工器具购置费" localSheetId="163">#REF!</definedName>
    <definedName name="调遣里程" localSheetId="163">#REF!</definedName>
    <definedName name="调遣人数" localSheetId="163">#REF!</definedName>
    <definedName name="冬雨季施工增加费" localSheetId="163">'表二（移动设备安装）'!$I$9</definedName>
    <definedName name="冬雨季施工增加费费率" localSheetId="163">#REF!</definedName>
    <definedName name="二次搬运费" localSheetId="163">#REF!</definedName>
    <definedName name="二次搬运费增值税税率" localSheetId="163">#REF!</definedName>
    <definedName name="辅助材料费" localSheetId="163">'表二（移动设备安装）'!$E$17</definedName>
    <definedName name="辅助材料费费率" localSheetId="163">#REF!</definedName>
    <definedName name="工程车辆使用费" localSheetId="163">'表二（移动设备安装）'!$E$26</definedName>
    <definedName name="工程车辆使用费费率" localSheetId="163">#REF!</definedName>
    <definedName name="工程点交、场地清理费" localSheetId="163">'表二（移动设备安装）'!$E$24</definedName>
    <definedName name="工程点交、场地清理费率" localSheetId="163">#REF!</definedName>
    <definedName name="工程费" localSheetId="163">'表一（移动设备安装）'!$K$10</definedName>
    <definedName name="工程干扰费" localSheetId="163">'表二（移动设备安装）'!$E$23</definedName>
    <definedName name="工程干扰费费率" localSheetId="163">#REF!</definedName>
    <definedName name="工程建设其他费" localSheetId="163">'表五（移动设备安装）'!$E$26</definedName>
    <definedName name="工程建设其他费含税价" localSheetId="163">'表五（移动设备安装）'!$G$26</definedName>
    <definedName name="工程建设其他费增值税" localSheetId="163">'表五（移动设备安装）'!$F$26</definedName>
    <definedName name="工程排污费" localSheetId="163">#REF!</definedName>
    <definedName name="工程属性" localSheetId="163">#REF!</definedName>
    <definedName name="工程项目名称" localSheetId="163">#REF!</definedName>
    <definedName name="工地器材搬运费" localSheetId="163">'表二（移动设备安装）'!$E$22</definedName>
    <definedName name="工地器材搬运费费率" localSheetId="163">#REF!</definedName>
    <definedName name="光缆运杂费费率" localSheetId="163">#REF!</definedName>
    <definedName name="光缆运杂费增值税税率" localSheetId="163">#REF!</definedName>
    <definedName name="规费" localSheetId="163">'表二（移动设备安装）'!$I$18</definedName>
    <definedName name="国内配套利旧设备费" localSheetId="163">'表四国内（移动设备安装）'!$I$22</definedName>
    <definedName name="国内配套利旧设备费含税价" localSheetId="163">'表四国内（移动设备安装）'!$K$22</definedName>
    <definedName name="国内配套利旧设备费增值税" localSheetId="163">'表四国内（移动设备安装）'!$J$22</definedName>
    <definedName name="国内配套设备费" localSheetId="163">'表四国内（移动设备安装）'!$I$26</definedName>
    <definedName name="国内配套设备费含税价" localSheetId="163">'表四国内（移动设备安装）'!$K$26</definedName>
    <definedName name="国内配套设备费增值税" localSheetId="163">'表四国内（移动设备安装）'!$J$26</definedName>
    <definedName name="国内设备采购及保管费费率" localSheetId="163">#REF!</definedName>
    <definedName name="国内设备采购及保管费增值税税率" localSheetId="163">#REF!</definedName>
    <definedName name="国内设备运距" localSheetId="163">#REF!</definedName>
    <definedName name="国内设备运输保险费费率" localSheetId="163">#REF!</definedName>
    <definedName name="国内设备运输保险费增值税税率" localSheetId="163">#REF!</definedName>
    <definedName name="国内设备运杂费费率" localSheetId="163">#REF!</definedName>
    <definedName name="国内设备运杂费增值税税率" localSheetId="163">#REF!</definedName>
    <definedName name="机械使用费" localSheetId="163">#REF!</definedName>
    <definedName name="基站名称" localSheetId="163">#REF!</definedName>
    <definedName name="技工单价" localSheetId="163">#REF!</definedName>
    <definedName name="技工费" localSheetId="163">'表二（移动设备安装）'!$E$13</definedName>
    <definedName name="技工总工日" localSheetId="163">'表三甲（移动设备安装）'!$K$64</definedName>
    <definedName name="甲供主材增值税税率" localSheetId="163">#REF!</definedName>
    <definedName name="甲供主要材料费" localSheetId="163">'表四主材(甲)（移动设备安装）'!$I$26</definedName>
    <definedName name="甲供主要材料费含税价" localSheetId="163">'表四主材(甲)（移动设备安装）'!$K$26</definedName>
    <definedName name="甲供主要材料费增值税" localSheetId="163">'表四主材(甲)（移动设备安装）'!$J$26</definedName>
    <definedName name="间接费" localSheetId="163">'表二（移动设备安装）'!$I$17</definedName>
    <definedName name="监理费" localSheetId="163">#REF!</definedName>
    <definedName name="监理费费率" localSheetId="163">#REF!</definedName>
    <definedName name="监理费计费额" localSheetId="163">#REF!</definedName>
    <definedName name="监理费增值税税率" localSheetId="163">#REF!</definedName>
    <definedName name="建设单位名称" localSheetId="163">#REF!</definedName>
    <definedName name="建设类型" localSheetId="163">#REF!</definedName>
    <definedName name="建筑安装工程费" localSheetId="163">'表二（移动设备安装）'!$E$9</definedName>
    <definedName name="建筑安装工程费含税价" localSheetId="163">'表二（移动设备安装）'!$E$8</definedName>
    <definedName name="建筑安装工程费增值税" localSheetId="163">'表二（移动设备安装）'!$I$25</definedName>
    <definedName name="勘察费" localSheetId="163">#REF!</definedName>
    <definedName name="客户版生成文件名称" localSheetId="163">#REF!</definedName>
    <definedName name="利旧甲供主要材料费" localSheetId="163">'表四主材(甲)（移动设备安装）'!$I$22</definedName>
    <definedName name="利旧甲供主要材料费含税价" localSheetId="163">'表四主材(甲)（移动设备安装）'!$K$22</definedName>
    <definedName name="利旧甲供主要材料费增值税" localSheetId="163">'表四主材(甲)（移动设备安装）'!$J$22</definedName>
    <definedName name="利旧乙供主要材料费" localSheetId="163">'表四主材(乙)（移动设备安装）'!$I$22</definedName>
    <definedName name="利旧乙供主要材料费含税价" localSheetId="163">'表四主材(乙)（移动设备安装）'!$K$22</definedName>
    <definedName name="利旧乙供主要材料费增值税" localSheetId="163">'表四主材(乙)（移动设备安装）'!$J$22</definedName>
    <definedName name="利旧主设备费" localSheetId="163">'表四主设备（移动设备安装）'!$I$17</definedName>
    <definedName name="利旧主设备费含税价" localSheetId="163">'表四主设备（移动设备安装）'!$K$17</definedName>
    <definedName name="利旧主设备费增值税" localSheetId="163">'表四主设备（移动设备安装）'!$J$17</definedName>
    <definedName name="利润" localSheetId="163">'表二（移动设备安装）'!$I$24</definedName>
    <definedName name="利润率" localSheetId="163">#REF!</definedName>
    <definedName name="临时设施费" localSheetId="163">'表二（移动设备安装）'!$E$25</definedName>
    <definedName name="临时设施费费率" localSheetId="163">#REF!</definedName>
    <definedName name="木材及木制品运杂费费率" localSheetId="163">#REF!</definedName>
    <definedName name="木材及木制品运杂费增值税税率" localSheetId="163">#REF!</definedName>
    <definedName name="普工单价" localSheetId="163">#REF!</definedName>
    <definedName name="普工费" localSheetId="163">'表二（移动设备安装）'!$E$14</definedName>
    <definedName name="普工总工日" localSheetId="163">'表三甲（移动设备安装）'!$L$64</definedName>
    <definedName name="其他运杂费费率" localSheetId="163">#REF!</definedName>
    <definedName name="其他运杂费增值税税率" localSheetId="163">#REF!</definedName>
    <definedName name="企业管理费" localSheetId="163">'表二（移动设备安装）'!$I$23</definedName>
    <definedName name="企业管理费费率" localSheetId="163">#REF!</definedName>
    <definedName name="区域" localSheetId="163">#REF!</definedName>
    <definedName name="人工费" localSheetId="163">'表二（移动设备安装）'!$E$12</definedName>
    <definedName name="设备采购及保管费增值税税率" localSheetId="163">#REF!</definedName>
    <definedName name="设备厂家" localSheetId="163">#REF!</definedName>
    <definedName name="设备增值税税率" localSheetId="163">#REF!</definedName>
    <definedName name="设计费" localSheetId="163">#REF!</definedName>
    <definedName name="设计费费率" localSheetId="163">#REF!</definedName>
    <definedName name="设计费附加调整系数" localSheetId="163">#REF!</definedName>
    <definedName name="设计费工程复杂系数" localSheetId="163">#REF!</definedName>
    <definedName name="设计费计费额" localSheetId="163">#REF!</definedName>
    <definedName name="设计费增值税税率" localSheetId="163">#REF!</definedName>
    <definedName name="设计费专业调整系数" localSheetId="163">#REF!</definedName>
    <definedName name="设计负责人" localSheetId="163">#REF!</definedName>
    <definedName name="社会保障费" localSheetId="163">'表二（移动设备安装）'!$I$20</definedName>
    <definedName name="社会保障费费率" localSheetId="163">#REF!</definedName>
    <definedName name="审核" localSheetId="163">#REF!</definedName>
    <definedName name="生产工具用具使用费" localSheetId="163">'表二（移动设备安装）'!$I$10</definedName>
    <definedName name="生产工具用具使用费费率" localSheetId="163">#REF!</definedName>
    <definedName name="省份" localSheetId="163">#REF!</definedName>
    <definedName name="施工单位增值税税率" localSheetId="163">#REF!</definedName>
    <definedName name="施工队伍调遣费" localSheetId="163">'表二（移动设备安装）'!$I$15</definedName>
    <definedName name="施工用水电蒸气费" localSheetId="163">#REF!</definedName>
    <definedName name="室内外" localSheetId="163">#REF!</definedName>
    <definedName name="室外部分技工总工日" localSheetId="163">'表三甲（移动设备安装）'!$K$65</definedName>
    <definedName name="室外部分普工总工日" localSheetId="163">'表三甲（移动设备安装）'!$L$65</definedName>
    <definedName name="水泥及水泥构件运杂费费率" localSheetId="163">#REF!</definedName>
    <definedName name="水泥及水泥构件运杂费增值税税率" localSheetId="163">#REF!</definedName>
    <definedName name="塑料及塑料制品运杂费费率" localSheetId="163">#REF!</definedName>
    <definedName name="塑料及塑料制品运杂费增值税税率" localSheetId="163">#REF!</definedName>
    <definedName name="特殊地区施工增加费" localSheetId="163">'表二（移动设备安装）'!$I$12</definedName>
    <definedName name="特殊地区施工增加费费率" localSheetId="163">#REF!</definedName>
    <definedName name="危险作业意外伤害保险费" localSheetId="163">'表二（移动设备安装）'!$I$22</definedName>
    <definedName name="危险作业意外伤害保险费费率" localSheetId="163">#REF!</definedName>
    <definedName name="文明施工费" localSheetId="163">'表二（移动设备安装）'!$E$21</definedName>
    <definedName name="文明施工费费率" localSheetId="163">#REF!</definedName>
    <definedName name="无线设备与工器具购置费" localSheetId="163">#REF!</definedName>
    <definedName name="项目建设管理费" localSheetId="163">#REF!</definedName>
    <definedName name="项目建设管理费费率" localSheetId="163">#REF!</definedName>
    <definedName name="项目建设管理费增值税税率" localSheetId="163">#REF!</definedName>
    <definedName name="项目属性" localSheetId="163">#REF!</definedName>
    <definedName name="销项税额" localSheetId="163">'表二（移动设备安装）'!$I$25</definedName>
    <definedName name="小型建筑工程费" localSheetId="163">#REF!</definedName>
    <definedName name="小型建筑工程费含税价" localSheetId="163">#REF!</definedName>
    <definedName name="小型建筑工程费增值税" localSheetId="163">#REF!</definedName>
    <definedName name="新建软件单BBU造价" localSheetId="163">#REF!</definedName>
    <definedName name="新建软件单BBU造价公允价" localSheetId="163">#REF!</definedName>
    <definedName name="新建软件单RRU造价" localSheetId="163">#REF!</definedName>
    <definedName name="新建软件单RRU造价公允价" localSheetId="163">#REF!</definedName>
    <definedName name="新建软件单载频造价" localSheetId="163">#REF!</definedName>
    <definedName name="新建软件单载频造价公允价" localSheetId="163">#REF!</definedName>
    <definedName name="新建软件单站造价" localSheetId="163">#REF!</definedName>
    <definedName name="新建软件单站造价公允价" localSheetId="163">#REF!</definedName>
    <definedName name="新建硬件单BBU造价" localSheetId="163">#REF!</definedName>
    <definedName name="新建硬件单BBU造价公允价" localSheetId="163">#REF!</definedName>
    <definedName name="新建硬件单RRU造价" localSheetId="163">#REF!</definedName>
    <definedName name="新建硬件单RRU造价公允价" localSheetId="163">#REF!</definedName>
    <definedName name="新建硬件单载频造价" localSheetId="163">#REF!</definedName>
    <definedName name="新建硬件单载频造价公允价" localSheetId="163">#REF!</definedName>
    <definedName name="新建硬件单站造价" localSheetId="163">#REF!</definedName>
    <definedName name="新建硬件单站造价公允价" localSheetId="163">#REF!</definedName>
    <definedName name="选址费" localSheetId="163">#REF!</definedName>
    <definedName name="选址费增值税税率" localSheetId="163">#REF!</definedName>
    <definedName name="夜间施工增加费" localSheetId="163">'表二（移动设备安装）'!$I$8</definedName>
    <definedName name="夜间施工增加费费率" localSheetId="163">#REF!</definedName>
    <definedName name="仪表使用费" localSheetId="163">'表三丙（移动设备安装）'!$M$64</definedName>
    <definedName name="乙供主材增值税税率" localSheetId="163">#REF!</definedName>
    <definedName name="乙供主要材料费" localSheetId="163">'表四主材(乙)（移动设备安装）'!$I$26</definedName>
    <definedName name="乙供主要材料费含税价" localSheetId="163">'表四主材(乙)（移动设备安装）'!$K$26</definedName>
    <definedName name="乙供主要材料费增值税" localSheetId="163">'表四主材(乙)（移动设备安装）'!$J$26</definedName>
    <definedName name="已完工程及设备保护费" localSheetId="163">'表二（移动设备安装）'!$I$13</definedName>
    <definedName name="已完工程及设备保护费费率" localSheetId="163">#REF!</definedName>
    <definedName name="预备费费率" localSheetId="163">#REF!</definedName>
    <definedName name="运土费" localSheetId="163">#REF!</definedName>
    <definedName name="载波数" localSheetId="163">#REF!</definedName>
    <definedName name="直接费" localSheetId="163">'表二（移动设备安装）'!$E$10</definedName>
    <definedName name="直接工程费" localSheetId="163">'表二（移动设备安装）'!$E$11</definedName>
    <definedName name="主设备采购及保管费费率" localSheetId="163">#REF!</definedName>
    <definedName name="主设备采购及保管费增值税税率" localSheetId="163">#REF!</definedName>
    <definedName name="主设备费" localSheetId="163">'表四主设备（移动设备安装）'!$I$21</definedName>
    <definedName name="主设备费公允价" localSheetId="163">'表四主设备（移动设备安装）'!#REF!</definedName>
    <definedName name="主设备费含税价" localSheetId="163">'表四主设备（移动设备安装）'!$K$21</definedName>
    <definedName name="主设备费含税价公允价" localSheetId="163">'表四主设备（移动设备安装）'!#REF!</definedName>
    <definedName name="主设备费增值税" localSheetId="163">'表四主设备（移动设备安装）'!$J$21</definedName>
    <definedName name="主设备费增值税公允价" localSheetId="163">'表四主设备（移动设备安装）'!#REF!</definedName>
    <definedName name="主设备软件费" localSheetId="163">#REF!</definedName>
    <definedName name="主设备软件费公允价" localSheetId="163">#REF!</definedName>
    <definedName name="主设备软件费取费模式" localSheetId="163">#REF!</definedName>
    <definedName name="主设备软件费取费模式公允价" localSheetId="163">#REF!</definedName>
    <definedName name="主设备软件费增值税税率" localSheetId="163">#REF!</definedName>
    <definedName name="主设备软件费增值税税率公允价" localSheetId="163">#REF!</definedName>
    <definedName name="主设备硬件费" localSheetId="163">#REF!</definedName>
    <definedName name="主设备硬件费公允价" localSheetId="163">#REF!</definedName>
    <definedName name="主设备硬件费取费模式" localSheetId="163">#REF!</definedName>
    <definedName name="主设备硬件费取费模式公允价" localSheetId="163">#REF!</definedName>
    <definedName name="主设备硬件费增值税税率" localSheetId="163">#REF!</definedName>
    <definedName name="主设备硬件费增值税税率公允价" localSheetId="163">#REF!</definedName>
    <definedName name="主设备运距" localSheetId="163">#REF!</definedName>
    <definedName name="主设备运输保险费费率" localSheetId="163">#REF!</definedName>
    <definedName name="主设备运输保险费增值税税率" localSheetId="163">#REF!</definedName>
    <definedName name="主设备运杂费费率" localSheetId="163">#REF!</definedName>
    <definedName name="主设备运杂费增值税税率" localSheetId="163">#REF!</definedName>
    <definedName name="主要材料费" localSheetId="163">'表二（移动设备安装）'!$E$16</definedName>
    <definedName name="住房公积金" localSheetId="163">'表二（移动设备安装）'!$I$21</definedName>
    <definedName name="住房公积金费率" localSheetId="163">#REF!</definedName>
    <definedName name="专业代码" localSheetId="163">#REF!</definedName>
    <definedName name="专业归属" localSheetId="163">#REF!</definedName>
    <definedName name="资源录入费" localSheetId="163">#REF!</definedName>
    <definedName name="资源录入费增值税税率" localSheetId="163">#REF!</definedName>
    <definedName name="自定义编制日期" localSheetId="163">#REF!</definedName>
    <definedName name="总体设计费" localSheetId="163">#REF!</definedName>
    <definedName name="总投资" localSheetId="163">'表一（移动设备安装）'!$K$15</definedName>
    <definedName name="总投资含税价" localSheetId="163">'表一（移动设备安装）'!$M$15</definedName>
    <definedName name="总投资增值税" localSheetId="163">'表一（移动设备安装）'!$L$15</definedName>
    <definedName name="_xlnm._FilterDatabase" localSheetId="164" hidden="1">'表四主材(乙)（移动设备安装）'!$B$8:$L$8</definedName>
    <definedName name="BBU数量" localSheetId="164">#REF!</definedName>
    <definedName name="_xlnm.Print_Area" localSheetId="164">'表四主材(乙)（移动设备安装）'!$B$2:$L$27</definedName>
    <definedName name="_xlnm.Print_Titles" localSheetId="164">'表四主材(乙)（移动设备安装）'!$2:$8</definedName>
    <definedName name="reference" localSheetId="164" hidden="1">#REF!</definedName>
    <definedName name="RRU数量" localSheetId="164">#REF!</definedName>
    <definedName name="安全生产费" localSheetId="164">'表五（移动设备安装）'!$E$13</definedName>
    <definedName name="安全生产费费率" localSheetId="164">#REF!</definedName>
    <definedName name="搬迁设备包装及运输费用" localSheetId="164">#REF!</definedName>
    <definedName name="搬迁设备包装及运输费用增值税税率" localSheetId="164">#REF!</definedName>
    <definedName name="编制" localSheetId="164">#REF!</definedName>
    <definedName name="编制单位" localSheetId="164">#REF!</definedName>
    <definedName name="编制日期" localSheetId="164">#REF!</definedName>
    <definedName name="标签制作费" localSheetId="164">#REF!</definedName>
    <definedName name="标签制作费增值税税率" localSheetId="164">#REF!</definedName>
    <definedName name="不需安装设备采购及保管费费率" localSheetId="164">#REF!</definedName>
    <definedName name="材料采购及保管费费率" localSheetId="164">#REF!</definedName>
    <definedName name="材料采购及保管费增值税税率" localSheetId="164">#REF!</definedName>
    <definedName name="材料费" localSheetId="164">'表二（移动设备安装）'!$E$15</definedName>
    <definedName name="材料运距" localSheetId="164">#REF!</definedName>
    <definedName name="材料运输保险费费率" localSheetId="164">#REF!</definedName>
    <definedName name="材料运输保险费增值税税率" localSheetId="164">#REF!</definedName>
    <definedName name="厂家服务费" localSheetId="164">#REF!</definedName>
    <definedName name="厂家服务费取费模式" localSheetId="164">#REF!</definedName>
    <definedName name="厂家服务费增值税税率" localSheetId="164">#REF!</definedName>
    <definedName name="措施项目费" localSheetId="164">'表二（移动设备安装）'!$E$20</definedName>
    <definedName name="大型施工机械调遣费" localSheetId="164">'表二（移动设备安装）'!$I$16</definedName>
    <definedName name="单BBU服务费造价" localSheetId="164">#REF!</definedName>
    <definedName name="单RRU服务费造价" localSheetId="164">#REF!</definedName>
    <definedName name="单程调遣费" localSheetId="164">#REF!</definedName>
    <definedName name="单项工程名称" localSheetId="164">#REF!</definedName>
    <definedName name="单载频服务费造价" localSheetId="164">#REF!</definedName>
    <definedName name="单站服务费造价" localSheetId="164">#REF!</definedName>
    <definedName name="地市" localSheetId="164">#REF!</definedName>
    <definedName name="电缆运杂费费率" localSheetId="164">#REF!</definedName>
    <definedName name="电缆运杂费增值税税率" localSheetId="164">#REF!</definedName>
    <definedName name="电源设备与工器具购置费" localSheetId="164">#REF!</definedName>
    <definedName name="调遣里程" localSheetId="164">#REF!</definedName>
    <definedName name="调遣人数" localSheetId="164">#REF!</definedName>
    <definedName name="冬雨季施工增加费" localSheetId="164">'表二（移动设备安装）'!$I$9</definedName>
    <definedName name="冬雨季施工增加费费率" localSheetId="164">#REF!</definedName>
    <definedName name="二次搬运费" localSheetId="164">#REF!</definedName>
    <definedName name="二次搬运费增值税税率" localSheetId="164">#REF!</definedName>
    <definedName name="辅助材料费" localSheetId="164">'表二（移动设备安装）'!$E$17</definedName>
    <definedName name="辅助材料费费率" localSheetId="164">#REF!</definedName>
    <definedName name="工程车辆使用费" localSheetId="164">'表二（移动设备安装）'!$E$26</definedName>
    <definedName name="工程车辆使用费费率" localSheetId="164">#REF!</definedName>
    <definedName name="工程点交、场地清理费" localSheetId="164">'表二（移动设备安装）'!$E$24</definedName>
    <definedName name="工程点交、场地清理费率" localSheetId="164">#REF!</definedName>
    <definedName name="工程费" localSheetId="164">'表一（移动设备安装）'!$K$10</definedName>
    <definedName name="工程干扰费" localSheetId="164">'表二（移动设备安装）'!$E$23</definedName>
    <definedName name="工程干扰费费率" localSheetId="164">#REF!</definedName>
    <definedName name="工程建设其他费" localSheetId="164">'表五（移动设备安装）'!$E$26</definedName>
    <definedName name="工程建设其他费含税价" localSheetId="164">'表五（移动设备安装）'!$G$26</definedName>
    <definedName name="工程建设其他费增值税" localSheetId="164">'表五（移动设备安装）'!$F$26</definedName>
    <definedName name="工程排污费" localSheetId="164">#REF!</definedName>
    <definedName name="工程属性" localSheetId="164">#REF!</definedName>
    <definedName name="工程项目名称" localSheetId="164">#REF!</definedName>
    <definedName name="工地器材搬运费" localSheetId="164">'表二（移动设备安装）'!$E$22</definedName>
    <definedName name="工地器材搬运费费率" localSheetId="164">#REF!</definedName>
    <definedName name="光缆运杂费费率" localSheetId="164">#REF!</definedName>
    <definedName name="光缆运杂费增值税税率" localSheetId="164">#REF!</definedName>
    <definedName name="规费" localSheetId="164">'表二（移动设备安装）'!$I$18</definedName>
    <definedName name="国内配套利旧设备费" localSheetId="164">'表四国内（移动设备安装）'!$I$22</definedName>
    <definedName name="国内配套利旧设备费含税价" localSheetId="164">'表四国内（移动设备安装）'!$K$22</definedName>
    <definedName name="国内配套利旧设备费增值税" localSheetId="164">'表四国内（移动设备安装）'!$J$22</definedName>
    <definedName name="国内配套设备费" localSheetId="164">'表四国内（移动设备安装）'!$I$26</definedName>
    <definedName name="国内配套设备费含税价" localSheetId="164">'表四国内（移动设备安装）'!$K$26</definedName>
    <definedName name="国内配套设备费增值税" localSheetId="164">'表四国内（移动设备安装）'!$J$26</definedName>
    <definedName name="国内设备采购及保管费费率" localSheetId="164">#REF!</definedName>
    <definedName name="国内设备采购及保管费增值税税率" localSheetId="164">#REF!</definedName>
    <definedName name="国内设备运距" localSheetId="164">#REF!</definedName>
    <definedName name="国内设备运输保险费费率" localSheetId="164">#REF!</definedName>
    <definedName name="国内设备运输保险费增值税税率" localSheetId="164">#REF!</definedName>
    <definedName name="国内设备运杂费费率" localSheetId="164">#REF!</definedName>
    <definedName name="国内设备运杂费增值税税率" localSheetId="164">#REF!</definedName>
    <definedName name="机械使用费" localSheetId="164">#REF!</definedName>
    <definedName name="基站名称" localSheetId="164">#REF!</definedName>
    <definedName name="技工单价" localSheetId="164">#REF!</definedName>
    <definedName name="技工费" localSheetId="164">'表二（移动设备安装）'!$E$13</definedName>
    <definedName name="技工总工日" localSheetId="164">'表三甲（移动设备安装）'!$K$64</definedName>
    <definedName name="甲供主材增值税税率" localSheetId="164">#REF!</definedName>
    <definedName name="甲供主要材料费" localSheetId="164">'表四主材(甲)（移动设备安装）'!$I$26</definedName>
    <definedName name="甲供主要材料费含税价" localSheetId="164">'表四主材(甲)（移动设备安装）'!$K$26</definedName>
    <definedName name="甲供主要材料费增值税" localSheetId="164">'表四主材(甲)（移动设备安装）'!$J$26</definedName>
    <definedName name="间接费" localSheetId="164">'表二（移动设备安装）'!$I$17</definedName>
    <definedName name="监理费" localSheetId="164">#REF!</definedName>
    <definedName name="监理费费率" localSheetId="164">#REF!</definedName>
    <definedName name="监理费计费额" localSheetId="164">#REF!</definedName>
    <definedName name="监理费增值税税率" localSheetId="164">#REF!</definedName>
    <definedName name="建设单位名称" localSheetId="164">#REF!</definedName>
    <definedName name="建设类型" localSheetId="164">#REF!</definedName>
    <definedName name="建筑安装工程费" localSheetId="164">'表二（移动设备安装）'!$E$9</definedName>
    <definedName name="建筑安装工程费含税价" localSheetId="164">'表二（移动设备安装）'!$E$8</definedName>
    <definedName name="建筑安装工程费增值税" localSheetId="164">'表二（移动设备安装）'!$I$25</definedName>
    <definedName name="勘察费" localSheetId="164">#REF!</definedName>
    <definedName name="客户版生成文件名称" localSheetId="164">#REF!</definedName>
    <definedName name="利旧甲供主要材料费" localSheetId="164">'表四主材(甲)（移动设备安装）'!$I$22</definedName>
    <definedName name="利旧甲供主要材料费含税价" localSheetId="164">'表四主材(甲)（移动设备安装）'!$K$22</definedName>
    <definedName name="利旧甲供主要材料费增值税" localSheetId="164">'表四主材(甲)（移动设备安装）'!$J$22</definedName>
    <definedName name="利旧乙供主要材料费" localSheetId="164">'表四主材(乙)（移动设备安装）'!$I$22</definedName>
    <definedName name="利旧乙供主要材料费含税价" localSheetId="164">'表四主材(乙)（移动设备安装）'!$K$22</definedName>
    <definedName name="利旧乙供主要材料费增值税" localSheetId="164">'表四主材(乙)（移动设备安装）'!$J$22</definedName>
    <definedName name="利旧主设备费" localSheetId="164">'表四主设备（移动设备安装）'!$I$17</definedName>
    <definedName name="利旧主设备费含税价" localSheetId="164">'表四主设备（移动设备安装）'!$K$17</definedName>
    <definedName name="利旧主设备费增值税" localSheetId="164">'表四主设备（移动设备安装）'!$J$17</definedName>
    <definedName name="利润" localSheetId="164">'表二（移动设备安装）'!$I$24</definedName>
    <definedName name="利润率" localSheetId="164">#REF!</definedName>
    <definedName name="临时设施费" localSheetId="164">'表二（移动设备安装）'!$E$25</definedName>
    <definedName name="临时设施费费率" localSheetId="164">#REF!</definedName>
    <definedName name="木材及木制品运杂费费率" localSheetId="164">#REF!</definedName>
    <definedName name="木材及木制品运杂费增值税税率" localSheetId="164">#REF!</definedName>
    <definedName name="普工单价" localSheetId="164">#REF!</definedName>
    <definedName name="普工费" localSheetId="164">'表二（移动设备安装）'!$E$14</definedName>
    <definedName name="普工总工日" localSheetId="164">'表三甲（移动设备安装）'!$L$64</definedName>
    <definedName name="其他运杂费费率" localSheetId="164">#REF!</definedName>
    <definedName name="其他运杂费增值税税率" localSheetId="164">#REF!</definedName>
    <definedName name="企业管理费" localSheetId="164">'表二（移动设备安装）'!$I$23</definedName>
    <definedName name="企业管理费费率" localSheetId="164">#REF!</definedName>
    <definedName name="区域" localSheetId="164">#REF!</definedName>
    <definedName name="人工费" localSheetId="164">'表二（移动设备安装）'!$E$12</definedName>
    <definedName name="设备采购及保管费增值税税率" localSheetId="164">#REF!</definedName>
    <definedName name="设备厂家" localSheetId="164">#REF!</definedName>
    <definedName name="设备增值税税率" localSheetId="164">#REF!</definedName>
    <definedName name="设计费" localSheetId="164">#REF!</definedName>
    <definedName name="设计费费率" localSheetId="164">#REF!</definedName>
    <definedName name="设计费附加调整系数" localSheetId="164">#REF!</definedName>
    <definedName name="设计费工程复杂系数" localSheetId="164">#REF!</definedName>
    <definedName name="设计费计费额" localSheetId="164">#REF!</definedName>
    <definedName name="设计费增值税税率" localSheetId="164">#REF!</definedName>
    <definedName name="设计费专业调整系数" localSheetId="164">#REF!</definedName>
    <definedName name="设计负责人" localSheetId="164">#REF!</definedName>
    <definedName name="社会保障费" localSheetId="164">'表二（移动设备安装）'!$I$20</definedName>
    <definedName name="社会保障费费率" localSheetId="164">#REF!</definedName>
    <definedName name="审核" localSheetId="164">#REF!</definedName>
    <definedName name="生产工具用具使用费" localSheetId="164">'表二（移动设备安装）'!$I$10</definedName>
    <definedName name="生产工具用具使用费费率" localSheetId="164">#REF!</definedName>
    <definedName name="省份" localSheetId="164">#REF!</definedName>
    <definedName name="施工单位增值税税率" localSheetId="164">#REF!</definedName>
    <definedName name="施工队伍调遣费" localSheetId="164">'表二（移动设备安装）'!$I$15</definedName>
    <definedName name="施工用水电蒸气费" localSheetId="164">#REF!</definedName>
    <definedName name="室内外" localSheetId="164">#REF!</definedName>
    <definedName name="室外部分技工总工日" localSheetId="164">'表三甲（移动设备安装）'!$K$65</definedName>
    <definedName name="室外部分普工总工日" localSheetId="164">'表三甲（移动设备安装）'!$L$65</definedName>
    <definedName name="水泥及水泥构件运杂费费率" localSheetId="164">#REF!</definedName>
    <definedName name="水泥及水泥构件运杂费增值税税率" localSheetId="164">#REF!</definedName>
    <definedName name="塑料及塑料制品运杂费费率" localSheetId="164">#REF!</definedName>
    <definedName name="塑料及塑料制品运杂费增值税税率" localSheetId="164">#REF!</definedName>
    <definedName name="特殊地区施工增加费" localSheetId="164">'表二（移动设备安装）'!$I$12</definedName>
    <definedName name="特殊地区施工增加费费率" localSheetId="164">#REF!</definedName>
    <definedName name="危险作业意外伤害保险费" localSheetId="164">'表二（移动设备安装）'!$I$22</definedName>
    <definedName name="危险作业意外伤害保险费费率" localSheetId="164">#REF!</definedName>
    <definedName name="文明施工费" localSheetId="164">'表二（移动设备安装）'!$E$21</definedName>
    <definedName name="文明施工费费率" localSheetId="164">#REF!</definedName>
    <definedName name="无线设备与工器具购置费" localSheetId="164">#REF!</definedName>
    <definedName name="项目建设管理费" localSheetId="164">#REF!</definedName>
    <definedName name="项目建设管理费费率" localSheetId="164">#REF!</definedName>
    <definedName name="项目建设管理费增值税税率" localSheetId="164">#REF!</definedName>
    <definedName name="项目属性" localSheetId="164">#REF!</definedName>
    <definedName name="销项税额" localSheetId="164">'表二（移动设备安装）'!$I$25</definedName>
    <definedName name="小型建筑工程费" localSheetId="164">#REF!</definedName>
    <definedName name="小型建筑工程费含税价" localSheetId="164">#REF!</definedName>
    <definedName name="小型建筑工程费增值税" localSheetId="164">#REF!</definedName>
    <definedName name="新建软件单BBU造价" localSheetId="164">#REF!</definedName>
    <definedName name="新建软件单BBU造价公允价" localSheetId="164">#REF!</definedName>
    <definedName name="新建软件单RRU造价" localSheetId="164">#REF!</definedName>
    <definedName name="新建软件单RRU造价公允价" localSheetId="164">#REF!</definedName>
    <definedName name="新建软件单载频造价" localSheetId="164">#REF!</definedName>
    <definedName name="新建软件单载频造价公允价" localSheetId="164">#REF!</definedName>
    <definedName name="新建软件单站造价" localSheetId="164">#REF!</definedName>
    <definedName name="新建软件单站造价公允价" localSheetId="164">#REF!</definedName>
    <definedName name="新建硬件单BBU造价" localSheetId="164">#REF!</definedName>
    <definedName name="新建硬件单BBU造价公允价" localSheetId="164">#REF!</definedName>
    <definedName name="新建硬件单RRU造价" localSheetId="164">#REF!</definedName>
    <definedName name="新建硬件单RRU造价公允价" localSheetId="164">#REF!</definedName>
    <definedName name="新建硬件单载频造价" localSheetId="164">#REF!</definedName>
    <definedName name="新建硬件单载频造价公允价" localSheetId="164">#REF!</definedName>
    <definedName name="新建硬件单站造价" localSheetId="164">#REF!</definedName>
    <definedName name="新建硬件单站造价公允价" localSheetId="164">#REF!</definedName>
    <definedName name="选址费" localSheetId="164">#REF!</definedName>
    <definedName name="选址费增值税税率" localSheetId="164">#REF!</definedName>
    <definedName name="夜间施工增加费" localSheetId="164">'表二（移动设备安装）'!$I$8</definedName>
    <definedName name="夜间施工增加费费率" localSheetId="164">#REF!</definedName>
    <definedName name="仪表使用费" localSheetId="164">'表三丙（移动设备安装）'!$M$64</definedName>
    <definedName name="乙供主材增值税税率" localSheetId="164">#REF!</definedName>
    <definedName name="乙供主要材料费" localSheetId="164">'表四主材(乙)（移动设备安装）'!$I$26</definedName>
    <definedName name="乙供主要材料费含税价" localSheetId="164">'表四主材(乙)（移动设备安装）'!$K$26</definedName>
    <definedName name="乙供主要材料费增值税" localSheetId="164">'表四主材(乙)（移动设备安装）'!$J$26</definedName>
    <definedName name="已完工程及设备保护费" localSheetId="164">'表二（移动设备安装）'!$I$13</definedName>
    <definedName name="已完工程及设备保护费费率" localSheetId="164">#REF!</definedName>
    <definedName name="预备费费率" localSheetId="164">#REF!</definedName>
    <definedName name="运土费" localSheetId="164">#REF!</definedName>
    <definedName name="载波数" localSheetId="164">#REF!</definedName>
    <definedName name="直接费" localSheetId="164">'表二（移动设备安装）'!$E$10</definedName>
    <definedName name="直接工程费" localSheetId="164">'表二（移动设备安装）'!$E$11</definedName>
    <definedName name="主设备采购及保管费费率" localSheetId="164">#REF!</definedName>
    <definedName name="主设备采购及保管费增值税税率" localSheetId="164">#REF!</definedName>
    <definedName name="主设备费" localSheetId="164">'表四主设备（移动设备安装）'!$I$21</definedName>
    <definedName name="主设备费公允价" localSheetId="164">'表四主设备（移动设备安装）'!#REF!</definedName>
    <definedName name="主设备费含税价" localSheetId="164">'表四主设备（移动设备安装）'!$K$21</definedName>
    <definedName name="主设备费含税价公允价" localSheetId="164">'表四主设备（移动设备安装）'!#REF!</definedName>
    <definedName name="主设备费增值税" localSheetId="164">'表四主设备（移动设备安装）'!$J$21</definedName>
    <definedName name="主设备费增值税公允价" localSheetId="164">'表四主设备（移动设备安装）'!#REF!</definedName>
    <definedName name="主设备软件费" localSheetId="164">#REF!</definedName>
    <definedName name="主设备软件费公允价" localSheetId="164">#REF!</definedName>
    <definedName name="主设备软件费取费模式" localSheetId="164">#REF!</definedName>
    <definedName name="主设备软件费取费模式公允价" localSheetId="164">#REF!</definedName>
    <definedName name="主设备软件费增值税税率" localSheetId="164">#REF!</definedName>
    <definedName name="主设备软件费增值税税率公允价" localSheetId="164">#REF!</definedName>
    <definedName name="主设备硬件费" localSheetId="164">#REF!</definedName>
    <definedName name="主设备硬件费公允价" localSheetId="164">#REF!</definedName>
    <definedName name="主设备硬件费取费模式" localSheetId="164">#REF!</definedName>
    <definedName name="主设备硬件费取费模式公允价" localSheetId="164">#REF!</definedName>
    <definedName name="主设备硬件费增值税税率" localSheetId="164">#REF!</definedName>
    <definedName name="主设备硬件费增值税税率公允价" localSheetId="164">#REF!</definedName>
    <definedName name="主设备运距" localSheetId="164">#REF!</definedName>
    <definedName name="主设备运输保险费费率" localSheetId="164">#REF!</definedName>
    <definedName name="主设备运输保险费增值税税率" localSheetId="164">#REF!</definedName>
    <definedName name="主设备运杂费费率" localSheetId="164">#REF!</definedName>
    <definedName name="主设备运杂费增值税税率" localSheetId="164">#REF!</definedName>
    <definedName name="主要材料费" localSheetId="164">'表二（移动设备安装）'!$E$16</definedName>
    <definedName name="住房公积金" localSheetId="164">'表二（移动设备安装）'!$I$21</definedName>
    <definedName name="住房公积金费率" localSheetId="164">#REF!</definedName>
    <definedName name="专业代码" localSheetId="164">#REF!</definedName>
    <definedName name="专业归属" localSheetId="164">#REF!</definedName>
    <definedName name="资源录入费" localSheetId="164">#REF!</definedName>
    <definedName name="资源录入费增值税税率" localSheetId="164">#REF!</definedName>
    <definedName name="自定义编制日期" localSheetId="164">#REF!</definedName>
    <definedName name="总体设计费" localSheetId="164">#REF!</definedName>
    <definedName name="总投资" localSheetId="164">'表一（移动设备安装）'!$K$15</definedName>
    <definedName name="总投资含税价" localSheetId="164">'表一（移动设备安装）'!$M$15</definedName>
    <definedName name="总投资增值税" localSheetId="164">'表一（移动设备安装）'!$L$15</definedName>
    <definedName name="_xlnm._FilterDatabase" localSheetId="165" hidden="1">'表五（移动设备安装）'!$B$8:$H$26</definedName>
    <definedName name="BBU数量" localSheetId="165">#REF!</definedName>
    <definedName name="_xlnm.Print_Area" localSheetId="165">'表五（移动设备安装）'!$B$2:$H$27</definedName>
    <definedName name="_xlnm.Print_Titles" localSheetId="165">'表五（移动设备安装）'!$2:$8</definedName>
    <definedName name="reference" localSheetId="165" hidden="1">#REF!</definedName>
    <definedName name="RRU数量" localSheetId="165">#REF!</definedName>
    <definedName name="安全生产费" localSheetId="165">'表五（移动设备安装）'!$E$13</definedName>
    <definedName name="安全生产费费率" localSheetId="165">#REF!</definedName>
    <definedName name="搬迁设备包装及运输费用" localSheetId="165">#REF!</definedName>
    <definedName name="搬迁设备包装及运输费用增值税税率" localSheetId="165">#REF!</definedName>
    <definedName name="编制" localSheetId="165">#REF!</definedName>
    <definedName name="编制单位" localSheetId="165">#REF!</definedName>
    <definedName name="编制日期" localSheetId="165">#REF!</definedName>
    <definedName name="标签制作费" localSheetId="165">#REF!</definedName>
    <definedName name="标签制作费增值税税率" localSheetId="165">#REF!</definedName>
    <definedName name="不需安装设备采购及保管费费率" localSheetId="165">#REF!</definedName>
    <definedName name="材料采购及保管费费率" localSheetId="165">#REF!</definedName>
    <definedName name="材料采购及保管费增值税税率" localSheetId="165">#REF!</definedName>
    <definedName name="材料费" localSheetId="165">'表二（移动设备安装）'!$E$15</definedName>
    <definedName name="材料运距" localSheetId="165">#REF!</definedName>
    <definedName name="材料运输保险费费率" localSheetId="165">#REF!</definedName>
    <definedName name="材料运输保险费增值税税率" localSheetId="165">#REF!</definedName>
    <definedName name="厂家服务费" localSheetId="165">#REF!</definedName>
    <definedName name="厂家服务费取费模式" localSheetId="165">#REF!</definedName>
    <definedName name="厂家服务费增值税税率" localSheetId="165">#REF!</definedName>
    <definedName name="措施项目费" localSheetId="165">'表二（移动设备安装）'!$E$20</definedName>
    <definedName name="大型施工机械调遣费" localSheetId="165">'表二（移动设备安装）'!$I$16</definedName>
    <definedName name="单BBU服务费造价" localSheetId="165">#REF!</definedName>
    <definedName name="单RRU服务费造价" localSheetId="165">#REF!</definedName>
    <definedName name="单程调遣费" localSheetId="165">#REF!</definedName>
    <definedName name="单项工程名称" localSheetId="165">#REF!</definedName>
    <definedName name="单载频服务费造价" localSheetId="165">#REF!</definedName>
    <definedName name="单站服务费造价" localSheetId="165">#REF!</definedName>
    <definedName name="地市" localSheetId="165">#REF!</definedName>
    <definedName name="电缆运杂费费率" localSheetId="165">#REF!</definedName>
    <definedName name="电缆运杂费增值税税率" localSheetId="165">#REF!</definedName>
    <definedName name="电源设备与工器具购置费" localSheetId="165">#REF!</definedName>
    <definedName name="调遣里程" localSheetId="165">#REF!</definedName>
    <definedName name="调遣人数" localSheetId="165">#REF!</definedName>
    <definedName name="冬雨季施工增加费" localSheetId="165">'表二（移动设备安装）'!$I$9</definedName>
    <definedName name="冬雨季施工增加费费率" localSheetId="165">#REF!</definedName>
    <definedName name="二次搬运费" localSheetId="165">#REF!</definedName>
    <definedName name="二次搬运费增值税税率" localSheetId="165">#REF!</definedName>
    <definedName name="辅助材料费" localSheetId="165">'表二（移动设备安装）'!$E$17</definedName>
    <definedName name="辅助材料费费率" localSheetId="165">#REF!</definedName>
    <definedName name="工程车辆使用费" localSheetId="165">'表二（移动设备安装）'!$E$26</definedName>
    <definedName name="工程车辆使用费费率" localSheetId="165">#REF!</definedName>
    <definedName name="工程点交、场地清理费" localSheetId="165">'表二（移动设备安装）'!$E$24</definedName>
    <definedName name="工程点交、场地清理费率" localSheetId="165">#REF!</definedName>
    <definedName name="工程费" localSheetId="165">'表一（移动设备安装）'!$K$10</definedName>
    <definedName name="工程干扰费" localSheetId="165">'表二（移动设备安装）'!$E$23</definedName>
    <definedName name="工程干扰费费率" localSheetId="165">#REF!</definedName>
    <definedName name="工程建设其他费" localSheetId="165">'表五（移动设备安装）'!$E$26</definedName>
    <definedName name="工程建设其他费含税价" localSheetId="165">'表五（移动设备安装）'!$G$26</definedName>
    <definedName name="工程建设其他费增值税" localSheetId="165">'表五（移动设备安装）'!$F$26</definedName>
    <definedName name="工程排污费" localSheetId="165">#REF!</definedName>
    <definedName name="工程属性" localSheetId="165">#REF!</definedName>
    <definedName name="工程项目名称" localSheetId="165">#REF!</definedName>
    <definedName name="工地器材搬运费" localSheetId="165">'表二（移动设备安装）'!$E$22</definedName>
    <definedName name="工地器材搬运费费率" localSheetId="165">#REF!</definedName>
    <definedName name="光缆运杂费费率" localSheetId="165">#REF!</definedName>
    <definedName name="光缆运杂费增值税税率" localSheetId="165">#REF!</definedName>
    <definedName name="规费" localSheetId="165">'表二（移动设备安装）'!$I$18</definedName>
    <definedName name="国内配套利旧设备费" localSheetId="165">'表四国内（移动设备安装）'!$I$22</definedName>
    <definedName name="国内配套利旧设备费含税价" localSheetId="165">'表四国内（移动设备安装）'!$K$22</definedName>
    <definedName name="国内配套利旧设备费增值税" localSheetId="165">'表四国内（移动设备安装）'!$J$22</definedName>
    <definedName name="国内配套设备费" localSheetId="165">'表四国内（移动设备安装）'!$I$26</definedName>
    <definedName name="国内配套设备费含税价" localSheetId="165">'表四国内（移动设备安装）'!$K$26</definedName>
    <definedName name="国内配套设备费增值税" localSheetId="165">'表四国内（移动设备安装）'!$J$26</definedName>
    <definedName name="国内设备采购及保管费费率" localSheetId="165">#REF!</definedName>
    <definedName name="国内设备采购及保管费增值税税率" localSheetId="165">#REF!</definedName>
    <definedName name="国内设备运距" localSheetId="165">#REF!</definedName>
    <definedName name="国内设备运输保险费费率" localSheetId="165">#REF!</definedName>
    <definedName name="国内设备运输保险费增值税税率" localSheetId="165">#REF!</definedName>
    <definedName name="国内设备运杂费费率" localSheetId="165">#REF!</definedName>
    <definedName name="国内设备运杂费增值税税率" localSheetId="165">#REF!</definedName>
    <definedName name="机械使用费" localSheetId="165">#REF!</definedName>
    <definedName name="基站名称" localSheetId="165">#REF!</definedName>
    <definedName name="技工单价" localSheetId="165">#REF!</definedName>
    <definedName name="技工费" localSheetId="165">'表二（移动设备安装）'!$E$13</definedName>
    <definedName name="技工总工日" localSheetId="165">'表三甲（移动设备安装）'!$K$64</definedName>
    <definedName name="甲供主材增值税税率" localSheetId="165">#REF!</definedName>
    <definedName name="甲供主要材料费" localSheetId="165">'表四主材(甲)（移动设备安装）'!$I$26</definedName>
    <definedName name="甲供主要材料费含税价" localSheetId="165">'表四主材(甲)（移动设备安装）'!$K$26</definedName>
    <definedName name="甲供主要材料费增值税" localSheetId="165">'表四主材(甲)（移动设备安装）'!$J$26</definedName>
    <definedName name="间接费" localSheetId="165">'表二（移动设备安装）'!$I$17</definedName>
    <definedName name="监理费" localSheetId="165">#REF!</definedName>
    <definedName name="监理费费率" localSheetId="165">#REF!</definedName>
    <definedName name="监理费计费额" localSheetId="165">#REF!</definedName>
    <definedName name="监理费增值税税率" localSheetId="165">#REF!</definedName>
    <definedName name="建设单位名称" localSheetId="165">#REF!</definedName>
    <definedName name="建设类型" localSheetId="165">#REF!</definedName>
    <definedName name="建筑安装工程费" localSheetId="165">'表二（移动设备安装）'!$E$9</definedName>
    <definedName name="建筑安装工程费含税价" localSheetId="165">'表二（移动设备安装）'!$E$8</definedName>
    <definedName name="建筑安装工程费增值税" localSheetId="165">'表二（移动设备安装）'!$I$25</definedName>
    <definedName name="勘察费" localSheetId="165">#REF!</definedName>
    <definedName name="客户版生成文件名称" localSheetId="165">#REF!</definedName>
    <definedName name="利旧甲供主要材料费" localSheetId="165">'表四主材(甲)（移动设备安装）'!$I$22</definedName>
    <definedName name="利旧甲供主要材料费含税价" localSheetId="165">'表四主材(甲)（移动设备安装）'!$K$22</definedName>
    <definedName name="利旧甲供主要材料费增值税" localSheetId="165">'表四主材(甲)（移动设备安装）'!$J$22</definedName>
    <definedName name="利旧乙供主要材料费" localSheetId="165">'表四主材(乙)（移动设备安装）'!$I$22</definedName>
    <definedName name="利旧乙供主要材料费含税价" localSheetId="165">'表四主材(乙)（移动设备安装）'!$K$22</definedName>
    <definedName name="利旧乙供主要材料费增值税" localSheetId="165">'表四主材(乙)（移动设备安装）'!$J$22</definedName>
    <definedName name="利旧主设备费" localSheetId="165">'表四主设备（移动设备安装）'!$I$17</definedName>
    <definedName name="利旧主设备费含税价" localSheetId="165">'表四主设备（移动设备安装）'!$K$17</definedName>
    <definedName name="利旧主设备费增值税" localSheetId="165">'表四主设备（移动设备安装）'!$J$17</definedName>
    <definedName name="利润" localSheetId="165">'表二（移动设备安装）'!$I$24</definedName>
    <definedName name="利润率" localSheetId="165">#REF!</definedName>
    <definedName name="临时设施费" localSheetId="165">'表二（移动设备安装）'!$E$25</definedName>
    <definedName name="临时设施费费率" localSheetId="165">#REF!</definedName>
    <definedName name="木材及木制品运杂费费率" localSheetId="165">#REF!</definedName>
    <definedName name="木材及木制品运杂费增值税税率" localSheetId="165">#REF!</definedName>
    <definedName name="普工单价" localSheetId="165">#REF!</definedName>
    <definedName name="普工费" localSheetId="165">'表二（移动设备安装）'!$E$14</definedName>
    <definedName name="普工总工日" localSheetId="165">'表三甲（移动设备安装）'!$L$64</definedName>
    <definedName name="其他运杂费费率" localSheetId="165">#REF!</definedName>
    <definedName name="其他运杂费增值税税率" localSheetId="165">#REF!</definedName>
    <definedName name="企业管理费" localSheetId="165">'表二（移动设备安装）'!$I$23</definedName>
    <definedName name="企业管理费费率" localSheetId="165">#REF!</definedName>
    <definedName name="区域" localSheetId="165">#REF!</definedName>
    <definedName name="人工费" localSheetId="165">'表二（移动设备安装）'!$E$12</definedName>
    <definedName name="设备采购及保管费增值税税率" localSheetId="165">#REF!</definedName>
    <definedName name="设备厂家" localSheetId="165">#REF!</definedName>
    <definedName name="设备增值税税率" localSheetId="165">#REF!</definedName>
    <definedName name="设计费" localSheetId="165">#REF!</definedName>
    <definedName name="设计费费率" localSheetId="165">#REF!</definedName>
    <definedName name="设计费附加调整系数" localSheetId="165">#REF!</definedName>
    <definedName name="设计费工程复杂系数" localSheetId="165">#REF!</definedName>
    <definedName name="设计费计费额" localSheetId="165">#REF!</definedName>
    <definedName name="设计费增值税税率" localSheetId="165">#REF!</definedName>
    <definedName name="设计费专业调整系数" localSheetId="165">#REF!</definedName>
    <definedName name="设计负责人" localSheetId="165">#REF!</definedName>
    <definedName name="社会保障费" localSheetId="165">'表二（移动设备安装）'!$I$20</definedName>
    <definedName name="社会保障费费率" localSheetId="165">#REF!</definedName>
    <definedName name="审核" localSheetId="165">#REF!</definedName>
    <definedName name="生产工具用具使用费" localSheetId="165">'表二（移动设备安装）'!$I$10</definedName>
    <definedName name="生产工具用具使用费费率" localSheetId="165">#REF!</definedName>
    <definedName name="省份" localSheetId="165">#REF!</definedName>
    <definedName name="施工单位增值税税率" localSheetId="165">#REF!</definedName>
    <definedName name="施工队伍调遣费" localSheetId="165">'表二（移动设备安装）'!$I$15</definedName>
    <definedName name="施工用水电蒸气费" localSheetId="165">#REF!</definedName>
    <definedName name="室内外" localSheetId="165">#REF!</definedName>
    <definedName name="室外部分技工总工日" localSheetId="165">'表三甲（移动设备安装）'!$K$65</definedName>
    <definedName name="室外部分普工总工日" localSheetId="165">'表三甲（移动设备安装）'!$L$65</definedName>
    <definedName name="水泥及水泥构件运杂费费率" localSheetId="165">#REF!</definedName>
    <definedName name="水泥及水泥构件运杂费增值税税率" localSheetId="165">#REF!</definedName>
    <definedName name="塑料及塑料制品运杂费费率" localSheetId="165">#REF!</definedName>
    <definedName name="塑料及塑料制品运杂费增值税税率" localSheetId="165">#REF!</definedName>
    <definedName name="特殊地区施工增加费" localSheetId="165">'表二（移动设备安装）'!$I$12</definedName>
    <definedName name="特殊地区施工增加费费率" localSheetId="165">#REF!</definedName>
    <definedName name="危险作业意外伤害保险费" localSheetId="165">'表二（移动设备安装）'!$I$22</definedName>
    <definedName name="危险作业意外伤害保险费费率" localSheetId="165">#REF!</definedName>
    <definedName name="文明施工费" localSheetId="165">'表二（移动设备安装）'!$E$21</definedName>
    <definedName name="文明施工费费率" localSheetId="165">#REF!</definedName>
    <definedName name="无线设备与工器具购置费" localSheetId="165">#REF!</definedName>
    <definedName name="项目建设管理费" localSheetId="165">#REF!</definedName>
    <definedName name="项目建设管理费费率" localSheetId="165">#REF!</definedName>
    <definedName name="项目建设管理费增值税税率" localSheetId="165">#REF!</definedName>
    <definedName name="项目属性" localSheetId="165">#REF!</definedName>
    <definedName name="销项税额" localSheetId="165">'表二（移动设备安装）'!$I$25</definedName>
    <definedName name="小型建筑工程费" localSheetId="165">#REF!</definedName>
    <definedName name="小型建筑工程费含税价" localSheetId="165">#REF!</definedName>
    <definedName name="小型建筑工程费增值税" localSheetId="165">#REF!</definedName>
    <definedName name="新建软件单BBU造价" localSheetId="165">#REF!</definedName>
    <definedName name="新建软件单BBU造价公允价" localSheetId="165">#REF!</definedName>
    <definedName name="新建软件单RRU造价" localSheetId="165">#REF!</definedName>
    <definedName name="新建软件单RRU造价公允价" localSheetId="165">#REF!</definedName>
    <definedName name="新建软件单载频造价" localSheetId="165">#REF!</definedName>
    <definedName name="新建软件单载频造价公允价" localSheetId="165">#REF!</definedName>
    <definedName name="新建软件单站造价" localSheetId="165">#REF!</definedName>
    <definedName name="新建软件单站造价公允价" localSheetId="165">#REF!</definedName>
    <definedName name="新建硬件单BBU造价" localSheetId="165">#REF!</definedName>
    <definedName name="新建硬件单BBU造价公允价" localSheetId="165">#REF!</definedName>
    <definedName name="新建硬件单RRU造价" localSheetId="165">#REF!</definedName>
    <definedName name="新建硬件单RRU造价公允价" localSheetId="165">#REF!</definedName>
    <definedName name="新建硬件单载频造价" localSheetId="165">#REF!</definedName>
    <definedName name="新建硬件单载频造价公允价" localSheetId="165">#REF!</definedName>
    <definedName name="新建硬件单站造价" localSheetId="165">#REF!</definedName>
    <definedName name="新建硬件单站造价公允价" localSheetId="165">#REF!</definedName>
    <definedName name="选址费" localSheetId="165">#REF!</definedName>
    <definedName name="选址费增值税税率" localSheetId="165">#REF!</definedName>
    <definedName name="夜间施工增加费" localSheetId="165">'表二（移动设备安装）'!$I$8</definedName>
    <definedName name="夜间施工增加费费率" localSheetId="165">#REF!</definedName>
    <definedName name="仪表使用费" localSheetId="165">'表三丙（移动设备安装）'!$M$64</definedName>
    <definedName name="乙供主材增值税税率" localSheetId="165">#REF!</definedName>
    <definedName name="乙供主要材料费" localSheetId="165">'表四主材(乙)（移动设备安装）'!$I$26</definedName>
    <definedName name="乙供主要材料费含税价" localSheetId="165">'表四主材(乙)（移动设备安装）'!$K$26</definedName>
    <definedName name="乙供主要材料费增值税" localSheetId="165">'表四主材(乙)（移动设备安装）'!$J$26</definedName>
    <definedName name="已完工程及设备保护费" localSheetId="165">'表二（移动设备安装）'!$I$13</definedName>
    <definedName name="已完工程及设备保护费费率" localSheetId="165">#REF!</definedName>
    <definedName name="预备费费率" localSheetId="165">#REF!</definedName>
    <definedName name="运土费" localSheetId="165">#REF!</definedName>
    <definedName name="载波数" localSheetId="165">#REF!</definedName>
    <definedName name="直接费" localSheetId="165">'表二（移动设备安装）'!$E$10</definedName>
    <definedName name="直接工程费" localSheetId="165">'表二（移动设备安装）'!$E$11</definedName>
    <definedName name="主设备采购及保管费费率" localSheetId="165">#REF!</definedName>
    <definedName name="主设备采购及保管费增值税税率" localSheetId="165">#REF!</definedName>
    <definedName name="主设备费" localSheetId="165">'表四主设备（移动设备安装）'!$I$21</definedName>
    <definedName name="主设备费公允价" localSheetId="165">'表四主设备（移动设备安装）'!#REF!</definedName>
    <definedName name="主设备费含税价" localSheetId="165">'表四主设备（移动设备安装）'!$K$21</definedName>
    <definedName name="主设备费含税价公允价" localSheetId="165">'表四主设备（移动设备安装）'!#REF!</definedName>
    <definedName name="主设备费增值税" localSheetId="165">'表四主设备（移动设备安装）'!$J$21</definedName>
    <definedName name="主设备费增值税公允价" localSheetId="165">'表四主设备（移动设备安装）'!#REF!</definedName>
    <definedName name="主设备软件费" localSheetId="165">#REF!</definedName>
    <definedName name="主设备软件费公允价" localSheetId="165">#REF!</definedName>
    <definedName name="主设备软件费取费模式" localSheetId="165">#REF!</definedName>
    <definedName name="主设备软件费取费模式公允价" localSheetId="165">#REF!</definedName>
    <definedName name="主设备软件费增值税税率" localSheetId="165">#REF!</definedName>
    <definedName name="主设备软件费增值税税率公允价" localSheetId="165">#REF!</definedName>
    <definedName name="主设备硬件费" localSheetId="165">#REF!</definedName>
    <definedName name="主设备硬件费公允价" localSheetId="165">#REF!</definedName>
    <definedName name="主设备硬件费取费模式" localSheetId="165">#REF!</definedName>
    <definedName name="主设备硬件费取费模式公允价" localSheetId="165">#REF!</definedName>
    <definedName name="主设备硬件费增值税税率" localSheetId="165">#REF!</definedName>
    <definedName name="主设备硬件费增值税税率公允价" localSheetId="165">#REF!</definedName>
    <definedName name="主设备运距" localSheetId="165">#REF!</definedName>
    <definedName name="主设备运输保险费费率" localSheetId="165">#REF!</definedName>
    <definedName name="主设备运输保险费增值税税率" localSheetId="165">#REF!</definedName>
    <definedName name="主设备运杂费费率" localSheetId="165">#REF!</definedName>
    <definedName name="主设备运杂费增值税税率" localSheetId="165">#REF!</definedName>
    <definedName name="主要材料费" localSheetId="165">'表二（移动设备安装）'!$E$16</definedName>
    <definedName name="住房公积金" localSheetId="165">'表二（移动设备安装）'!$I$21</definedName>
    <definedName name="住房公积金费率" localSheetId="165">#REF!</definedName>
    <definedName name="专业代码" localSheetId="165">#REF!</definedName>
    <definedName name="专业归属" localSheetId="165">#REF!</definedName>
    <definedName name="资源录入费" localSheetId="165">#REF!</definedName>
    <definedName name="资源录入费增值税税率" localSheetId="165">#REF!</definedName>
    <definedName name="自定义编制日期" localSheetId="165">#REF!</definedName>
    <definedName name="总体设计费" localSheetId="165">#REF!</definedName>
    <definedName name="总投资" localSheetId="165">'表一（移动设备安装）'!$K$15</definedName>
    <definedName name="总投资含税价" localSheetId="165">'表一（移动设备安装）'!$M$15</definedName>
    <definedName name="总投资增值税" localSheetId="165">'表一（移动设备安装）'!$L$15</definedName>
    <definedName name="_xlnm.Print_Area" localSheetId="3">' 表-06 分部分项工程量清单与计价表（管道合建）'!$A$1:$N$18</definedName>
    <definedName name="_xlnm.Print_Titles" localSheetId="3">' 表-06 分部分项工程量清单与计价表（管道合建）'!$1:$4</definedName>
    <definedName name="_xlnm.Print_Area" localSheetId="7">'表-06 分部分项工程量清单与计价表（中国电信）'!$A$1:$N$55</definedName>
    <definedName name="_xlnm.Print_Titles" localSheetId="7">'表-06 分部分项工程量清单与计价表（中国电信）'!$1:$4</definedName>
    <definedName name="_xlnm.Print_Titles" localSheetId="11">'表-06 分部分项工程量清单与计价表（合建通信）'!$1:$7</definedName>
    <definedName name="_xlnm.Print_Area" localSheetId="11">'表-06 分部分项工程量清单与计价表（合建通信）'!$A$1:$N$62</definedName>
    <definedName name="_xlnm.Print_Titles" localSheetId="15">'表-06 分部分项工程量清单与计价表（合建0415.73~02'!$1:$7</definedName>
    <definedName name="_xlnm.Print_Area" localSheetId="15">'表-06 分部分项工程量清单与计价表（合建0415.73~02'!$A$1:$N$23</definedName>
    <definedName name="_xlnm.Print_Titles" localSheetId="19">'表-06 分部分项工程量清单与计价表（合建560~1+140）'!$1:$7</definedName>
    <definedName name="_xlnm.Print_Area" localSheetId="19">'表-06 分部分项工程量清单与计价表（合建560~1+140）'!$A$1:$N$20</definedName>
    <definedName name="_xlnm.Print_Area" localSheetId="23">'表-06 分部分项工程量清单与计价表（合建3+240~3+40'!$A$1:$N$16</definedName>
    <definedName name="_xlnm.Print_Titles" localSheetId="27">'表-06 分部分项工程量清单与计价表（电信0+0415.73~'!$1:$7</definedName>
    <definedName name="_xlnm.Print_Area" localSheetId="27">'表-06 分部分项工程量清单与计价表（电信0+0415.73~'!$A$1:$N$34</definedName>
    <definedName name="_xlnm.Print_Titles" localSheetId="31">'表-06 分部分项工程量清单与计价表（合建0+0415.73~'!$1:$7</definedName>
    <definedName name="_xlnm.Print_Area" localSheetId="31">'表-06 分部分项工程量清单与计价表（合建0+0415.73~'!$A$1:$N$39</definedName>
    <definedName name="_xlnm.Print_Titles" localSheetId="35">' 表-06 分部分项工程量清单与计价表（电信0+560~1+1'!$1:$7</definedName>
    <definedName name="_xlnm.Print_Area" localSheetId="35">' 表-06 分部分项工程量清单与计价表（电信0+560~1+1'!$A$1:$N$37</definedName>
    <definedName name="_xlnm.Print_Titles" localSheetId="39">'表-06 分部分项工程量清单与计价表（合建0+560~1+14'!$1:$7</definedName>
    <definedName name="_xlnm.Print_Area" localSheetId="39">'表-06 分部分项工程量清单与计价表（合建0+560~1+14'!$A$1:$N$34</definedName>
    <definedName name="_xlnm.Print_Titles" localSheetId="43">'表-06 分部分项工程量清单与计价表（电信3+240~3+40'!$1:$7</definedName>
    <definedName name="_xlnm.Print_Area" localSheetId="43">'表-06 分部分项工程量清单与计价表（电信3+240~3+40'!$A$1:$N$32</definedName>
    <definedName name="_xlnm.Print_Titles" localSheetId="47">'表-06 分部分项工程量清单与计价表（线缆3+240~3+40'!$1:$7</definedName>
    <definedName name="_xlnm.Print_Area" localSheetId="47">'表-06 分部分项工程量清单与计价表（线缆3+240~3+40'!$A$1:$N$34</definedName>
    <definedName name="_xlnm.Print_Area" localSheetId="52">' 表-06 分部分项工程量清单与计价表 (视频监控设备)'!$A$1:$N$24</definedName>
    <definedName name="_xlnm.Print_Titles" localSheetId="52">' 表-06 分部分项工程量清单与计价表 (视频监控设备)'!$1:$7</definedName>
    <definedName name="_xlnm.Print_Area" localSheetId="56">' 表-06 分部分项工程量清单与计价表 (视频监控管道)'!$A$1:$N$14</definedName>
    <definedName name="_xlnm.Print_Area" localSheetId="60">'表-06 分部分项工程量清单与计价表 (视频监控光缆)'!$A$1:$N$16</definedName>
    <definedName name="_xlnm.Print_Titles" localSheetId="66">'表-08 分部分项工程和单价措施项目清单与计价表（海珠机房）'!$1:$5</definedName>
    <definedName name="_xlnm.Print_Titles" localSheetId="70">'表-08 分部分项工程和单价措施项目清单与计价表（海珠杆体基础'!$1:$5</definedName>
    <definedName name="_xlnm.Print_Titles" localSheetId="82">'表-08 分部分项工程和单价措施项目清单与计价表（海珠电气防雷'!$1:$5</definedName>
    <definedName name="_xlnm.Print_Titles" localSheetId="91">'表-08 分部分项工程和单价措施项目清单与计价表（番禺机柜基础'!$1:$4</definedName>
    <definedName name="_xlnm.Print_Titles" localSheetId="95">'表-08 分部分项工程和单价措施项目清单与计价表（番禺杆体基础'!$1:$5</definedName>
    <definedName name="_xlnm.Print_Area" localSheetId="99">'表-08 分部分项工程和单价措施项目清单与计价表（番禺杆体安装'!$A$1:$L$14</definedName>
  </definedNames>
  <calcPr calcId="144525"/>
</workbook>
</file>

<file path=xl/sharedStrings.xml><?xml version="1.0" encoding="utf-8"?>
<sst xmlns="http://schemas.openxmlformats.org/spreadsheetml/2006/main" count="9639" uniqueCount="1217">
  <si>
    <t>投标报价总汇总表</t>
  </si>
  <si>
    <t>工程名称：海珠湾隧道工程通信线路迁改工程施工总承包</t>
  </si>
  <si>
    <t>第1页 共1页</t>
  </si>
  <si>
    <t>序号</t>
  </si>
  <si>
    <t>单项工程名称</t>
  </si>
  <si>
    <t>金额（元）</t>
  </si>
  <si>
    <t>其中措施项目费</t>
  </si>
  <si>
    <t>备注</t>
  </si>
  <si>
    <t>海珠湾隧道工程通信线路迁改工程施工总承包</t>
  </si>
  <si>
    <t>一</t>
  </si>
  <si>
    <t>海珠湾隧道工程通信管线迁改工程</t>
  </si>
  <si>
    <t>二</t>
  </si>
  <si>
    <t>海珠湾隧道工程视频监控迁改工程</t>
  </si>
  <si>
    <t>三</t>
  </si>
  <si>
    <t>海珠湾隧道工程无线基站迁改工程</t>
  </si>
  <si>
    <t>合计</t>
  </si>
  <si>
    <t>注：本表适用于工程项目招标控制价或投标报价的汇总。</t>
  </si>
  <si>
    <t>投标报价汇总表</t>
  </si>
  <si>
    <t>工程名称：海珠湾隧道工程通信管线迁改工程</t>
  </si>
  <si>
    <t>单项(单位)工程名称</t>
  </si>
  <si>
    <t>金额(元)</t>
  </si>
  <si>
    <t>单项工程</t>
  </si>
  <si>
    <t>1</t>
  </si>
  <si>
    <t>合建通信管道迁改施工图（第一阶段东晓南路~南洲路合建）</t>
  </si>
  <si>
    <t>2</t>
  </si>
  <si>
    <t>中国电信通信线路迁改（第一阶段东晓南路~南洲路）</t>
  </si>
  <si>
    <t>3</t>
  </si>
  <si>
    <t>合建通信线路迁改（第一阶段东晓南路~南洲路合建）</t>
  </si>
  <si>
    <t>4</t>
  </si>
  <si>
    <t>合建通信管道迁改施工图（NK0+0415.73-WK0+020）</t>
  </si>
  <si>
    <t>5</t>
  </si>
  <si>
    <t>合建通信管道迁改施工图（WK0+560-WK1+140）</t>
  </si>
  <si>
    <t>6</t>
  </si>
  <si>
    <t>合建通信管道迁改施工图（WK3+240-WK3+400）</t>
  </si>
  <si>
    <t>7</t>
  </si>
  <si>
    <t>中国电信通信线缆迁改（NK0+0415.73-WK0+360）</t>
  </si>
  <si>
    <t>8</t>
  </si>
  <si>
    <t>合建道通信线缆迁改（NK0+0415.73-WK0+360）</t>
  </si>
  <si>
    <t>9</t>
  </si>
  <si>
    <t>中国电信通信线缆迁改（WK0+560-WK1+140）</t>
  </si>
  <si>
    <t>10</t>
  </si>
  <si>
    <t>合建通信线缆迁改（WK0+560-WK1+140）</t>
  </si>
  <si>
    <t>11</t>
  </si>
  <si>
    <t>中国电信通信线缆迁改（WK3+240-WK3+400）</t>
  </si>
  <si>
    <t>12</t>
  </si>
  <si>
    <t>合建通信线缆迁改（WK3+240-WK3+400）</t>
  </si>
  <si>
    <t>设计负责人：</t>
  </si>
  <si>
    <t>审核：</t>
  </si>
  <si>
    <t>表—02</t>
  </si>
  <si>
    <t>单位工程汇总表</t>
  </si>
  <si>
    <t>工程名称：合建通信管道迁改施工图（第一阶段东晓南路~南洲路合建）</t>
  </si>
  <si>
    <t xml:space="preserve">标段： </t>
  </si>
  <si>
    <t>汇总内容</t>
  </si>
  <si>
    <t>其中:暂估价(元)</t>
  </si>
  <si>
    <t>分部分项工程</t>
  </si>
  <si>
    <t>1.1</t>
  </si>
  <si>
    <t>其中:光电缆设备</t>
  </si>
  <si>
    <t>措施项目</t>
  </si>
  <si>
    <t>2.1</t>
  </si>
  <si>
    <t>文明施工费</t>
  </si>
  <si>
    <t>其他项目</t>
  </si>
  <si>
    <t>规费</t>
  </si>
  <si>
    <t>销项税额</t>
  </si>
  <si>
    <t>安全生产费</t>
  </si>
  <si>
    <t>预备费</t>
  </si>
  <si>
    <t>合计=1+2+3+4+5+6+7</t>
  </si>
  <si>
    <t>表—03</t>
  </si>
  <si>
    <t>分部分项工程量清单与计价表</t>
  </si>
  <si>
    <t>项目编码</t>
  </si>
  <si>
    <t>项目名称</t>
  </si>
  <si>
    <t>项目特征描述</t>
  </si>
  <si>
    <t>计量
单位</t>
  </si>
  <si>
    <t>工程量</t>
  </si>
  <si>
    <t>最高单价限价</t>
  </si>
  <si>
    <t>投标报价</t>
  </si>
  <si>
    <t>投标合价</t>
  </si>
  <si>
    <t>其中：
暂估价</t>
  </si>
  <si>
    <t>TX51001001</t>
  </si>
  <si>
    <t>通线管道施工测量</t>
  </si>
  <si>
    <t>1.核对图纸
2.复查路由位置和人（手）孔高程
3.定位放线、做标记
4.其他详见设计及相关规范</t>
  </si>
  <si>
    <t>km</t>
  </si>
  <si>
    <t>TX51002001</t>
  </si>
  <si>
    <t>人工开挖路面</t>
  </si>
  <si>
    <t>1.路面类型:混凝土
2.路面厚度:250mm以下
3.其他详见设计及相关规范</t>
  </si>
  <si>
    <t>㎡</t>
  </si>
  <si>
    <t>TX51003001</t>
  </si>
  <si>
    <t>开挖管道沟及人（手）孔坑</t>
  </si>
  <si>
    <t>1.土质类型:硬土、砂砾土
2.地下水位:弱水流
3.其他详见设计及相关规范</t>
  </si>
  <si>
    <t>m3</t>
  </si>
  <si>
    <t>TX51004001</t>
  </si>
  <si>
    <t>回填土方</t>
  </si>
  <si>
    <t>1.回填方式:夯填石粉
2.其他详见设计及相关规范</t>
  </si>
  <si>
    <t>TX52002001</t>
  </si>
  <si>
    <t>敷设塑料管道</t>
  </si>
  <si>
    <t>1.塑料管规格：110mm
2.基础厚度及混凝土强度等级:80mm,C15
3.管孔排列方式：2×2孔
4.管道填充水泥砂浆配比:M7.5
5.其他详见设计及相关规范</t>
  </si>
  <si>
    <t>m</t>
  </si>
  <si>
    <t>TX52002002</t>
  </si>
  <si>
    <t>1.塑料管规格：110mm
2.基础厚度及混凝土强度等级:80mm,C15
3.管孔排列方式：6×5孔
4.管道填充水泥砂浆配比:M7.5
5.其他详见设计及相关规范</t>
  </si>
  <si>
    <t>TX52002003</t>
  </si>
  <si>
    <t>1.塑料管规格=100mm
2.引上弯管
3.其他详见设计及相关规范</t>
  </si>
  <si>
    <t>根</t>
  </si>
  <si>
    <t>TX52003001</t>
  </si>
  <si>
    <t>敷设镀锌钢管管道</t>
  </si>
  <si>
    <t>1.钢管规格=125mm
2.组合方式:6×5
3.其他详见设计及相关规范</t>
  </si>
  <si>
    <t>TX53001001</t>
  </si>
  <si>
    <t>砖砌人孔</t>
  </si>
  <si>
    <t>1.上覆作业方式:现场浇筑
2.人孔型号:小号三通型
3.碎石底基:20cm
4.其他详见设计及相关规范</t>
  </si>
  <si>
    <t>个</t>
  </si>
  <si>
    <t>TX53001002</t>
  </si>
  <si>
    <t>1.上覆作业方式:现场浇筑
2.人孔型号:中号三通型
3.碎石底基:20cm
4.其他详见设计及相关规范</t>
  </si>
  <si>
    <t>TX53003001</t>
  </si>
  <si>
    <t>砖砌手孔</t>
  </si>
  <si>
    <t>1.上覆作业方式:现场吊装
2.手孔型号:90×120
3.碎石底基:20cm
4.其他详见设计及相关规范</t>
  </si>
  <si>
    <t>TX54004001</t>
  </si>
  <si>
    <t>人孔壁开窗口</t>
  </si>
  <si>
    <t>1.开凿人孔壁
2.修整、抹平窗口
3.其他详见设计及相关规范</t>
  </si>
  <si>
    <t>处</t>
  </si>
  <si>
    <t>小 计</t>
  </si>
  <si>
    <t>合 计</t>
  </si>
  <si>
    <t>措施项目清单与计价表(一)</t>
  </si>
  <si>
    <t>项 目 名 称</t>
  </si>
  <si>
    <t>计 算 基 础</t>
  </si>
  <si>
    <t>费率(%)</t>
  </si>
  <si>
    <t>金额</t>
  </si>
  <si>
    <t>人工费（普工+技工总和）</t>
  </si>
  <si>
    <t>人工费×1.5/100</t>
  </si>
  <si>
    <t>工地器材搬运费</t>
  </si>
  <si>
    <t>人工费×1.2/100</t>
  </si>
  <si>
    <t>工程干扰费</t>
  </si>
  <si>
    <t>人工费×6/100</t>
  </si>
  <si>
    <t>工程点交、场地清理费</t>
  </si>
  <si>
    <t>人工费×1.4/100</t>
  </si>
  <si>
    <t>临时设施费</t>
  </si>
  <si>
    <t>人工费×6.1/100</t>
  </si>
  <si>
    <t>工程车辆使用费</t>
  </si>
  <si>
    <t>人工费×2.2/100</t>
  </si>
  <si>
    <t>夜间施工增加费</t>
  </si>
  <si>
    <t>人工费×2.5/100</t>
  </si>
  <si>
    <t>冬雨季施工增加费</t>
  </si>
  <si>
    <t>生产工具用具使用费</t>
  </si>
  <si>
    <t>施工用水电蒸汽费</t>
  </si>
  <si>
    <t>特殊地区施工增加费</t>
  </si>
  <si>
    <t>计取按8元/工日标准</t>
  </si>
  <si>
    <t>已完工程及设备保护费</t>
  </si>
  <si>
    <t>人工费×1.8/100</t>
  </si>
  <si>
    <t>运土费</t>
  </si>
  <si>
    <t>施工队伍调遣费</t>
  </si>
  <si>
    <t>单程调遣费定额×调遣人数×2</t>
  </si>
  <si>
    <t>调遣里程(km)</t>
  </si>
  <si>
    <t>单程调遣费</t>
  </si>
  <si>
    <t>调遣人数</t>
  </si>
  <si>
    <t>大型施工机械调遣费</t>
  </si>
  <si>
    <t>2×[单程运价×调遣运距×总吨位]</t>
  </si>
  <si>
    <t>合    计</t>
  </si>
  <si>
    <t>表—8</t>
  </si>
  <si>
    <t>规费、税金项目清单与计价表</t>
  </si>
  <si>
    <t>计算基础</t>
  </si>
  <si>
    <t xml:space="preserve"> 1 </t>
  </si>
  <si>
    <t xml:space="preserve"> 1.1 </t>
  </si>
  <si>
    <t>工程排污费</t>
  </si>
  <si>
    <t xml:space="preserve"> 1.2 </t>
  </si>
  <si>
    <t>社会保障费</t>
  </si>
  <si>
    <t>人工费</t>
  </si>
  <si>
    <t xml:space="preserve"> 1.3 </t>
  </si>
  <si>
    <t>住房公积金</t>
  </si>
  <si>
    <t xml:space="preserve"> 1.4 </t>
  </si>
  <si>
    <t>危险作业意外伤害保险费</t>
  </si>
  <si>
    <t xml:space="preserve"> 2 </t>
  </si>
  <si>
    <t>分部分项工程费+措施项目费+规费</t>
  </si>
  <si>
    <t xml:space="preserve"> 3 </t>
  </si>
  <si>
    <t>建筑安装工程费</t>
  </si>
  <si>
    <t>表—11</t>
  </si>
  <si>
    <t>工程名称：中国电信通信线路迁改（第一阶段东晓南路~南洲路）</t>
  </si>
  <si>
    <t>TX41001001</t>
  </si>
  <si>
    <t>敷设光（电）缆施工测量</t>
  </si>
  <si>
    <t>1.光（电）缆敷设方式:架空
2.其他详见设计及相关规范</t>
  </si>
  <si>
    <t>TX41001002</t>
  </si>
  <si>
    <t>1.光（电）缆敷设方式:管道
2.其他详见设计及相关规范</t>
  </si>
  <si>
    <t>TX41001003</t>
  </si>
  <si>
    <t>1.单盘光缆
2.外观检验
3.测试传输特性、记录、整理测试资料
4.其他详见设计及相关规范</t>
  </si>
  <si>
    <t>芯盘</t>
  </si>
  <si>
    <t>TX43006001</t>
  </si>
  <si>
    <t>架设光缆</t>
  </si>
  <si>
    <t>1.地形地貌:城区
2.光缆芯数:6芯
3.架设方式:架空
4.其他详见设计及相关规范</t>
  </si>
  <si>
    <t>千米条</t>
  </si>
  <si>
    <t>TX43006002</t>
  </si>
  <si>
    <t>1.地形地貌:城区
2.光缆芯数:12芯
3.架设方式:架空
4.其他详见设计及相关规范</t>
  </si>
  <si>
    <t>TX43006003</t>
  </si>
  <si>
    <t>1.地形地貌:城区
2.光缆芯数:24芯
3.架设方式:架空
4.其他详见设计及相关规范</t>
  </si>
  <si>
    <t>TX43006004</t>
  </si>
  <si>
    <t>1.地形地貌:城区
2.光缆芯数:48芯
3.架设方式:架空
4.其他详见设计及相关规范</t>
  </si>
  <si>
    <t>TX43006005</t>
  </si>
  <si>
    <t>1.地形地貌:城区
2.光缆芯数:72芯
3.架设方式:架空
4.其他详见设计及相关规范</t>
  </si>
  <si>
    <t>13</t>
  </si>
  <si>
    <t>TX43006006</t>
  </si>
  <si>
    <t>1.地形地貌:城区
2.光缆芯数:144芯
3.架设方式:架空
4.其他详见设计及相关规范</t>
  </si>
  <si>
    <t>14</t>
  </si>
  <si>
    <t>TX43006007</t>
  </si>
  <si>
    <t>1.地形地貌:城区
2.光缆芯数:288芯
3.架设方式:架空
4.其他详见设计及相关规范</t>
  </si>
  <si>
    <t>15</t>
  </si>
  <si>
    <t>TX43006008</t>
  </si>
  <si>
    <t>1.地形地貌:城区
2.光缆芯数:432芯
3.架设方式:架空
4.其他详见设计及相关规范</t>
  </si>
  <si>
    <t>16</t>
  </si>
  <si>
    <t>TX44001001</t>
  </si>
  <si>
    <t>敷设管道光缆</t>
  </si>
  <si>
    <t>1.敷设塑料子管孔数:5孔
2.子管内径:28mm
3.其他详见设计及相关规范</t>
  </si>
  <si>
    <t>17</t>
  </si>
  <si>
    <t>TX44001002</t>
  </si>
  <si>
    <t>1.敷设方式:管道
2.光缆芯数:6芯
3.其他详见设计及相关规范</t>
  </si>
  <si>
    <t>18</t>
  </si>
  <si>
    <t>TX44001003</t>
  </si>
  <si>
    <t>1.敷设方式:管道
2.光缆芯数:12芯
3.其他详见设计及相关规范</t>
  </si>
  <si>
    <t>19</t>
  </si>
  <si>
    <t>TX44001004</t>
  </si>
  <si>
    <t>1.敷设方式:管道
2.光缆芯数:24芯
3.其他详见设计及相关规范</t>
  </si>
  <si>
    <t>20</t>
  </si>
  <si>
    <t>TX44001005</t>
  </si>
  <si>
    <t>1.敷设方式:管道
2.光缆芯数:48芯
3.其他详见设计及相关规范</t>
  </si>
  <si>
    <t>21</t>
  </si>
  <si>
    <t>TX44001006</t>
  </si>
  <si>
    <t>1.敷设方式:管道
2.光缆芯数:72芯
3.其他详见设计及相关规范</t>
  </si>
  <si>
    <t>22</t>
  </si>
  <si>
    <t>TX44001007</t>
  </si>
  <si>
    <t>1.敷设方式:管道
2.光缆芯数:144芯
3.其他详见设计及相关规范</t>
  </si>
  <si>
    <t>23</t>
  </si>
  <si>
    <t>TX44001008</t>
  </si>
  <si>
    <t>1.敷设方式:管道
2.光缆芯数:288芯
3.其他详见设计及相关规范</t>
  </si>
  <si>
    <t>24</t>
  </si>
  <si>
    <t>TX44001009</t>
  </si>
  <si>
    <t>1.敷设方式:管道
2.光缆芯数:432芯
3.其他详见设计及相关规范</t>
  </si>
  <si>
    <t>25</t>
  </si>
  <si>
    <t>TX44003001</t>
  </si>
  <si>
    <t>敷设墙壁光缆</t>
  </si>
  <si>
    <t>1.光缆程式、芯数:6芯
2.敷设方式:吊线式墙壁
3.其他详见设计及相关规范</t>
  </si>
  <si>
    <t>百米条</t>
  </si>
  <si>
    <t>26</t>
  </si>
  <si>
    <t>TX44003002</t>
  </si>
  <si>
    <t>1.光缆程式、芯数:12芯
2.敷设方式:吊线式墙壁</t>
  </si>
  <si>
    <t>27</t>
  </si>
  <si>
    <t>TX44003003</t>
  </si>
  <si>
    <t>1.光缆程式、芯数:24芯
2.敷设方式:吊线式墙壁
3.其他详见设计及相关规范</t>
  </si>
  <si>
    <t>28</t>
  </si>
  <si>
    <t>TX44005001</t>
  </si>
  <si>
    <t>敷设进局光缆</t>
  </si>
  <si>
    <t>1.进局方式:引上光缆
2.光缆芯数:6芯
3.其他详见设计及相关规范</t>
  </si>
  <si>
    <t>29</t>
  </si>
  <si>
    <t>TX44005002</t>
  </si>
  <si>
    <t>1.进局方式:引上光缆
2.光缆芯数:12芯
3.其他详见设计及相关规范</t>
  </si>
  <si>
    <t>30</t>
  </si>
  <si>
    <t>TX44005003</t>
  </si>
  <si>
    <t>1.进局方式:引上光缆
2.光缆芯数:24芯
3.其他详见设计及相关规范</t>
  </si>
  <si>
    <t>31</t>
  </si>
  <si>
    <t>TX44005004</t>
  </si>
  <si>
    <t>1.进局方式:引上光缆
2.光缆芯数:48芯
3.其他详见设计及相关规范</t>
  </si>
  <si>
    <t>32</t>
  </si>
  <si>
    <t>TX44005005</t>
  </si>
  <si>
    <t>1.进局方式:引上光缆
2.光缆芯数:72芯
3.其他详见设计及相关规范</t>
  </si>
  <si>
    <t>33</t>
  </si>
  <si>
    <t>TX44005006</t>
  </si>
  <si>
    <t>1.进局方式:引上光缆
2.光缆芯数:144芯
3.其他详见设计及相关规范</t>
  </si>
  <si>
    <t>34</t>
  </si>
  <si>
    <t>TX44005007</t>
  </si>
  <si>
    <t>1.进局方式:引上光缆
2.光缆芯数:288芯
3.其他详见设计及相关规范</t>
  </si>
  <si>
    <t>35</t>
  </si>
  <si>
    <t>TX44005008</t>
  </si>
  <si>
    <t>1.进局方式:引上光缆
2.光缆芯数:432芯
3.其他详见设计及相关规范</t>
  </si>
  <si>
    <t>36</t>
  </si>
  <si>
    <t>TX45001001</t>
  </si>
  <si>
    <t>光缆割接接续</t>
  </si>
  <si>
    <t>1.光缆芯数:12芯以下
2.其他详见设计及相关规范</t>
  </si>
  <si>
    <t>头</t>
  </si>
  <si>
    <t>37</t>
  </si>
  <si>
    <t>TX45001002</t>
  </si>
  <si>
    <t>1.光缆芯数:24芯
2.其他详见设计及相关规范</t>
  </si>
  <si>
    <t>38</t>
  </si>
  <si>
    <t>TX45001003</t>
  </si>
  <si>
    <t>1.光缆芯数:48芯
2.其他详见设计及相关规范</t>
  </si>
  <si>
    <t>39</t>
  </si>
  <si>
    <t>TX45001004</t>
  </si>
  <si>
    <t>1.光缆芯数:72芯
2.其他详见设计及相关规范</t>
  </si>
  <si>
    <t>40</t>
  </si>
  <si>
    <t>TX45001005</t>
  </si>
  <si>
    <t>1.光缆芯数:144芯
2.其他详见设计及相关规范</t>
  </si>
  <si>
    <t>41</t>
  </si>
  <si>
    <t>TX45001006</t>
  </si>
  <si>
    <t>1.光缆芯数:288芯
2.其他详见设计及相关规范</t>
  </si>
  <si>
    <t>42</t>
  </si>
  <si>
    <t>TX45001007</t>
  </si>
  <si>
    <t>1.光缆芯数:432芯
2.其他详见设计及相关规范</t>
  </si>
  <si>
    <t>43</t>
  </si>
  <si>
    <t>TX45004001</t>
  </si>
  <si>
    <t>中继段光缆测试</t>
  </si>
  <si>
    <t>1.中继段长度:40km以下
2.光缆芯数:12芯以下
3.双窗口测试
4.其他详见设计及相关规范</t>
  </si>
  <si>
    <t>中继段</t>
  </si>
  <si>
    <t>44</t>
  </si>
  <si>
    <t>TX45004002</t>
  </si>
  <si>
    <t>1.中继段长度:40km以下
2.光缆芯数:24芯以下
3.双窗口测试
4.其他详见设计及相关规范</t>
  </si>
  <si>
    <t>45</t>
  </si>
  <si>
    <t>TX45004003</t>
  </si>
  <si>
    <t>1.中继段长度:40km以下
2.光缆芯数:48芯以下
3.双窗口测试
4.其他详见设计及相关规范</t>
  </si>
  <si>
    <t>46</t>
  </si>
  <si>
    <t>TX45004004</t>
  </si>
  <si>
    <t>1.中继段长度:40km以下
2.光缆芯数:72芯以下
3.双窗口测试
4.其他详见设计及相关规范</t>
  </si>
  <si>
    <t>47</t>
  </si>
  <si>
    <t>TX45004005</t>
  </si>
  <si>
    <t>1.中继段长度:40km以下
2.光缆芯数:144芯以下
3.双窗口测试
4.其他详见设计及相关规范</t>
  </si>
  <si>
    <t>48</t>
  </si>
  <si>
    <t>TX45004006</t>
  </si>
  <si>
    <t>1.中继段长度:40km以下
2.光缆芯数:288芯以下
3.双窗口测试
4.其他详见设计及相关规范</t>
  </si>
  <si>
    <t>49</t>
  </si>
  <si>
    <t>TX45004007</t>
  </si>
  <si>
    <t>1.中继段长度:40km以下
2.光缆芯数:432芯以下
3.双窗口测试
4.其他详见设计及相关规范</t>
  </si>
  <si>
    <t>人工费×3.4/100</t>
  </si>
  <si>
    <t>人工费×3.3/100</t>
  </si>
  <si>
    <t>人工费×2.6/100</t>
  </si>
  <si>
    <t>人工费×5/100</t>
  </si>
  <si>
    <t>人工费×2/100</t>
  </si>
  <si>
    <t>工程名称：合建通信线路迁改（第一阶段东晓南路~南洲路合建）</t>
  </si>
  <si>
    <t>第1页 共4页</t>
  </si>
  <si>
    <t>TX43001001</t>
  </si>
  <si>
    <t>立水泥电杆</t>
  </si>
  <si>
    <t>1.地形地貌:城区
2.电杆规格:150×7
3.立杆处土质:综合土
4.附属装置:地线
5.其他详见设计及相关规范</t>
  </si>
  <si>
    <t>1.塑料管规格：110mm
2.基础厚度及混凝土强度等级:80mm,C15
3.管孔排列方式：5×2孔
4.管道填充水泥砂浆配比:M7.5
5.其他详见设计及相关规范</t>
  </si>
  <si>
    <t>1.地形地貌:城区
2.光缆芯数:96芯
3.架设方式:架空
4.其他详见设计及相关规范</t>
  </si>
  <si>
    <t>1.敷设方式:管道
2.光缆芯数:96芯
3.其他详见设计及相关规范</t>
  </si>
  <si>
    <t>1.敷设方式:管道
2.国防GYTA53光缆芯数:48芯
3.其他详见设计及相关规范</t>
  </si>
  <si>
    <t>TX44001010</t>
  </si>
  <si>
    <t>1.敷设方式:管道
2.国防GYTA53光缆芯数:96芯
3.其他详见设计及相关规范</t>
  </si>
  <si>
    <t>1.光缆程式、芯数:12芯
2.敷设方式:吊线式墙壁
3.其他详见设计及相关规范</t>
  </si>
  <si>
    <t>1.光缆程式、芯数:48芯
2.敷设方式:吊线式墙壁
3.其他详见设计及相关规范</t>
  </si>
  <si>
    <t>TX44003004</t>
  </si>
  <si>
    <t>1.光缆程式、芯数:144芯
2.敷设方式:吊线式墙壁
3.其他详见设计及相关规范</t>
  </si>
  <si>
    <t>1.引上钢管规格:φ80mm
2.安装位置:电杆
3.其他详见设计及相关规范</t>
  </si>
  <si>
    <t>1.进局方式:引上光缆
2.光缆芯数:96芯
3.其他详见设计及相关规范</t>
  </si>
  <si>
    <t>1.光缆芯数:96芯
2.其他详见设计及相关规范</t>
  </si>
  <si>
    <t>50</t>
  </si>
  <si>
    <t>51</t>
  </si>
  <si>
    <t>1.中继段长度:40km以下
2.光缆芯数:96芯以下
3.双窗口测试
4.其他详见设计及相关规范</t>
  </si>
  <si>
    <t>52</t>
  </si>
  <si>
    <t>53</t>
  </si>
  <si>
    <t>工程名称：合建通信管道迁改施工图（NK0+0415.73-WK0+020）</t>
  </si>
  <si>
    <t>1.塑料管规格:110mm
2.基础厚度及混凝土强度等级:80mm,C15
3.管孔排列方式：2×1孔
4.管道填充水泥砂浆配比:M7.5
5.其他详见设计及相关规范</t>
  </si>
  <si>
    <t>1.塑料管规格:110mm
2.基础厚度及混凝土强度等级:80mm,C15
3.管孔排列方式：4×4-2孔
4.管道填充水泥砂浆配比:M7.5
5.其他详见设计及相关规范</t>
  </si>
  <si>
    <t>1.塑料管规格=110mm
2.基础厚度及混凝土强度等级:80mm,C15
3.管孔排列方式：4×4孔
4.管道填充水泥砂浆配比:M7.5
5.其他详见设计及相关规范</t>
  </si>
  <si>
    <t>TX52002004</t>
  </si>
  <si>
    <t>1.塑料管规格:110mm
2.基础厚度及混凝土强度等级:80mm,C15
3.管孔排列方式：8×5孔
4.管道填充水泥砂浆配比:M7.5
5.其他详见设计及相关规范</t>
  </si>
  <si>
    <t>TX52004001</t>
  </si>
  <si>
    <t>地下定向钻敷管</t>
  </si>
  <si>
    <t>1.路由长度：202米
2.工作孔径:950mm
3.孔数：40孔
4.检验管材、打磨内口、（管材接续）
5.挖（填）工作坑
6.土质：粘性土夹碎石土
7.测位钻孔、回拖扩孔、敷设管材、封堵管口
8.整理资料
9.其他详见设计及相关规范</t>
  </si>
  <si>
    <t>1.上覆作业方式:现场浇筑
2.人孔型号:小号直通型
3.碎石底基:20cm
4.其他详见设计及相关规范</t>
  </si>
  <si>
    <t>TX53001003</t>
  </si>
  <si>
    <t>1.上覆作业方式:现场浇筑
2.人孔型号:中号直通型
3.碎石底基:20cmm
4.其他详见设计及相关规范</t>
  </si>
  <si>
    <t>TX53001004</t>
  </si>
  <si>
    <t>工程名称：合建通信管道迁改施工图（WK0+560-WK1+140）</t>
  </si>
  <si>
    <t>1.塑料管规格:110mm
2.基础厚度及混凝土强度等级:80mm,C15
3.管孔排列方式：2×2孔
4.管道填充水泥砂浆配比:M7.5
5.其他详见设计及相关规范</t>
  </si>
  <si>
    <t>1.塑料管规格:110mm
2.基础厚度及混凝土强度等级:80mm,C15
3.管孔排列方式：4×4孔
4.管道填充水泥砂浆配比:M7.5
5.其他详见设计及相关规范</t>
  </si>
  <si>
    <t>1.钢管规格=125mm
2.组合方式:2×2
3.其他详见设计及相关规范</t>
  </si>
  <si>
    <t>TX52003002</t>
  </si>
  <si>
    <t>1.钢管规格=125mm
2.组合方式:4×4
3.其他详见设计及相关规范</t>
  </si>
  <si>
    <t>工程名称：合建通信管道迁改施工图（WK3+240-WK3+400）</t>
  </si>
  <si>
    <t>工程名称：中国电信通信线缆迁改（NK0+0415.73-WK0+360）</t>
  </si>
  <si>
    <t>工程名称：合建道通信线缆迁改（NK0+0415.73-WK0+360）</t>
  </si>
  <si>
    <t>1.单盘光缆
2.外观检验
3.试传输特性、记录、整理测试资料
4.其他详见设计及相关规范</t>
  </si>
  <si>
    <t>拆除管道光缆</t>
  </si>
  <si>
    <t>1.敷设方式:管道
2.光缆芯数:12芯 以下
3.其他详见设计及相关规范</t>
  </si>
  <si>
    <t>1.敷设方式:管道
2.光缆芯数:36芯 以下
3.其他详见设计及相关规范</t>
  </si>
  <si>
    <t>TX44001011</t>
  </si>
  <si>
    <t>1.敷设方式:管道
2.光缆芯数:60芯 以下
3.其他详见设计及相关规范</t>
  </si>
  <si>
    <t>TX44001012</t>
  </si>
  <si>
    <t>1.敷设方式:管道
2.光缆芯数:96芯 以下
3.其他详见设计及相关规范</t>
  </si>
  <si>
    <t>TX44001013</t>
  </si>
  <si>
    <t>1.敷设方式:管道
2.光缆芯数:144芯 以下
3.其他详见设计及相关规范</t>
  </si>
  <si>
    <t>TX44001014</t>
  </si>
  <si>
    <t>1.敷设方式:管道
2.光缆芯数:288芯 以下
3.其他详见设计及相关规范</t>
  </si>
  <si>
    <t>工程名称：中国电信通信线缆迁改（WK0+560-WK1+140）</t>
  </si>
  <si>
    <t>1.光缆程式:6芯
2.敷设方式:吊线式墙壁
3.其他详见设计及相关规范</t>
  </si>
  <si>
    <t>1.光缆程式:12芯
2.敷设方式:吊线式墙壁
3.其他详见设计及相关规范</t>
  </si>
  <si>
    <t>1.光缆程式:24芯
2.敷设方式:吊线式墙壁
3.其他详见设计及相关规范</t>
  </si>
  <si>
    <t>1.光缆程式:48芯
2.敷设方式:吊线式墙壁
3.其他详见设计及相关规范</t>
  </si>
  <si>
    <t>TX44003005</t>
  </si>
  <si>
    <t>1.光缆程式:288芯
2.敷设方式:吊线式墙壁
3.其他详见设计及相关规范</t>
  </si>
  <si>
    <t>1.引上钢管规格:φ80mm
2.安装位置:墙壁
3.其他详见设计及相关规范</t>
  </si>
  <si>
    <t>工程名称：合建通信线缆迁改（WK0+560-WK1+140）</t>
  </si>
  <si>
    <t>1.光缆程式:144芯
2.敷设方式:吊线式墙壁
3.其他详见设计及相关规范</t>
  </si>
  <si>
    <t>工程名称：中国电信通信线缆迁改（WK3+240-WK3+400）</t>
  </si>
  <si>
    <t>工程名称：合建通信线缆迁改（WK3+240-WK3+400）</t>
  </si>
  <si>
    <t>工程名称：海珠湾隧道工程视频监控迁改工程</t>
  </si>
  <si>
    <t>视频监控设备安装工程</t>
  </si>
  <si>
    <t>视频监控通信管道工程</t>
  </si>
  <si>
    <t>视频监控通信光缆工程</t>
  </si>
  <si>
    <t>工程名称：视频监控设备安装工程</t>
  </si>
  <si>
    <t>1.土质类型:硬土、砂砾土
2.开挖支撑塔塔基
3.其他详见设计及相关规范</t>
  </si>
  <si>
    <t>TX25001001</t>
  </si>
  <si>
    <t>安装支撑杆</t>
  </si>
  <si>
    <t>1.新建支撑杆：4m监控杆
2.制作支撑塔塔基及地网测试
3.其他详见设计及相关规范</t>
  </si>
  <si>
    <t>TX24001001</t>
  </si>
  <si>
    <t>1.新建支撑杆：6m监控杆
2.制作支撑塔塔基及地网测试
3.其他详见设计及相关规范</t>
  </si>
  <si>
    <t>TX24001002</t>
  </si>
  <si>
    <t>安装支撑物</t>
  </si>
  <si>
    <t>1.安装支撑物：单挑臂
2.其他详见设计及相关规范</t>
  </si>
  <si>
    <t>套</t>
  </si>
  <si>
    <t>TX24005001</t>
  </si>
  <si>
    <t>安装前端机箱</t>
  </si>
  <si>
    <t>1.安装前端机箱
2.其他详见设计及相关规范</t>
  </si>
  <si>
    <t>TX23006001</t>
  </si>
  <si>
    <t>安装用户交换机</t>
  </si>
  <si>
    <t>1.安装及调测用户交换机
2.其他详见设计及相关规范</t>
  </si>
  <si>
    <t>台</t>
  </si>
  <si>
    <t>TX24021001</t>
  </si>
  <si>
    <t>安装光电转换器</t>
  </si>
  <si>
    <t>1.安装、调测 光纤收发器
2.其他详见设计及相关规范</t>
  </si>
  <si>
    <t>TX23003001</t>
  </si>
  <si>
    <t>安装摄像设备（球机）</t>
  </si>
  <si>
    <t>1.安装摄像设备（球机）
2.其他详见设计及相关规范</t>
  </si>
  <si>
    <t>TX23006002</t>
  </si>
  <si>
    <t>安装摄像设备（枪机）</t>
  </si>
  <si>
    <t>1.安装摄像设备（枪机）
2.其他详见设计及相关规范</t>
  </si>
  <si>
    <t>TX11021001</t>
  </si>
  <si>
    <t>安装配电箱及电表</t>
  </si>
  <si>
    <t>1.安装配电箱及电表
2.其他详见设计及相关规范</t>
  </si>
  <si>
    <t>TX23002001</t>
  </si>
  <si>
    <t>布放线缆（电源线）</t>
  </si>
  <si>
    <t>1.布放线缆（电源线）
2.其他详见设计及相关规范</t>
  </si>
  <si>
    <t>米</t>
  </si>
  <si>
    <t>TX23006003</t>
  </si>
  <si>
    <t>布放线缆（信号线）</t>
  </si>
  <si>
    <t>1.布放线缆（信号线）
2.其他详见设计及相关规范</t>
  </si>
  <si>
    <t>TX23004001</t>
  </si>
  <si>
    <t>安装调测光端设备</t>
  </si>
  <si>
    <t>1.安装调测光端设备
2.其他详见设计及相关规范</t>
  </si>
  <si>
    <t>人工费×0.8/100</t>
  </si>
  <si>
    <t>人工费×1.1/100</t>
  </si>
  <si>
    <t>人工费×0/100</t>
  </si>
  <si>
    <t>人工费×3.8/100</t>
  </si>
  <si>
    <t>人工费×2.1/100</t>
  </si>
  <si>
    <t>分部分项工程费+措施项目费+规费+其他项目费</t>
  </si>
  <si>
    <t>工程名称：视频监控通信管道工程</t>
  </si>
  <si>
    <t>1.塑料管规格=110mm
2.基础厚度及混凝土强度等级:80mm,C15
3.管孔排列方式：1×1孔
4.管道填充水泥砂浆配比:M7.5
5.其他详见设计及相关规范</t>
  </si>
  <si>
    <t>1.上覆作业方式:现场吊装
2.手孔型号:70×90
3.碎石底基:20cm
4.其他详见设计及相关规范</t>
  </si>
  <si>
    <t>工程名称：视频监控通信光缆工程</t>
  </si>
  <si>
    <t>TX45002001</t>
  </si>
  <si>
    <t>光缆成端接头</t>
  </si>
  <si>
    <t>1.光缆程式:单芯
2.其他详见设计及相关规范</t>
  </si>
  <si>
    <t>芯</t>
  </si>
  <si>
    <t>建设项目投标报价汇总表</t>
  </si>
  <si>
    <t>工程名称：海珠湾隧道工程无线基站迁改工程</t>
  </si>
  <si>
    <t>第 1 页  共 1 页</t>
  </si>
  <si>
    <t>海珠湾隧道工程广州海珠区海运技校无线基站迁改工程</t>
  </si>
  <si>
    <t>海珠湾隧道工程广州海珠区海运技校无线基站迁改工程-机房工程</t>
  </si>
  <si>
    <t>1.2</t>
  </si>
  <si>
    <t>海珠湾隧道工程广州海珠区海运技校无线基站迁改工程-杆体基础工程</t>
  </si>
  <si>
    <t>1.3</t>
  </si>
  <si>
    <t>海珠湾隧道工程广州海珠区海运技校无线基站迁改工程-杆体安装工程</t>
  </si>
  <si>
    <t>1.4</t>
  </si>
  <si>
    <t>海珠湾隧道工程广州海珠区海运技校无线基站迁改工程-杆体拆除工程</t>
  </si>
  <si>
    <t>1.5</t>
  </si>
  <si>
    <t>海珠湾隧道工程广州海珠区海运技校无线基站迁改工程-电气防雷工程</t>
  </si>
  <si>
    <t>1.6</t>
  </si>
  <si>
    <t>海珠湾隧道工程广州海珠区海运技校无线基站迁改工程-外电工程</t>
  </si>
  <si>
    <t>海珠湾隧道工程广州番禺区南浦丰收路无线基站迁改工程</t>
  </si>
  <si>
    <t>海珠湾隧道工程广州番禺区南浦丰收路无线基站迁改工程-机柜基础工程</t>
  </si>
  <si>
    <t>2.2</t>
  </si>
  <si>
    <t>海珠湾隧道工程广州番禺区南浦丰收路无线基站迁改工程-杆体基础工程</t>
  </si>
  <si>
    <t>2.3</t>
  </si>
  <si>
    <t>海珠湾隧道工程广州番禺区南浦丰收路无线基站迁改工程-杆体安装工程</t>
  </si>
  <si>
    <t>2.4</t>
  </si>
  <si>
    <t>海珠湾隧道工程广州番禺区南浦丰收路无线基站迁改工程-杆体拆除工程</t>
  </si>
  <si>
    <t>2.5</t>
  </si>
  <si>
    <t>海珠湾隧道工程广州番禺区南浦丰收路无线基站迁改工程-防雷地网工程</t>
  </si>
  <si>
    <t>2.6</t>
  </si>
  <si>
    <t>海珠湾隧道工程广州番禺区南浦丰收路无线基站迁改工程-外电工程</t>
  </si>
  <si>
    <t>海珠湾隧道工程广州番禺区南浦丰收路无线基站迁改工程-电源设备安装工程</t>
  </si>
  <si>
    <t>海珠湾隧道工程广州番禺区南浦丰收路无线基站迁改工程-设备安装工程</t>
  </si>
  <si>
    <t>海珠湾隧道工程广州海珠区海运技校无线基站迁改工程（中国联通）-电源设备安装工程</t>
  </si>
  <si>
    <t>海珠湾隧道工程广州海珠区海运技校无线基站迁改工程（中国联通）-设备安装工程</t>
  </si>
  <si>
    <t>海珠湾隧道工程广州海珠区海运技校无线基站迁改工程（中国移动）-电源设备安装工程</t>
  </si>
  <si>
    <t>海珠湾隧道工程广州海珠区海运技校无线基站迁改工程（中国移动）-设备安装工程</t>
  </si>
  <si>
    <t>表-02</t>
  </si>
  <si>
    <t>单项工程投标报价汇总表</t>
  </si>
  <si>
    <t>工程名称：海珠湾隧道工程广州海珠区海运技校无线基站迁改工程</t>
  </si>
  <si>
    <t>第 1 页 共 1 页</t>
  </si>
  <si>
    <t>单位工程名称</t>
  </si>
  <si>
    <t>注：本表适用于单项工程招标控制价或投标报价的汇总。暂估价包括分部分项工程中的暂估价和专业工程工程暂估价。</t>
  </si>
  <si>
    <t>工程名称：海珠湾隧道工程广州海珠区海运技校无线基站迁改工程-机房工程</t>
  </si>
  <si>
    <t>金额:(元)</t>
  </si>
  <si>
    <t>其中：暂估价(元)</t>
  </si>
  <si>
    <t>分部分项合计</t>
  </si>
  <si>
    <t>机房</t>
  </si>
  <si>
    <t>措施合计</t>
  </si>
  <si>
    <t>绿色施工安全防护措施费</t>
  </si>
  <si>
    <t>其他措施费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</si>
  <si>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</si>
  <si>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</si>
  <si>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</si>
  <si>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</si>
  <si>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</si>
  <si>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</si>
  <si>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</si>
  <si>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</si>
  <si>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</si>
  <si>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</si>
  <si>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</si>
  <si>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</si>
  <si>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</si>
  <si>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</si>
  <si>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</si>
  <si>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</si>
  <si>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</si>
  <si>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</si>
  <si>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</si>
  <si>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</si>
  <si>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</si>
  <si>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税前工程造价</t>
  </si>
  <si>
    <t>增值税销项税额</t>
  </si>
  <si>
    <t>总造价</t>
  </si>
  <si>
    <t>投标报价合计=1+2+3+5</t>
  </si>
  <si>
    <t>分部分项工程和单价措施项目清单与计价表</t>
  </si>
  <si>
    <t>计量单位</t>
  </si>
  <si>
    <t>投标总价</t>
  </si>
  <si>
    <t>其中</t>
  </si>
  <si>
    <t>010101001001</t>
  </si>
  <si>
    <t>平整场地</t>
  </si>
  <si>
    <t>1.平整场地
2.其他详见设计及相关规范</t>
  </si>
  <si>
    <t>m2</t>
  </si>
  <si>
    <t>010101003004</t>
  </si>
  <si>
    <t>挖沟槽土方</t>
  </si>
  <si>
    <t>1.土壤类别:以地勘报告为准
2.挖土深度:2m内
3.其他详见设计及相关规范</t>
  </si>
  <si>
    <t>010103001004</t>
  </si>
  <si>
    <t>回填方</t>
  </si>
  <si>
    <t>1.密实度要求:按设计图纸要求
2.填方材料品种:原土
3.填方来源、运距:场地内
4.其他详见设计及相关规范</t>
  </si>
  <si>
    <t>010103002003</t>
  </si>
  <si>
    <t>余方弃置</t>
  </si>
  <si>
    <t>1.废弃料品种:余泥渣土，废料废渣清理，
2.外运距离投标单位自行考虑
3.其他详见设计及相关规范</t>
  </si>
  <si>
    <t>010103001005</t>
  </si>
  <si>
    <t>1.换填250厚中砂
2.其他详见设计及相关规范</t>
  </si>
  <si>
    <t>010401001002</t>
  </si>
  <si>
    <t>砖基础</t>
  </si>
  <si>
    <t>1.砖基础
2.MU15级烧结页岩砖，
3.水泥砂浆强度等级：M10
4.其他详见设计及相关规范</t>
  </si>
  <si>
    <t>010401012001</t>
  </si>
  <si>
    <t>零星砌砖</t>
  </si>
  <si>
    <t>1.台阶
2.其他详见设计及相关规范</t>
  </si>
  <si>
    <t>010503004002</t>
  </si>
  <si>
    <t>圈梁</t>
  </si>
  <si>
    <t>1.混凝土种类:泵送商品混凝土
2.混凝土强度等级:C30
3.运距、塌落度及泵送高度综合考虑
4.其他详见设计及相关规范</t>
  </si>
  <si>
    <t>010501002001</t>
  </si>
  <si>
    <t>带形基础</t>
  </si>
  <si>
    <t>1.混凝土种类:泵送商品混凝土
2.混凝土强度等级:C25
3.运距、塌落度及泵送高度综合考虑
4.其他详见设计及相关规范</t>
  </si>
  <si>
    <t>010501001002</t>
  </si>
  <si>
    <t>垫层</t>
  </si>
  <si>
    <t>1.混凝土种类:泵送商品混凝土
2.混凝土强度等级:C15
3.运距、塌落度及泵送高度综合考虑
4.其他详见设计及相关规范</t>
  </si>
  <si>
    <t>010505001002</t>
  </si>
  <si>
    <t>有梁板</t>
  </si>
  <si>
    <t>010515001005</t>
  </si>
  <si>
    <t>现浇构件钢筋</t>
  </si>
  <si>
    <t>1.钢筋种类、规格:I级钢，Φ10内
2.钢筋连接:除设计标明的搭接外，其他施工搭接不计算工程量，在报价中综合考虑
3.其他详见设计及相关规范</t>
  </si>
  <si>
    <t>t</t>
  </si>
  <si>
    <t>010515001006</t>
  </si>
  <si>
    <t>1、钢筋种类、规格:Ⅲ级钢 Φ10~25
2.钢筋连接:除设计标明的搭接外，其他施工搭接不计算工程量，由投标人在报价中综合考虑
3.其他详见设计及相关规范</t>
  </si>
  <si>
    <t>011102003002</t>
  </si>
  <si>
    <t>块料楼地面</t>
  </si>
  <si>
    <t>1.位置:楼地面
2.贴耐磨地砖
3.其他详见设计及相关规范
4.其他详见设计及相关规范</t>
  </si>
  <si>
    <t>010901002001</t>
  </si>
  <si>
    <t>型材屋面</t>
  </si>
  <si>
    <t>1.彩钢板机房安装
2.其他详见设计及相关规范</t>
  </si>
  <si>
    <t>011702001003</t>
  </si>
  <si>
    <t>基础</t>
  </si>
  <si>
    <t>1.带形基础模板 无筋
2.其他详见设计及相关规范</t>
  </si>
  <si>
    <t>011702008003</t>
  </si>
  <si>
    <t>1.圈梁模板 支模高度3.6m
2.其他详见设计及相关规范</t>
  </si>
  <si>
    <t>总价措施项目清单与计价表</t>
  </si>
  <si>
    <t>费率
(%)</t>
  </si>
  <si>
    <t>金额
(元)</t>
  </si>
  <si>
    <t>调整费率
(%)</t>
  </si>
  <si>
    <t>调整后
金额
(元)</t>
  </si>
  <si>
    <t>费用</t>
  </si>
  <si>
    <t>分部分项人工费+分部分项机具费</t>
  </si>
  <si>
    <t>LSSGCSF00001</t>
  </si>
  <si>
    <t>以分部分项的人工费与施工机具费之和为计算基础，费率19%</t>
  </si>
  <si>
    <t>WMGDZJF00001</t>
  </si>
  <si>
    <t>文明工地增加费</t>
  </si>
  <si>
    <t>0</t>
  </si>
  <si>
    <t>以分部分项的人工费与施工机具费之和为计算基础，市级文明工地为1.20%；省级文明工地为2.10%</t>
  </si>
  <si>
    <t>011707002001</t>
  </si>
  <si>
    <t>以夜间施工项目人工费的20%计算</t>
  </si>
  <si>
    <t>GGCSF0000001</t>
  </si>
  <si>
    <t>赶工措施费</t>
  </si>
  <si>
    <t>赶工措施费=（1-δ）*分部分项的（人工费+施工机具费）*0.3 （0.8≤δ＜1   式中：δ=合同工期/定额工期）</t>
  </si>
  <si>
    <t>QTFY00000001</t>
  </si>
  <si>
    <t>按经批准的专项施工组织方案计算</t>
  </si>
  <si>
    <t>其他项目清单与计价汇总表</t>
  </si>
  <si>
    <t>结算金额（元）</t>
  </si>
  <si>
    <t>明细详见表-12-1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</si>
  <si>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</si>
  <si>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</si>
  <si>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</si>
  <si>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</si>
  <si>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</si>
  <si>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</si>
  <si>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</si>
  <si>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以分部分项的人工费与施工机具费之和为计算基础，费率7%</t>
  </si>
  <si>
    <t>合  计</t>
  </si>
  <si>
    <t>工程名称：海珠湾隧道工程广州海珠区海运技校无线基站迁改工程-杆体基础工程</t>
  </si>
  <si>
    <t>桩基础</t>
  </si>
  <si>
    <t>010516001001</t>
  </si>
  <si>
    <t>螺栓</t>
  </si>
  <si>
    <t>1.预埋地脚螺栓
2.其他详见设计及相关规范</t>
  </si>
  <si>
    <t>010302001001</t>
  </si>
  <si>
    <t>泥浆护壁成孔灌注桩</t>
  </si>
  <si>
    <t>1.钻孔灌注桩 设计桩径(mm) 2200
2.泥浆运输：20KM
3.其他详见设计及相关规范</t>
  </si>
  <si>
    <t>010302007001</t>
  </si>
  <si>
    <t>灌注桩后压浆</t>
  </si>
  <si>
    <t>1.灌注混凝土：预拌混凝土  C30
2.其他详见设计及相关规范</t>
  </si>
  <si>
    <t>010302007002</t>
  </si>
  <si>
    <t>1.超灌(1m)
2.其他详见设计及相关规范</t>
  </si>
  <si>
    <t>010301004001</t>
  </si>
  <si>
    <t>截(凿)桩头</t>
  </si>
  <si>
    <t>1.凿桩头
2.废料运输：20KM
3.其他详见设计及相关规范</t>
  </si>
  <si>
    <t>010515004001</t>
  </si>
  <si>
    <t>钢筋笼</t>
  </si>
  <si>
    <t>1.钢筋笼制作与安装
2.其他详见设计及相关规范</t>
  </si>
  <si>
    <t>010507007001</t>
  </si>
  <si>
    <t>其他构件</t>
  </si>
  <si>
    <t>1.预留空隙包封为C35微膨胀细石混凝土
2.包封厚度为100mm
3.运距、塌落度及泵送高度综合考虑
4.其他详见设计及相关规范</t>
  </si>
  <si>
    <t>010507007002</t>
  </si>
  <si>
    <t>1.塔脚以上螺帽及螺杆用C15素混凝土包封（混凝土考虑加入早强剂，用量详见图纸及相应规范要求）
2.包封厚度为：350mm
3.运距、塌落度及泵送高度综合考虑
4.其他详见设计及相关规范</t>
  </si>
  <si>
    <t>031001001001</t>
  </si>
  <si>
    <t>镀锌钢管</t>
  </si>
  <si>
    <t>1.镀锌钢管DN89
2.其他详见设计及相关规范</t>
  </si>
  <si>
    <t>按分部分项的人工费与施工机具费之和的 7.00%计算</t>
  </si>
  <si>
    <t>工程名称：海珠湾隧道工程广州海珠区海运技校无线基站迁改工程-杆体安装工程</t>
  </si>
  <si>
    <t>整个项目</t>
  </si>
  <si>
    <t>粤030410005001</t>
  </si>
  <si>
    <t>铁塔组立</t>
  </si>
  <si>
    <t>1.45m灯杆安装（含通信杆采购费、运输费）
2.其他详见设计及相关规范</t>
  </si>
  <si>
    <t>基</t>
  </si>
  <si>
    <t>031302007001</t>
  </si>
  <si>
    <t>高层施工增加</t>
  </si>
  <si>
    <t>项</t>
  </si>
  <si>
    <t>031301017001</t>
  </si>
  <si>
    <t>脚手架搭拆费</t>
  </si>
  <si>
    <t>第 1 页  共 2 页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</si>
  <si>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</si>
  <si>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</si>
  <si>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</si>
  <si>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</si>
  <si>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</si>
  <si>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</si>
  <si>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</si>
  <si>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</si>
  <si>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</si>
  <si>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</si>
  <si>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按该部分人工费的30%计算</t>
  </si>
  <si>
    <t>粤031302008001</t>
  </si>
  <si>
    <t>赶工措施费=（1-δ）*分部分项（人工费+施工机具费）*0.344 （0.8≤δ＜1   式中：δ=合同工期/定额工期）</t>
  </si>
  <si>
    <t>031302002001</t>
  </si>
  <si>
    <t>按其夜间施工项目人工费的20%计算</t>
  </si>
  <si>
    <t>JTGRSGZJF001</t>
  </si>
  <si>
    <t>交通干扰工程施工增加费</t>
  </si>
  <si>
    <t>按在市政道路上施工项目人工费的10%计算</t>
  </si>
  <si>
    <t>粤031302009001</t>
  </si>
  <si>
    <t>以分部分项的人工费与施工机具费之和为计算基础；市级文明工地1.00%；省级文明工地2.00%</t>
  </si>
  <si>
    <t>DXGXJCJXF001</t>
  </si>
  <si>
    <t>地下管线交叉降效费</t>
  </si>
  <si>
    <t>按实际发生或经批准的施工方案计算</t>
  </si>
  <si>
    <t>第 2 页  共 2 页</t>
  </si>
  <si>
    <t>按实际发生或经批准的施工组织设计方案计算</t>
  </si>
  <si>
    <t>按分部分项的人工费与施工机具费之和的 10.00%计算</t>
  </si>
  <si>
    <t>工程名称：海珠湾隧道工程广州海珠区海运技校无线基站迁改工程-杆体拆除工程</t>
  </si>
  <si>
    <t>1.30m通信杆拆除
2.搬运距离：20KM
3.其他详见设计及相关规范</t>
  </si>
  <si>
    <t>工程名称：海珠湾隧道工程广州海珠区海运技校无线基站迁改工程-电气防雷工程</t>
  </si>
  <si>
    <t>投标报价合计=1+2+3+4+5</t>
  </si>
  <si>
    <t>标段：</t>
  </si>
  <si>
    <t>整个工程</t>
  </si>
  <si>
    <t>030409002002</t>
  </si>
  <si>
    <t>接地母线</t>
  </si>
  <si>
    <t>1.镀锌扁钢-40*4
2.其他详见设计及相关规范</t>
  </si>
  <si>
    <t>030409001003</t>
  </si>
  <si>
    <t>接地极</t>
  </si>
  <si>
    <t>1.镀锌角钢接地接50*5*2500
2.其他详见设计及相关规范</t>
  </si>
  <si>
    <t>030409001004</t>
  </si>
  <si>
    <t>1.地线排
2.其他详见设计及相关规范</t>
  </si>
  <si>
    <t>块</t>
  </si>
  <si>
    <t>080808006002</t>
  </si>
  <si>
    <t>接地跨接</t>
  </si>
  <si>
    <t>1.接地跨接线安装 接地跨接线
2.其他详见设计及相关规范</t>
  </si>
  <si>
    <t>030414011001</t>
  </si>
  <si>
    <t>接地装置</t>
  </si>
  <si>
    <t>1.接地装置调试 接地网
2.其他详见设计及相关规范</t>
  </si>
  <si>
    <t>系统</t>
  </si>
  <si>
    <t>030411004001</t>
  </si>
  <si>
    <t>配线</t>
  </si>
  <si>
    <t>1.照明、插座电线
2.导线型号、材质、规格:ZRBV-2.5-MT20-CC/WC
3.其他详见设计及相关规范</t>
  </si>
  <si>
    <t>030411004002</t>
  </si>
  <si>
    <t>1.照明、插座电线
2.导线型号、材质、规格:ZRBV-4-MT20-F/WC
3.其他详见设计及相关规范</t>
  </si>
  <si>
    <t>030409008001</t>
  </si>
  <si>
    <t>接线端子</t>
  </si>
  <si>
    <t>1.接线端子
2.其他详见设计及相关规范</t>
  </si>
  <si>
    <t>030411002001</t>
  </si>
  <si>
    <t>线槽</t>
  </si>
  <si>
    <t>1.材质:PVC电线槽
2.配置部位:墙上
3.其他详见设计及相关规范</t>
  </si>
  <si>
    <t>030412005001</t>
  </si>
  <si>
    <t>荧光灯</t>
  </si>
  <si>
    <t>1.名称:成套型双管荧光灯 
2.规格:双管、28W
3.安装形式:吸顶
4.其他详见设计及相关规范</t>
  </si>
  <si>
    <t>030404035001</t>
  </si>
  <si>
    <t>插座</t>
  </si>
  <si>
    <t>1.单相二、三插座（带接地）
2.规格：10A
3.其他详见设计及相关规范</t>
  </si>
  <si>
    <t>040801029001</t>
  </si>
  <si>
    <t>照明开关</t>
  </si>
  <si>
    <t>1.明装单极开关
2.其他详见设计及相关规范</t>
  </si>
  <si>
    <t>030404017001</t>
  </si>
  <si>
    <t>配电箱</t>
  </si>
  <si>
    <t>1.配电箱挂墙安装
2.单排26位电箱
3.塑料面盖、6KA微型断路器
4.其他详见设计及相关规范</t>
  </si>
  <si>
    <t>030404035002</t>
  </si>
  <si>
    <t>应急灯插座</t>
  </si>
  <si>
    <t>1、应急灯插座
2.规格：10A
3.其他详见设计及相关规范</t>
  </si>
  <si>
    <t>030404035003</t>
  </si>
  <si>
    <t>1.空调插座
2.其他详见设计及相关规范</t>
  </si>
  <si>
    <t>030901013001</t>
  </si>
  <si>
    <t>灭火器</t>
  </si>
  <si>
    <t>1.干粉灭火器 手提式 3KG
2.其他详见设计及相关规范</t>
  </si>
  <si>
    <t>具</t>
  </si>
  <si>
    <t>03B001</t>
  </si>
  <si>
    <t>消防器材</t>
  </si>
  <si>
    <t>1.1个消防箱、2个防毒面具
2.其他详见设计及相关规范</t>
  </si>
  <si>
    <t>03B002</t>
  </si>
  <si>
    <t>清洁用具</t>
  </si>
  <si>
    <t>1.扫帚、垃圾铲、拖把、拖把桶等各一个
2.其他详见设计及相关规范</t>
  </si>
  <si>
    <t>010606008001</t>
  </si>
  <si>
    <t>钢梯</t>
  </si>
  <si>
    <t>1.室内2米人字梯（铝制）
2.其他详见设计及相关规范</t>
  </si>
  <si>
    <t>注：为计取规费等的使用，可在表中增设其中：“定额人工费”。</t>
  </si>
  <si>
    <t>表—08</t>
  </si>
  <si>
    <t>分部分项人工费+分部分项机械费</t>
  </si>
  <si>
    <t>赶工措施费=（1-δ）*分部分项（人工费+施工机具费）*3.44% （0.8≤δ＜1   式中：δ=合同工期/定额工期）</t>
  </si>
  <si>
    <t>单位工程投标报价汇总表</t>
  </si>
  <si>
    <t>工程名称：海珠湾隧道工程广州海珠区海运技校无线基站迁改工程-外电工程</t>
  </si>
  <si>
    <t>勘察设计费</t>
  </si>
  <si>
    <t>注：本表适用于单位工程招标控制价或投标报价的汇总，如无单位工程划分，单项工程也使用本表汇总</t>
  </si>
  <si>
    <t>表—04</t>
  </si>
  <si>
    <t>1.名称:铜芯电缆ZRBVV  
2.型号:ZRBVV*35mm2
3.敷设方式:外套PVC-DN110塑料管道敷设
4、材质、类型:铜芯，热缩式
5.型号:交流供电系统 
6.电压等级:380V
7.其他详见设计及相关规范</t>
  </si>
  <si>
    <t>电表箱</t>
  </si>
  <si>
    <t>1.电表箱
2.其他详见设计及相关规范</t>
  </si>
  <si>
    <t>030404017002</t>
  </si>
  <si>
    <t>三相电表</t>
  </si>
  <si>
    <t>1.三相电表
2.其他详见设计及相关规范</t>
  </si>
  <si>
    <t>030404019001</t>
  </si>
  <si>
    <t>塑壳开关</t>
  </si>
  <si>
    <t>1.塑壳开关
2.其他详见设计及相关规范</t>
  </si>
  <si>
    <t>010101002001</t>
  </si>
  <si>
    <t>开挖方</t>
  </si>
  <si>
    <t>1.开挖方
2.其他详见设计及相关规范</t>
  </si>
  <si>
    <t>030411001001</t>
  </si>
  <si>
    <t>1.电气配管PVC-DN110
2.其他详见设计及相关规范</t>
  </si>
  <si>
    <t>010103001002</t>
  </si>
  <si>
    <t>1.回填石屑
2.其他详见设计及相关规范</t>
  </si>
  <si>
    <t>030414002001</t>
  </si>
  <si>
    <t>送配电装置系统</t>
  </si>
  <si>
    <t>1.送配电系统调测
2.其他详见设计及相关规范</t>
  </si>
  <si>
    <t>030408002001</t>
  </si>
  <si>
    <t>控制电缆</t>
  </si>
  <si>
    <t>1.电缆沟移动盖板 揭(或盖)
2.其他详见设计及相关规范</t>
  </si>
  <si>
    <t>按实际发生</t>
  </si>
  <si>
    <t>编制人（造价人员）：</t>
  </si>
  <si>
    <t>表-11</t>
  </si>
  <si>
    <t>或经批准的施工方案计算</t>
  </si>
  <si>
    <t>注：材料（工程设备）暂估单价进入清单项目综合单价，此处不汇总。</t>
  </si>
  <si>
    <t>表—12</t>
  </si>
  <si>
    <t>工程名称：海珠湾隧道工程广州番禺区南浦丰收路无线基站迁改工程</t>
  </si>
  <si>
    <t>工程名称：海珠湾隧道工程广州番禺区南浦丰收路无线基站迁改工程-机柜基础工程</t>
  </si>
  <si>
    <t>新建工程</t>
  </si>
  <si>
    <t>一体化机柜基础（3.8*1.1）</t>
  </si>
  <si>
    <t>010101003001</t>
  </si>
  <si>
    <t>1.土壤类别:综合考虑
2.挖土深度:2m内
3.其他详见设计及相关规范</t>
  </si>
  <si>
    <t>010103001001</t>
  </si>
  <si>
    <t>010103002001</t>
  </si>
  <si>
    <t>1.废弃料品种:余泥渣土，废料废渣清理，
2.外运距离：20KM
3.其他详见设计及相关规范</t>
  </si>
  <si>
    <t>1.换填200厚中砂
2.其他详见设计及相关规范</t>
  </si>
  <si>
    <t>010401001001</t>
  </si>
  <si>
    <t>010501001001</t>
  </si>
  <si>
    <t>010503004001</t>
  </si>
  <si>
    <t>010505001001</t>
  </si>
  <si>
    <t>010515001001</t>
  </si>
  <si>
    <t>1.钢筋种类、规格:I级钢，Φ10内
2.其他详见设计及相关规范</t>
  </si>
  <si>
    <t>010515001002</t>
  </si>
  <si>
    <t>1.钢筋种类、规格:Ⅲ级钢 Φ10~25
2.其他详见设计及相关规范</t>
  </si>
  <si>
    <t>011101001001</t>
  </si>
  <si>
    <t>水泥砂浆楼地面</t>
  </si>
  <si>
    <t>1.位置:楼地面
2.面层厚度、砂浆厚度:30mm,水泥砂浆1:2
3.其他详见设计及相关规范</t>
  </si>
  <si>
    <t>011201001001</t>
  </si>
  <si>
    <t>墙面一般抹灰</t>
  </si>
  <si>
    <t>1.墙体类型:外露砖基础
2.底层厚度、砂浆配合比:20mm1:3水泥砂浆,10mm水泥抹平收光
3.其他详见设计及相关规范</t>
  </si>
  <si>
    <t>一体化机柜基础（2*1.1）</t>
  </si>
  <si>
    <t>010101001002</t>
  </si>
  <si>
    <t>010101003002</t>
  </si>
  <si>
    <t>010103001003</t>
  </si>
  <si>
    <t>010103002002</t>
  </si>
  <si>
    <t>010515001003</t>
  </si>
  <si>
    <t>010515001004</t>
  </si>
  <si>
    <t>011102003001</t>
  </si>
  <si>
    <t>1.位置:楼地面
2.贴耐磨地砖
3.其他详见设计及相关规范</t>
  </si>
  <si>
    <t>011702001005</t>
  </si>
  <si>
    <t>1.基础垫层模板
2.其他详见设计及相关规范</t>
  </si>
  <si>
    <t>011702008004</t>
  </si>
  <si>
    <t>1.支模高度:3.6m以内
2.其他:具体参造图纸、招标文件及国家规范的相关要求完成此项目
3.其他详见设计及相关规范</t>
  </si>
  <si>
    <t>工程名称：海珠湾隧道工程广州番禺区南浦丰收路无线基站迁改工程-杆体基础工程</t>
  </si>
  <si>
    <t>1.塔脚以上螺帽及螺杆用C15素混凝土包封（混凝土考虑加入早强剂，用量详见图纸及相应规范要求），
2.包封厚度为：350mm
3.运距、塌落度及泵送高度综合考虑
4.其他详见设计及相关规范</t>
  </si>
  <si>
    <t>工程名称：海珠湾隧道工程广州番禺区南浦丰收路无线基站迁改工程-杆体安装工程</t>
  </si>
  <si>
    <t>工程名称：海珠湾隧道工程广州番禺区南浦丰收路无线基站迁改工程-杆体拆除工程</t>
  </si>
  <si>
    <t>工程名称：海珠湾隧道工程广州番禺区南浦丰收路无线基站迁改工程-防雷地网工程</t>
  </si>
  <si>
    <t>防雷</t>
  </si>
  <si>
    <t>030409002001</t>
  </si>
  <si>
    <t>030409001001</t>
  </si>
  <si>
    <t>030409001002</t>
  </si>
  <si>
    <t>080808006001</t>
  </si>
  <si>
    <t>工程名称：海珠湾隧道工程广州番禺区南浦丰收路无线基站迁改工程-外电工程</t>
  </si>
  <si>
    <t>按分部分项的人工费与施工机具费之和的10.00%计算</t>
  </si>
  <si>
    <t>工  程  预  算  总  表  （表 一）</t>
  </si>
  <si>
    <t>建设项目名称：海珠湾隧道工程</t>
  </si>
  <si>
    <t>单项工程名称：海珠湾隧道工程广州番禺区南浦丰收路无线基站迁改工程-电源设备安装工程</t>
  </si>
  <si>
    <t>建设单位名称：广州海珠湾建设有限公司</t>
  </si>
  <si>
    <t>表格编号：NRDY-B1</t>
  </si>
  <si>
    <t>全  页</t>
  </si>
  <si>
    <t>表格编号</t>
  </si>
  <si>
    <t>费用名称</t>
  </si>
  <si>
    <t>小型建筑工程费</t>
  </si>
  <si>
    <t>需要安装的设备费</t>
  </si>
  <si>
    <t>不需要安装的设备、工程具费</t>
  </si>
  <si>
    <t>总价值</t>
  </si>
  <si>
    <t>（元）</t>
  </si>
  <si>
    <t>除税价(元)</t>
  </si>
  <si>
    <t>增值税(元)</t>
  </si>
  <si>
    <t>含税价(元)</t>
  </si>
  <si>
    <t>其中外币（美元）</t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</si>
  <si>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</si>
  <si>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</si>
  <si>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</si>
  <si>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</si>
  <si>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</si>
  <si>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</si>
  <si>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</si>
  <si>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</si>
  <si>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</si>
  <si>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</si>
  <si>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Ⅺ</t>
  </si>
  <si>
    <t>Ⅻ</t>
  </si>
  <si>
    <t>XIII</t>
  </si>
  <si>
    <t>NRDY-B2, B4-1,B4-2,B4-5</t>
  </si>
  <si>
    <t>工程费</t>
  </si>
  <si>
    <t>NRDY-B5</t>
  </si>
  <si>
    <t>工程建设其他费</t>
  </si>
  <si>
    <t xml:space="preserve"> </t>
  </si>
  <si>
    <t>总  计</t>
  </si>
  <si>
    <t>建 筑 安 装 工 程 费 用 预 算 表 （表 二）</t>
  </si>
  <si>
    <t>表格编号：NRDY-B2</t>
  </si>
  <si>
    <t>依据和计算方法</t>
  </si>
  <si>
    <t>合计（元）</t>
  </si>
  <si>
    <t>建筑安装工程费(含税价)</t>
  </si>
  <si>
    <t>一+二+三+四</t>
  </si>
  <si>
    <t>7.</t>
  </si>
  <si>
    <t>人工费×2.10%</t>
  </si>
  <si>
    <t>建筑安装工程费(除税价)</t>
  </si>
  <si>
    <t>一+二+三</t>
  </si>
  <si>
    <t>8.</t>
  </si>
  <si>
    <t>电源项目不计列</t>
  </si>
  <si>
    <t>直接费</t>
  </si>
  <si>
    <t>(一)+(二)</t>
  </si>
  <si>
    <t>9.</t>
  </si>
  <si>
    <t>人工费×0.80%</t>
  </si>
  <si>
    <t>(一)</t>
  </si>
  <si>
    <t>直接工程费</t>
  </si>
  <si>
    <t>1+2+3+4</t>
  </si>
  <si>
    <t>10.</t>
  </si>
  <si>
    <t>施工用水电蒸气费</t>
  </si>
  <si>
    <t>不计取</t>
  </si>
  <si>
    <t>1.</t>
  </si>
  <si>
    <t>(1)+(2)</t>
  </si>
  <si>
    <t>11.</t>
  </si>
  <si>
    <t>（1）</t>
  </si>
  <si>
    <t>技工费</t>
  </si>
  <si>
    <t>技工总工日×114元/工日</t>
  </si>
  <si>
    <t>12.</t>
  </si>
  <si>
    <t>人工费(室外部分)×1.8%</t>
  </si>
  <si>
    <t>（2）</t>
  </si>
  <si>
    <t>普工费</t>
  </si>
  <si>
    <t>普工总工日×61元/工日</t>
  </si>
  <si>
    <t>13.</t>
  </si>
  <si>
    <t>2.</t>
  </si>
  <si>
    <t>材料费</t>
  </si>
  <si>
    <t>14.</t>
  </si>
  <si>
    <t>单程调遣费×调遣人数×2</t>
  </si>
  <si>
    <t>主要材料费</t>
  </si>
  <si>
    <t>国内主材费</t>
  </si>
  <si>
    <t>15.</t>
  </si>
  <si>
    <t>电源无大型施工机械调遣费</t>
  </si>
  <si>
    <t>辅助材料费</t>
  </si>
  <si>
    <t>主要材料费×5.00%</t>
  </si>
  <si>
    <t>间接费</t>
  </si>
  <si>
    <t>3.</t>
  </si>
  <si>
    <t>机械使用费</t>
  </si>
  <si>
    <t>表三乙合计</t>
  </si>
  <si>
    <t>4.</t>
  </si>
  <si>
    <t>仪表使用费</t>
  </si>
  <si>
    <t>表三丙合计</t>
  </si>
  <si>
    <t>按实际计列</t>
  </si>
  <si>
    <t>(二)</t>
  </si>
  <si>
    <t>措施项目费</t>
  </si>
  <si>
    <t>1--15之和</t>
  </si>
  <si>
    <t>人工费×28.50%</t>
  </si>
  <si>
    <t>人工费×4.19%</t>
  </si>
  <si>
    <t>人工费×1.10%</t>
  </si>
  <si>
    <t>人工费×1.00%</t>
  </si>
  <si>
    <t>企业管理费</t>
  </si>
  <si>
    <t>人工费×27.40%</t>
  </si>
  <si>
    <t>人工费×2.50%</t>
  </si>
  <si>
    <t>利润</t>
  </si>
  <si>
    <t>人工费×20.00%</t>
  </si>
  <si>
    <t>5.</t>
  </si>
  <si>
    <t>人工费×3.80%</t>
  </si>
  <si>
    <t>四</t>
  </si>
  <si>
    <t>(人工费+机械费+仪表费+乙供主材费+辅材费+措施费+间接费+利润)×9.00%+甲供主材增值税</t>
  </si>
  <si>
    <t>6.</t>
  </si>
  <si>
    <t>人工费×2.20%</t>
  </si>
  <si>
    <t>建 筑 安 装 工 程 量 预 算 表 （表 三） 甲</t>
  </si>
  <si>
    <t>表格编号：NRDY-B3J</t>
  </si>
  <si>
    <t>定额编号</t>
  </si>
  <si>
    <t>单位</t>
  </si>
  <si>
    <t>数量</t>
  </si>
  <si>
    <t>单位定额值（工日）</t>
  </si>
  <si>
    <t>合计值（工日）</t>
  </si>
  <si>
    <t>技 工</t>
  </si>
  <si>
    <t>普 工</t>
  </si>
  <si>
    <t>TSD3-013</t>
  </si>
  <si>
    <t>安装48V铅酸蓄电池组（200Ah以下）</t>
  </si>
  <si>
    <t>组</t>
  </si>
  <si>
    <t>TSD3-034</t>
  </si>
  <si>
    <t>蓄电池补充电</t>
  </si>
  <si>
    <t>TSD3-073</t>
  </si>
  <si>
    <t>安装一体化开关电源柜（落地式）</t>
  </si>
  <si>
    <t>TSD3-075</t>
  </si>
  <si>
    <t>电源系统绝缘测试</t>
  </si>
  <si>
    <t>TSD3-076</t>
  </si>
  <si>
    <t>开关电源系统调测</t>
  </si>
  <si>
    <t>TSD3-082</t>
  </si>
  <si>
    <t>配电系统自动性能调测</t>
  </si>
  <si>
    <t>TSD5-021</t>
  </si>
  <si>
    <t>×</t>
  </si>
  <si>
    <t>室内布放电力电缆（16mm2以下，3芯及3+1芯）</t>
  </si>
  <si>
    <t>十米条</t>
  </si>
  <si>
    <t>TSD5-022</t>
  </si>
  <si>
    <t>室内布放电力电缆（35mm2以下，单芯）</t>
  </si>
  <si>
    <t>小  计</t>
  </si>
  <si>
    <t>扩容调增工日(小计×0.00%)</t>
  </si>
  <si>
    <t>其中天馈线及室外安装调测工日</t>
  </si>
  <si>
    <t>建 筑 安 装 工 程 仪 器 仪 表 使 用 费 预 算 表 （表 三） 丙</t>
  </si>
  <si>
    <t>表格编号：NRDY-B3B</t>
  </si>
  <si>
    <t>仪表名称</t>
  </si>
  <si>
    <t>单位定额值</t>
  </si>
  <si>
    <t>合计值</t>
  </si>
  <si>
    <t>消耗量(台班)</t>
  </si>
  <si>
    <t>单价（元）</t>
  </si>
  <si>
    <t>合价（元）</t>
  </si>
  <si>
    <t>手持式多功能万用表</t>
  </si>
  <si>
    <t>绝缘电阻测试仪</t>
  </si>
  <si>
    <t>杂音计</t>
  </si>
  <si>
    <t>国 内 器 材 预 算 表 （表 四） 甲</t>
  </si>
  <si>
    <t>（国内配套设备表）</t>
  </si>
  <si>
    <t>表格编号：NRDY-B4-2</t>
  </si>
  <si>
    <t>名称</t>
  </si>
  <si>
    <t>规格程式</t>
  </si>
  <si>
    <t>最高单价限价（元）</t>
  </si>
  <si>
    <t>投标报价（元）</t>
  </si>
  <si>
    <t>除税价</t>
  </si>
  <si>
    <t>增值税</t>
  </si>
  <si>
    <t>含税价</t>
  </si>
  <si>
    <t>嵌入式电源架</t>
  </si>
  <si>
    <t>-48V</t>
  </si>
  <si>
    <t>架</t>
  </si>
  <si>
    <t>铅酸蓄电池</t>
  </si>
  <si>
    <t>150AH/-48V</t>
  </si>
  <si>
    <t>小  计1</t>
  </si>
  <si>
    <t>小  计2</t>
  </si>
  <si>
    <t>利旧设备小计,不计入表一</t>
  </si>
  <si>
    <t>采购及保管费(小计×0.00%)</t>
  </si>
  <si>
    <t>运输保险费(小计×0.00%)</t>
  </si>
  <si>
    <t>国内设备运杂费(小计×0.00%)</t>
  </si>
  <si>
    <t>小计1+国内设备费率之和</t>
  </si>
  <si>
    <t>（甲供主要材料表）</t>
  </si>
  <si>
    <t>表格编号：NRDY-B4-3A</t>
  </si>
  <si>
    <t>铜芯聚氯乙烯绝缘护套电力电缆</t>
  </si>
  <si>
    <t>RVVZ-1kV 1×35mm2</t>
  </si>
  <si>
    <t>RVVZ-1kV 3×2.5mm2</t>
  </si>
  <si>
    <t>RVVZ-1KV 3×16mm2</t>
  </si>
  <si>
    <t>利旧主材小计,不计入表一</t>
  </si>
  <si>
    <t>其他运杂费(小计×0.00%)</t>
  </si>
  <si>
    <t>小计1+主材费率之和</t>
  </si>
  <si>
    <t>（乙供主要材料表）</t>
  </si>
  <si>
    <t>表格编号：NRDY-B4-3B</t>
  </si>
  <si>
    <t>电源机架抗震加固材料及零星材料费</t>
  </si>
  <si>
    <t>站</t>
  </si>
  <si>
    <t>工 程 建 设 其 他 费 预 算 表 （表 五） 甲</t>
  </si>
  <si>
    <t>表格编号：NRDY-B5</t>
  </si>
  <si>
    <t>费 用 名 称</t>
  </si>
  <si>
    <t>计算依据及方法</t>
  </si>
  <si>
    <t>金 额 (元)</t>
  </si>
  <si>
    <t>V</t>
  </si>
  <si>
    <t>VI</t>
  </si>
  <si>
    <t>财企[2012]16号文：建筑安装工程费（除税价）×1.50%</t>
  </si>
  <si>
    <t>详见说明文件</t>
  </si>
  <si>
    <t>单项工程名称：海珠湾隧道工程广州番禺区南浦丰收路无线基站迁改工程-设备安装工程</t>
  </si>
  <si>
    <t>表格编号：NRZSB-B1</t>
  </si>
  <si>
    <t>NRZSB-B2, B4-1,B4-2,B4-5</t>
  </si>
  <si>
    <t>NRZSB-B5</t>
  </si>
  <si>
    <t>表格编号：NRZSB-B2</t>
  </si>
  <si>
    <t>人工费(室外部分)×2.50%</t>
  </si>
  <si>
    <t>人工费×1.50%</t>
  </si>
  <si>
    <t>无线无大型施工机械调遣费</t>
  </si>
  <si>
    <t>主要材料费×3.00%</t>
  </si>
  <si>
    <t>人工费×4.00%</t>
  </si>
  <si>
    <t>人工费×5.00%</t>
  </si>
  <si>
    <t>表格编号：NRZSB-B3J</t>
  </si>
  <si>
    <t>TSW1-010</t>
  </si>
  <si>
    <t>安装电源分配架（柜）、箱（架顶式）</t>
  </si>
  <si>
    <t>TSW1-027</t>
  </si>
  <si>
    <t>安装防雷箱（室内安装）</t>
  </si>
  <si>
    <t>TSW1-036</t>
  </si>
  <si>
    <t>敷设硬质PVC管/槽</t>
  </si>
  <si>
    <t>十米</t>
  </si>
  <si>
    <t>TSW1-038</t>
  </si>
  <si>
    <t>安装波纹软管</t>
  </si>
  <si>
    <t>TSW1-053</t>
  </si>
  <si>
    <t>放绑软光纤设备机架间（15m以下）</t>
  </si>
  <si>
    <t>条</t>
  </si>
  <si>
    <t>TSW1-058</t>
  </si>
  <si>
    <t>布放射频拉远单元（RRU）用光缆</t>
  </si>
  <si>
    <t>米条</t>
  </si>
  <si>
    <t>TSW1-060</t>
  </si>
  <si>
    <t>室内布放电力电缆（16mm2以下，单芯）</t>
  </si>
  <si>
    <t>室内布放电力电缆（16mm2以下，2芯）</t>
  </si>
  <si>
    <t>TSW1-068</t>
  </si>
  <si>
    <t>室外布放电力电缆（16mm2以下，单芯）</t>
  </si>
  <si>
    <t>室外布放电力电缆（16mm2以下，2芯）</t>
  </si>
  <si>
    <t>TSW2-011</t>
  </si>
  <si>
    <t>安装定向天线（地面铁塔上，40m以下，无铁塔平台）</t>
  </si>
  <si>
    <t>副</t>
  </si>
  <si>
    <t>TSW2-023</t>
  </si>
  <si>
    <t>安装调测卫星全球定位系统（GPS）天线</t>
  </si>
  <si>
    <t>TSW2-027</t>
  </si>
  <si>
    <t>布放射频同轴电缆1/2英寸以下（4m以下）</t>
  </si>
  <si>
    <t>TSW2-028</t>
  </si>
  <si>
    <t>布放射频同轴电缆1/2英寸以下（每增加1m）</t>
  </si>
  <si>
    <t>TSW2-039</t>
  </si>
  <si>
    <t>室外安装调测室内天、馈线附属设备（合路器、功分器、耦合器）</t>
  </si>
  <si>
    <t>TSW2-044</t>
  </si>
  <si>
    <t>宏基站天、馈线系统调测1/2英寸射频同轴电缆</t>
  </si>
  <si>
    <t>TSW2-052</t>
  </si>
  <si>
    <t>安装基站主设备（机柜/箱嵌入式）</t>
  </si>
  <si>
    <t>TSW2-055</t>
  </si>
  <si>
    <t>安装射频拉远设备（地面铁塔上，40m以下）</t>
  </si>
  <si>
    <t>安装天线射频一体化拉远设备（地面铁塔上，40m以下）</t>
  </si>
  <si>
    <t>TSW2-081</t>
  </si>
  <si>
    <t>配合基站系统调测（定向）</t>
  </si>
  <si>
    <t>扇区</t>
  </si>
  <si>
    <t>TSW2-094</t>
  </si>
  <si>
    <t>配合联网调测</t>
  </si>
  <si>
    <t>TSW2-095</t>
  </si>
  <si>
    <t>配合基站割接、开通</t>
  </si>
  <si>
    <t>TXL7-024</t>
  </si>
  <si>
    <t>安装光分纤箱、光分路箱（墙壁式）</t>
  </si>
  <si>
    <t>TXL7-034</t>
  </si>
  <si>
    <t>光分路器本机测试（1:16）</t>
  </si>
  <si>
    <t>TSY2-001</t>
  </si>
  <si>
    <t>安装传输设备子机框及公共单元盘</t>
  </si>
  <si>
    <t>TSY2-012</t>
  </si>
  <si>
    <t>安装测试传输设备接口盘(2Mb/s)</t>
  </si>
  <si>
    <t>端口</t>
  </si>
  <si>
    <t>TSY2-014</t>
  </si>
  <si>
    <t>安装测试传输设备接口盘(GE光口)</t>
  </si>
  <si>
    <t>TSY2-006</t>
  </si>
  <si>
    <t>安装测试传输设备接口盘(10Gb/s)</t>
  </si>
  <si>
    <t>TSY2-057</t>
  </si>
  <si>
    <t>安装、配合调测传输网络管理系统(加入原有网络系统)</t>
  </si>
  <si>
    <t>TSY2-059</t>
  </si>
  <si>
    <t>传输设备线路段光端对测</t>
  </si>
  <si>
    <t>方向·系统</t>
  </si>
  <si>
    <t>TSY2-064</t>
  </si>
  <si>
    <t>传输设备系统保护倒换测试</t>
  </si>
  <si>
    <t>环·系统</t>
  </si>
  <si>
    <t>TSY2-077</t>
  </si>
  <si>
    <t>光、电调测中间站配合(端站)</t>
  </si>
  <si>
    <t>TSY1-016</t>
  </si>
  <si>
    <t>增(扩)装子机框</t>
  </si>
  <si>
    <t>TSY2-013</t>
  </si>
  <si>
    <t>安装测试传输设备接口盘(FE电口)</t>
  </si>
  <si>
    <t>表格编号：NRZSB-B3B</t>
  </si>
  <si>
    <t>微波信号发生器</t>
  </si>
  <si>
    <t>射频功率计</t>
  </si>
  <si>
    <t>天馈线测试仪</t>
  </si>
  <si>
    <t>操作测试终端（电脑）</t>
  </si>
  <si>
    <t>互调测试仪</t>
  </si>
  <si>
    <t>光功率计</t>
  </si>
  <si>
    <t>稳定光源</t>
  </si>
  <si>
    <t>数字传输分析仪(155M/622M)</t>
  </si>
  <si>
    <t>数据业务测试仪GE</t>
  </si>
  <si>
    <t>光可变衰耗器</t>
  </si>
  <si>
    <t>数字传输分析仪(10G)</t>
  </si>
  <si>
    <t>数字宽带示波器(20G)</t>
  </si>
  <si>
    <t>（国内主设备表）</t>
  </si>
  <si>
    <t>表格编号：NRZSB-B4-1</t>
  </si>
  <si>
    <t>主设备合同价格</t>
  </si>
  <si>
    <t>中兴主设备B8300(D频)</t>
  </si>
  <si>
    <t>中兴设备</t>
  </si>
  <si>
    <t>中兴主设备B8300(F频)</t>
  </si>
  <si>
    <t>中兴主设备B8300(DCS1800)</t>
  </si>
  <si>
    <t>小  计1（新购设备小计）</t>
  </si>
  <si>
    <t>小  计2（利旧设备小计,不计入表一）</t>
  </si>
  <si>
    <t>主设备运杂费(小计×0.00%)</t>
  </si>
  <si>
    <t>合  计1（小计1+设备费率之和）</t>
  </si>
  <si>
    <t>表格编号：NRZSB-B4-2</t>
  </si>
  <si>
    <t>2通道天线</t>
  </si>
  <si>
    <t>多频双极化天线</t>
  </si>
  <si>
    <t>华为PTN960</t>
  </si>
  <si>
    <t>DDF架</t>
  </si>
  <si>
    <t>ODF架</t>
  </si>
  <si>
    <t>合路器</t>
  </si>
  <si>
    <t>彩光模块</t>
  </si>
  <si>
    <t>25G</t>
  </si>
  <si>
    <t>无源PB3机箱1U</t>
  </si>
  <si>
    <t>无源波分器</t>
  </si>
  <si>
    <t>1分12</t>
  </si>
  <si>
    <t>表格编号：NRZSB-B4-3A</t>
  </si>
  <si>
    <t>1/2普通阻燃馈线</t>
  </si>
  <si>
    <t>PVC管</t>
  </si>
  <si>
    <t>φ50mm</t>
  </si>
  <si>
    <t>表格编号：NRZSB-B4-3B</t>
  </si>
  <si>
    <t>波纹管</t>
  </si>
  <si>
    <t>表格编号：NRZSB-B5</t>
  </si>
  <si>
    <t>勘察费+设计费</t>
  </si>
  <si>
    <t>1)勘察费</t>
  </si>
  <si>
    <t>宏蜂窝4250元/站，微蜂窝3400元/站</t>
  </si>
  <si>
    <t>2)设计费</t>
  </si>
  <si>
    <t>计价格[2002]10号文：计费基价×专业调整系数×工程复杂系数×附加调整系数</t>
  </si>
  <si>
    <t>建设工程监理费</t>
  </si>
  <si>
    <t>依据发改价格[2007]670号文规定取定的计费额×1.6%</t>
  </si>
  <si>
    <t>以下小项之和</t>
  </si>
  <si>
    <t>1)资源录入费</t>
  </si>
  <si>
    <t>新建、替换基站100元/站；扩容按照新建标准的50%计取</t>
  </si>
  <si>
    <t>2)标签制作费</t>
  </si>
  <si>
    <t>100元/站</t>
  </si>
  <si>
    <t>单项工程名称：海珠湾隧道工程广州海珠区海运技校无线基站迁改工程（中国联通）-电源设备安装工程</t>
  </si>
  <si>
    <t>TSD3-031</t>
  </si>
  <si>
    <t>安装锂电池组（100Ah以下）</t>
  </si>
  <si>
    <t>室内布放电力电缆（35mm2以下，3芯及3+1芯）</t>
  </si>
  <si>
    <t>铁锂电池</t>
  </si>
  <si>
    <t>50AH/-48V</t>
  </si>
  <si>
    <t>RVVZ-1kV 3×6mm2</t>
  </si>
  <si>
    <t>RVVZ-1kV 4×25mm2</t>
  </si>
  <si>
    <t>单项工程名称：海珠湾隧道工程广州海珠区海运技校无线基站迁改工程（中国联通）-设备安装工程</t>
  </si>
  <si>
    <t>TSW1-014</t>
  </si>
  <si>
    <t>安装室内无源综合架（柜）（落地式）</t>
  </si>
  <si>
    <t>TSW1-061</t>
  </si>
  <si>
    <t>TSW1-062</t>
  </si>
  <si>
    <t>室内布放电力电缆（70mm2以下，单芯）</t>
  </si>
  <si>
    <t>布放射频同轴电缆1/2英寸以下（4m以下，已连接好电缆端头）</t>
  </si>
  <si>
    <t>华为主设备BBU5900(5G)</t>
  </si>
  <si>
    <t>华为设备</t>
  </si>
  <si>
    <t>华为主设备BBU3910(DCS1800)</t>
  </si>
  <si>
    <t>传输综合柜</t>
  </si>
  <si>
    <t>2000mm*600mm*600mm</t>
  </si>
  <si>
    <t>小 型 建 筑 工 程 费 预 算 表 （表 四） 甲</t>
  </si>
  <si>
    <t>（零小包干费）</t>
  </si>
  <si>
    <t>表格编号：NRZSB-B4-5</t>
  </si>
  <si>
    <t>空气开关盒</t>
  </si>
  <si>
    <t>空气开关</t>
  </si>
  <si>
    <t>单相两极16A</t>
  </si>
  <si>
    <t>只</t>
  </si>
  <si>
    <t>单相两极32A</t>
  </si>
  <si>
    <t>单项工程名称：海珠湾隧道工程广州海珠区海运技校无线基站迁改工程（中国移动）-电源设备安装工程</t>
  </si>
  <si>
    <t>TSD3-014</t>
  </si>
  <si>
    <t>安装48V铅酸蓄电池组（600Ah以下）</t>
  </si>
  <si>
    <t>TSD3-050</t>
  </si>
  <si>
    <t>安装、调试交流不间断电源（3kVA以下）</t>
  </si>
  <si>
    <t>TSD3-064</t>
  </si>
  <si>
    <t>安装组合式开关电源（300A以下）</t>
  </si>
  <si>
    <t>TSD3-065</t>
  </si>
  <si>
    <t>安装组合式开关电源（600A以下）</t>
  </si>
  <si>
    <t>TSD5-023</t>
  </si>
  <si>
    <t>TSD7-027</t>
  </si>
  <si>
    <t>制作抗震机座</t>
  </si>
  <si>
    <t>TSD7-028</t>
  </si>
  <si>
    <t>安装抗震机座</t>
  </si>
  <si>
    <t>开关电源架</t>
  </si>
  <si>
    <t>+24V</t>
  </si>
  <si>
    <t>DC/DC转换屏</t>
  </si>
  <si>
    <t>-48V转+24V</t>
  </si>
  <si>
    <t>蓄电池组</t>
  </si>
  <si>
    <t>500AH/-48V</t>
  </si>
  <si>
    <t>不间断电源（UPS）</t>
  </si>
  <si>
    <t>室内（3KVA）非裸露型落地</t>
  </si>
  <si>
    <t>RVVZ-1kV 1×50mm2</t>
  </si>
  <si>
    <t>单项工程名称：海珠湾隧道工程广州海珠区海运技校无线基站迁改工程（中国移动）-设备安装工程</t>
  </si>
  <si>
    <t>TSW1-025</t>
  </si>
  <si>
    <t>安装数字分配架、箱（壁挂式）</t>
  </si>
  <si>
    <t>TSW2-050</t>
  </si>
  <si>
    <t>安装基站主设备（室内落地式）</t>
  </si>
  <si>
    <t>TSW2-051</t>
  </si>
  <si>
    <t>安装基站主设备（壁挂式）</t>
  </si>
  <si>
    <t>TSW2-062</t>
  </si>
  <si>
    <t>安装射频拉远设备（室内壁挂）</t>
  </si>
  <si>
    <t>中兴主设备V9200(5G)</t>
  </si>
  <si>
    <t>中兴主设备B8300(FDD1800)</t>
  </si>
  <si>
    <t>爱立信MU6601(GSM900)</t>
  </si>
  <si>
    <t>爱立信设备</t>
  </si>
  <si>
    <t>8通道天线</t>
  </si>
  <si>
    <t>FAD内置合路天线</t>
  </si>
  <si>
    <t>4+4天线</t>
  </si>
  <si>
    <t>光端机</t>
  </si>
  <si>
    <t>华为PTN950</t>
  </si>
</sst>
</file>

<file path=xl/styles.xml><?xml version="1.0" encoding="utf-8"?>
<styleSheet xmlns="http://schemas.openxmlformats.org/spreadsheetml/2006/main">
  <numFmts count="15">
    <numFmt numFmtId="176" formatCode="0.00000000000000_ "/>
    <numFmt numFmtId="44" formatCode="_ &quot;￥&quot;* #,##0.00_ ;_ &quot;￥&quot;* \-#,##0.00_ ;_ &quot;￥&quot;* &quot;-&quot;??_ ;_ @_ "/>
    <numFmt numFmtId="177" formatCode="0_);[Red]\(0\)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;\-0.00;#"/>
    <numFmt numFmtId="43" formatCode="_ * #,##0.00_ ;_ * \-#,##0.00_ ;_ * &quot;-&quot;??_ ;_ @_ "/>
    <numFmt numFmtId="180" formatCode="_(* #,##0.00_);_(* \(#,##0.00\);_(* &quot;-&quot;??_);_(@_)"/>
    <numFmt numFmtId="181" formatCode="0.0000_ ;[Red]\-0.0000\ "/>
    <numFmt numFmtId="182" formatCode="0.00_ ;[Red]\-0.00\ "/>
    <numFmt numFmtId="183" formatCode="0.00_);[Red]\(0.00\)"/>
    <numFmt numFmtId="184" formatCode="0.000;\-0.000;#"/>
    <numFmt numFmtId="185" formatCode="\(0.00\)"/>
    <numFmt numFmtId="186" formatCode="&quot;其他详见设计及相关规范@&quot;"/>
  </numFmts>
  <fonts count="46">
    <font>
      <sz val="9"/>
      <color theme="1"/>
      <name val="??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61"/>
    </font>
    <font>
      <sz val="12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theme="1"/>
      <name val="??"/>
      <charset val="134"/>
      <scheme val="minor"/>
    </font>
    <font>
      <sz val="11"/>
      <color rgb="FFFF000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6" borderId="2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9" fillId="0" borderId="0"/>
    <xf numFmtId="0" fontId="37" fillId="0" borderId="28" applyNumberFormat="0" applyFill="0" applyAlignment="0" applyProtection="0">
      <alignment vertical="center"/>
    </xf>
    <xf numFmtId="0" fontId="9" fillId="0" borderId="0"/>
    <xf numFmtId="0" fontId="29" fillId="21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16" borderId="27" applyNumberFormat="0" applyAlignment="0" applyProtection="0">
      <alignment vertical="center"/>
    </xf>
    <xf numFmtId="0" fontId="41" fillId="16" borderId="25" applyNumberFormat="0" applyAlignment="0" applyProtection="0">
      <alignment vertical="center"/>
    </xf>
    <xf numFmtId="0" fontId="44" fillId="29" borderId="31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0"/>
    <xf numFmtId="0" fontId="27" fillId="3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39" fillId="0" borderId="0"/>
    <xf numFmtId="0" fontId="5" fillId="0" borderId="0"/>
  </cellStyleXfs>
  <cellXfs count="221">
    <xf numFmtId="0" fontId="0" fillId="0" borderId="0" xfId="52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4" fillId="0" borderId="1" xfId="20" applyFont="1" applyFill="1" applyBorder="1" applyAlignment="1" applyProtection="1">
      <alignment horizontal="center" vertical="center"/>
    </xf>
    <xf numFmtId="0" fontId="4" fillId="0" borderId="2" xfId="20" applyFont="1" applyFill="1" applyBorder="1" applyAlignment="1" applyProtection="1">
      <alignment horizontal="center" vertical="center"/>
    </xf>
    <xf numFmtId="0" fontId="4" fillId="0" borderId="3" xfId="20" applyFont="1" applyFill="1" applyBorder="1" applyAlignment="1" applyProtection="1">
      <alignment horizontal="center" vertical="center"/>
    </xf>
    <xf numFmtId="0" fontId="4" fillId="0" borderId="4" xfId="20" applyFont="1" applyFill="1" applyBorder="1" applyAlignment="1" applyProtection="1">
      <alignment horizontal="center" vertical="center"/>
    </xf>
    <xf numFmtId="177" fontId="4" fillId="0" borderId="5" xfId="20" applyNumberFormat="1" applyFont="1" applyFill="1" applyBorder="1" applyAlignment="1" applyProtection="1">
      <alignment horizontal="center" vertical="center"/>
    </xf>
    <xf numFmtId="0" fontId="4" fillId="0" borderId="6" xfId="20" applyFont="1" applyFill="1" applyBorder="1" applyAlignment="1" applyProtection="1">
      <alignment horizontal="center" vertical="center"/>
    </xf>
    <xf numFmtId="0" fontId="4" fillId="0" borderId="5" xfId="20" applyFont="1" applyFill="1" applyBorder="1" applyAlignment="1" applyProtection="1">
      <alignment horizontal="center" vertical="center"/>
    </xf>
    <xf numFmtId="49" fontId="4" fillId="0" borderId="7" xfId="20" applyNumberFormat="1" applyFont="1" applyFill="1" applyBorder="1" applyAlignment="1" applyProtection="1">
      <alignment horizontal="center" vertical="center"/>
    </xf>
    <xf numFmtId="49" fontId="4" fillId="0" borderId="5" xfId="20" applyNumberFormat="1" applyFont="1" applyFill="1" applyBorder="1" applyAlignment="1" applyProtection="1">
      <alignment horizontal="center" vertical="center"/>
    </xf>
    <xf numFmtId="0" fontId="4" fillId="0" borderId="5" xfId="46" applyFont="1" applyFill="1" applyBorder="1" applyAlignment="1" applyProtection="1">
      <alignment horizontal="center" vertical="center"/>
    </xf>
    <xf numFmtId="49" fontId="5" fillId="0" borderId="5" xfId="54" applyNumberFormat="1" applyFont="1" applyFill="1" applyBorder="1" applyAlignment="1" applyProtection="1">
      <alignment horizontal="left" vertical="center" wrapText="1"/>
    </xf>
    <xf numFmtId="0" fontId="4" fillId="0" borderId="5" xfId="46" applyFont="1" applyFill="1" applyBorder="1" applyAlignment="1" applyProtection="1">
      <alignment horizontal="left" vertical="center" wrapText="1"/>
    </xf>
    <xf numFmtId="178" fontId="4" fillId="0" borderId="5" xfId="46" applyNumberFormat="1" applyFont="1" applyFill="1" applyBorder="1" applyAlignment="1" applyProtection="1">
      <alignment horizontal="right" vertical="center"/>
    </xf>
    <xf numFmtId="177" fontId="4" fillId="0" borderId="5" xfId="46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4" fillId="0" borderId="5" xfId="46" applyFont="1" applyFill="1" applyBorder="1" applyAlignment="1" applyProtection="1">
      <alignment vertical="center" wrapText="1"/>
    </xf>
    <xf numFmtId="0" fontId="4" fillId="0" borderId="5" xfId="46" applyFont="1" applyFill="1" applyBorder="1" applyAlignment="1" applyProtection="1">
      <alignment horizontal="left" vertical="center"/>
    </xf>
    <xf numFmtId="178" fontId="4" fillId="0" borderId="8" xfId="46" applyNumberFormat="1" applyFont="1" applyFill="1" applyBorder="1" applyAlignment="1" applyProtection="1">
      <alignment horizontal="right" vertical="center"/>
    </xf>
    <xf numFmtId="0" fontId="5" fillId="0" borderId="8" xfId="46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5" xfId="46" applyFont="1" applyFill="1" applyBorder="1" applyAlignment="1" applyProtection="1">
      <alignment horizontal="left" vertical="center"/>
    </xf>
    <xf numFmtId="178" fontId="7" fillId="0" borderId="5" xfId="46" applyNumberFormat="1" applyFont="1" applyFill="1" applyBorder="1" applyAlignment="1" applyProtection="1">
      <alignment horizontal="right" vertical="center"/>
    </xf>
    <xf numFmtId="49" fontId="4" fillId="0" borderId="5" xfId="2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182" fontId="1" fillId="0" borderId="5" xfId="0" applyNumberFormat="1" applyFont="1" applyFill="1" applyBorder="1" applyAlignment="1" applyProtection="1">
      <alignment horizontal="center" vertical="center"/>
    </xf>
    <xf numFmtId="182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7" xfId="20" applyFont="1" applyFill="1" applyBorder="1" applyAlignment="1" applyProtection="1">
      <alignment horizontal="center" vertical="center" wrapText="1"/>
    </xf>
    <xf numFmtId="0" fontId="4" fillId="0" borderId="1" xfId="20" applyFont="1" applyFill="1" applyBorder="1" applyAlignment="1" applyProtection="1">
      <alignment horizontal="center" vertical="center" wrapText="1"/>
    </xf>
    <xf numFmtId="177" fontId="4" fillId="0" borderId="1" xfId="20" applyNumberFormat="1" applyFont="1" applyFill="1" applyBorder="1" applyAlignment="1" applyProtection="1">
      <alignment horizontal="center" vertical="center"/>
    </xf>
    <xf numFmtId="177" fontId="4" fillId="0" borderId="1" xfId="20" applyNumberFormat="1" applyFont="1" applyFill="1" applyBorder="1" applyAlignment="1" applyProtection="1">
      <alignment horizontal="center" vertical="center" wrapText="1"/>
    </xf>
    <xf numFmtId="183" fontId="4" fillId="0" borderId="5" xfId="20" applyNumberFormat="1" applyFont="1" applyFill="1" applyBorder="1" applyAlignment="1" applyProtection="1">
      <alignment horizontal="center" vertical="center"/>
    </xf>
    <xf numFmtId="0" fontId="4" fillId="0" borderId="9" xfId="20" applyFont="1" applyFill="1" applyBorder="1" applyAlignment="1" applyProtection="1">
      <alignment horizontal="center" vertical="center" wrapText="1"/>
    </xf>
    <xf numFmtId="0" fontId="4" fillId="0" borderId="6" xfId="20" applyFont="1" applyFill="1" applyBorder="1" applyAlignment="1" applyProtection="1">
      <alignment horizontal="center" vertical="center" wrapText="1"/>
    </xf>
    <xf numFmtId="177" fontId="4" fillId="0" borderId="6" xfId="20" applyNumberFormat="1" applyFont="1" applyFill="1" applyBorder="1" applyAlignment="1" applyProtection="1">
      <alignment horizontal="center" vertical="center"/>
    </xf>
    <xf numFmtId="177" fontId="4" fillId="0" borderId="6" xfId="20" applyNumberFormat="1" applyFont="1" applyFill="1" applyBorder="1" applyAlignment="1" applyProtection="1">
      <alignment horizontal="center" vertical="center" wrapText="1"/>
    </xf>
    <xf numFmtId="183" fontId="4" fillId="0" borderId="5" xfId="20" applyNumberFormat="1" applyFont="1" applyFill="1" applyBorder="1" applyAlignment="1" applyProtection="1">
      <alignment horizontal="center" vertical="center" wrapText="1"/>
    </xf>
    <xf numFmtId="49" fontId="4" fillId="0" borderId="1" xfId="20" applyNumberFormat="1" applyFont="1" applyFill="1" applyBorder="1" applyAlignment="1" applyProtection="1">
      <alignment horizontal="center" vertical="center"/>
    </xf>
    <xf numFmtId="49" fontId="4" fillId="0" borderId="7" xfId="20" applyNumberFormat="1" applyFont="1" applyFill="1" applyBorder="1" applyAlignment="1" applyProtection="1">
      <alignment horizontal="center" vertical="center" wrapText="1"/>
    </xf>
    <xf numFmtId="49" fontId="4" fillId="0" borderId="1" xfId="20" applyNumberFormat="1" applyFont="1" applyFill="1" applyBorder="1" applyAlignment="1" applyProtection="1">
      <alignment horizontal="center" vertical="center" wrapText="1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182" fontId="6" fillId="0" borderId="5" xfId="0" applyNumberFormat="1" applyFont="1" applyFill="1" applyBorder="1" applyAlignment="1" applyProtection="1">
      <alignment horizontal="center" vertical="center"/>
    </xf>
    <xf numFmtId="49" fontId="4" fillId="0" borderId="2" xfId="2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7" xfId="20" applyFont="1" applyFill="1" applyBorder="1" applyAlignment="1" applyProtection="1">
      <alignment horizontal="center" vertical="center"/>
    </xf>
    <xf numFmtId="0" fontId="4" fillId="0" borderId="9" xfId="20" applyFont="1" applyFill="1" applyBorder="1" applyAlignment="1" applyProtection="1">
      <alignment horizontal="center" vertical="center"/>
    </xf>
    <xf numFmtId="0" fontId="4" fillId="0" borderId="2" xfId="2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9" fillId="0" borderId="11" xfId="53" applyFont="1" applyFill="1" applyBorder="1" applyAlignment="1" applyProtection="1">
      <alignment horizontal="center" vertical="center"/>
    </xf>
    <xf numFmtId="0" fontId="9" fillId="0" borderId="12" xfId="53" applyFont="1" applyFill="1" applyBorder="1" applyAlignment="1" applyProtection="1">
      <alignment horizontal="center" vertical="center"/>
    </xf>
    <xf numFmtId="0" fontId="9" fillId="0" borderId="9" xfId="53" applyFont="1" applyFill="1" applyBorder="1" applyAlignment="1" applyProtection="1">
      <alignment horizontal="center" vertical="center"/>
    </xf>
    <xf numFmtId="0" fontId="9" fillId="0" borderId="13" xfId="53" applyFont="1" applyFill="1" applyBorder="1" applyAlignment="1" applyProtection="1">
      <alignment horizontal="center" vertical="center"/>
    </xf>
    <xf numFmtId="0" fontId="9" fillId="0" borderId="8" xfId="53" applyFont="1" applyFill="1" applyBorder="1" applyAlignment="1" applyProtection="1">
      <alignment horizontal="center" vertical="center"/>
    </xf>
    <xf numFmtId="49" fontId="4" fillId="0" borderId="14" xfId="20" applyNumberFormat="1" applyFont="1" applyFill="1" applyBorder="1" applyAlignment="1" applyProtection="1">
      <alignment horizontal="center" vertical="center"/>
    </xf>
    <xf numFmtId="49" fontId="4" fillId="0" borderId="15" xfId="20" applyNumberFormat="1" applyFont="1" applyFill="1" applyBorder="1" applyAlignment="1" applyProtection="1">
      <alignment horizontal="center" vertical="center"/>
    </xf>
    <xf numFmtId="49" fontId="10" fillId="0" borderId="16" xfId="2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horizontal="center" vertical="center"/>
    </xf>
    <xf numFmtId="49" fontId="7" fillId="0" borderId="5" xfId="20" applyNumberFormat="1" applyFont="1" applyFill="1" applyBorder="1" applyAlignment="1" applyProtection="1">
      <alignment horizontal="centerContinuous" vertical="center" shrinkToFit="1"/>
    </xf>
    <xf numFmtId="183" fontId="4" fillId="0" borderId="2" xfId="20" applyNumberFormat="1" applyFont="1" applyFill="1" applyBorder="1" applyAlignment="1" applyProtection="1">
      <alignment horizontal="center" vertical="center"/>
    </xf>
    <xf numFmtId="183" fontId="4" fillId="0" borderId="4" xfId="20" applyNumberFormat="1" applyFont="1" applyFill="1" applyBorder="1" applyAlignment="1" applyProtection="1">
      <alignment horizontal="center" vertical="center"/>
    </xf>
    <xf numFmtId="182" fontId="1" fillId="0" borderId="5" xfId="0" applyNumberFormat="1" applyFont="1" applyFill="1" applyBorder="1" applyAlignment="1" applyProtection="1">
      <alignment horizontal="left" vertical="center" wrapText="1"/>
    </xf>
    <xf numFmtId="181" fontId="1" fillId="0" borderId="5" xfId="0" applyNumberFormat="1" applyFont="1" applyFill="1" applyBorder="1" applyAlignment="1" applyProtection="1">
      <alignment horizontal="center" vertical="center"/>
    </xf>
    <xf numFmtId="183" fontId="7" fillId="0" borderId="5" xfId="2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5" xfId="20" applyFont="1" applyFill="1" applyBorder="1" applyAlignment="1" applyProtection="1">
      <alignment horizontal="center" vertical="center"/>
    </xf>
    <xf numFmtId="181" fontId="4" fillId="0" borderId="5" xfId="0" applyNumberFormat="1" applyFont="1" applyFill="1" applyBorder="1" applyAlignment="1" applyProtection="1">
      <alignment horizontal="center" vertical="center"/>
    </xf>
    <xf numFmtId="181" fontId="7" fillId="0" borderId="5" xfId="2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/>
    </xf>
    <xf numFmtId="0" fontId="10" fillId="0" borderId="8" xfId="22" applyFont="1" applyFill="1" applyBorder="1" applyAlignment="1" applyProtection="1">
      <alignment horizontal="center" vertical="center"/>
    </xf>
    <xf numFmtId="2" fontId="10" fillId="0" borderId="13" xfId="22" applyNumberFormat="1" applyFont="1" applyFill="1" applyBorder="1" applyAlignment="1" applyProtection="1">
      <alignment horizontal="right" vertical="center"/>
    </xf>
    <xf numFmtId="49" fontId="1" fillId="0" borderId="19" xfId="0" applyNumberFormat="1" applyFont="1" applyFill="1" applyBorder="1" applyAlignment="1" applyProtection="1">
      <alignment horizontal="center" vertical="center"/>
    </xf>
    <xf numFmtId="0" fontId="10" fillId="0" borderId="5" xfId="22" applyFont="1" applyFill="1" applyBorder="1" applyAlignment="1" applyProtection="1">
      <alignment horizontal="center" vertical="center"/>
    </xf>
    <xf numFmtId="2" fontId="10" fillId="0" borderId="20" xfId="22" applyNumberFormat="1" applyFont="1" applyFill="1" applyBorder="1" applyAlignment="1" applyProtection="1">
      <alignment horizontal="right" vertical="center"/>
    </xf>
    <xf numFmtId="0" fontId="11" fillId="0" borderId="5" xfId="22" applyFont="1" applyFill="1" applyBorder="1" applyAlignment="1" applyProtection="1">
      <alignment horizontal="center" vertical="center"/>
    </xf>
    <xf numFmtId="2" fontId="12" fillId="0" borderId="20" xfId="22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vertical="center"/>
    </xf>
    <xf numFmtId="0" fontId="10" fillId="0" borderId="1" xfId="22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 vertical="center"/>
    </xf>
    <xf numFmtId="0" fontId="10" fillId="0" borderId="6" xfId="22" applyFont="1" applyFill="1" applyBorder="1" applyAlignment="1" applyProtection="1">
      <alignment horizontal="center" vertical="center" wrapText="1"/>
    </xf>
    <xf numFmtId="2" fontId="10" fillId="0" borderId="5" xfId="22" applyNumberFormat="1" applyFont="1" applyFill="1" applyBorder="1" applyAlignment="1" applyProtection="1">
      <alignment horizontal="right" vertical="center"/>
    </xf>
    <xf numFmtId="2" fontId="12" fillId="0" borderId="5" xfId="22" applyNumberFormat="1" applyFont="1" applyFill="1" applyBorder="1" applyAlignment="1" applyProtection="1">
      <alignment horizontal="right" vertical="center"/>
    </xf>
    <xf numFmtId="180" fontId="11" fillId="0" borderId="5" xfId="8" applyNumberFormat="1" applyFont="1" applyFill="1" applyBorder="1" applyAlignment="1" applyProtection="1">
      <alignment horizontal="right" vertical="center"/>
    </xf>
    <xf numFmtId="2" fontId="10" fillId="0" borderId="1" xfId="22" applyNumberFormat="1" applyFont="1" applyFill="1" applyBorder="1" applyAlignment="1" applyProtection="1">
      <alignment horizontal="right" vertical="center"/>
    </xf>
    <xf numFmtId="2" fontId="10" fillId="0" borderId="6" xfId="22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vertical="center"/>
    </xf>
    <xf numFmtId="182" fontId="6" fillId="0" borderId="5" xfId="0" applyNumberFormat="1" applyFont="1" applyFill="1" applyBorder="1" applyAlignment="1" applyProtection="1">
      <alignment horizontal="center" vertical="center" wrapText="1"/>
    </xf>
    <xf numFmtId="185" fontId="17" fillId="0" borderId="5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Alignment="1" applyProtection="1">
      <alignment horizontal="center" vertical="center"/>
    </xf>
    <xf numFmtId="181" fontId="18" fillId="0" borderId="5" xfId="0" applyNumberFormat="1" applyFont="1" applyFill="1" applyBorder="1" applyAlignment="1" applyProtection="1">
      <alignment horizontal="center" vertical="center"/>
    </xf>
    <xf numFmtId="2" fontId="12" fillId="0" borderId="13" xfId="22" applyNumberFormat="1" applyFont="1" applyFill="1" applyBorder="1" applyAlignment="1" applyProtection="1">
      <alignment horizontal="right" vertical="center"/>
    </xf>
    <xf numFmtId="178" fontId="0" fillId="0" borderId="0" xfId="52" applyNumberFormat="1"/>
    <xf numFmtId="0" fontId="17" fillId="2" borderId="0" xfId="52" applyFont="1" applyFill="1" applyAlignment="1">
      <alignment horizontal="center" vertical="center" wrapText="1"/>
    </xf>
    <xf numFmtId="178" fontId="17" fillId="2" borderId="0" xfId="52" applyNumberFormat="1" applyFont="1" applyFill="1" applyAlignment="1">
      <alignment horizontal="center" vertical="center" wrapText="1"/>
    </xf>
    <xf numFmtId="178" fontId="17" fillId="2" borderId="0" xfId="52" applyNumberFormat="1" applyFont="1" applyFill="1" applyAlignment="1">
      <alignment horizontal="left" vertical="center" wrapText="1"/>
    </xf>
    <xf numFmtId="0" fontId="17" fillId="2" borderId="0" xfId="52" applyFont="1" applyFill="1" applyAlignment="1">
      <alignment horizontal="left" vertical="center" wrapText="1"/>
    </xf>
    <xf numFmtId="0" fontId="4" fillId="2" borderId="0" xfId="52" applyFont="1" applyFill="1" applyAlignment="1">
      <alignment horizontal="right" vertical="center" wrapText="1"/>
    </xf>
    <xf numFmtId="0" fontId="19" fillId="2" borderId="0" xfId="52" applyFont="1" applyFill="1" applyAlignment="1">
      <alignment horizontal="center" vertical="center" wrapText="1"/>
    </xf>
    <xf numFmtId="178" fontId="19" fillId="2" borderId="0" xfId="52" applyNumberFormat="1" applyFont="1" applyFill="1" applyAlignment="1">
      <alignment horizontal="center" vertical="center" wrapText="1"/>
    </xf>
    <xf numFmtId="0" fontId="10" fillId="2" borderId="0" xfId="52" applyFont="1" applyFill="1" applyAlignment="1">
      <alignment horizontal="left" wrapText="1"/>
    </xf>
    <xf numFmtId="178" fontId="10" fillId="2" borderId="0" xfId="52" applyNumberFormat="1" applyFont="1" applyFill="1" applyAlignment="1">
      <alignment horizontal="left" wrapText="1"/>
    </xf>
    <xf numFmtId="0" fontId="10" fillId="2" borderId="0" xfId="52" applyFont="1" applyFill="1" applyAlignment="1">
      <alignment horizontal="right" wrapText="1"/>
    </xf>
    <xf numFmtId="0" fontId="10" fillId="2" borderId="5" xfId="52" applyFont="1" applyFill="1" applyBorder="1" applyAlignment="1">
      <alignment horizontal="center" vertical="center" wrapText="1"/>
    </xf>
    <xf numFmtId="178" fontId="10" fillId="2" borderId="5" xfId="52" applyNumberFormat="1" applyFont="1" applyFill="1" applyBorder="1" applyAlignment="1">
      <alignment horizontal="center" vertical="center" wrapText="1"/>
    </xf>
    <xf numFmtId="0" fontId="10" fillId="2" borderId="5" xfId="52" applyFont="1" applyFill="1" applyBorder="1" applyAlignment="1">
      <alignment horizontal="left" vertical="center" wrapText="1"/>
    </xf>
    <xf numFmtId="178" fontId="10" fillId="2" borderId="5" xfId="52" applyNumberFormat="1" applyFont="1" applyFill="1" applyBorder="1" applyAlignment="1">
      <alignment horizontal="right" vertical="center" wrapText="1"/>
    </xf>
    <xf numFmtId="0" fontId="10" fillId="2" borderId="5" xfId="52" applyFont="1" applyFill="1" applyBorder="1" applyAlignment="1">
      <alignment horizontal="right" vertical="center" wrapText="1"/>
    </xf>
    <xf numFmtId="0" fontId="4" fillId="2" borderId="5" xfId="52" applyFont="1" applyFill="1" applyBorder="1" applyAlignment="1">
      <alignment horizontal="left" vertical="center" wrapText="1"/>
    </xf>
    <xf numFmtId="0" fontId="4" fillId="2" borderId="5" xfId="52" applyFont="1" applyFill="1" applyBorder="1" applyAlignment="1">
      <alignment horizontal="center" vertical="center" wrapText="1"/>
    </xf>
    <xf numFmtId="0" fontId="4" fillId="2" borderId="0" xfId="52" applyFont="1" applyFill="1" applyAlignment="1">
      <alignment horizontal="left" vertical="center" wrapText="1"/>
    </xf>
    <xf numFmtId="178" fontId="4" fillId="2" borderId="0" xfId="52" applyNumberFormat="1" applyFont="1" applyFill="1" applyAlignment="1">
      <alignment horizontal="left" vertical="center" wrapText="1"/>
    </xf>
    <xf numFmtId="0" fontId="4" fillId="2" borderId="0" xfId="52" applyFont="1" applyFill="1" applyAlignment="1">
      <alignment horizontal="left" wrapText="1"/>
    </xf>
    <xf numFmtId="178" fontId="4" fillId="2" borderId="0" xfId="52" applyNumberFormat="1" applyFont="1" applyFill="1" applyAlignment="1">
      <alignment horizontal="left" wrapText="1"/>
    </xf>
    <xf numFmtId="0" fontId="19" fillId="2" borderId="0" xfId="52" applyFont="1" applyFill="1" applyAlignment="1">
      <alignment horizontal="right" vertical="center" wrapText="1"/>
    </xf>
    <xf numFmtId="178" fontId="10" fillId="2" borderId="5" xfId="52" applyNumberFormat="1" applyFont="1" applyFill="1" applyBorder="1" applyAlignment="1" applyProtection="1">
      <alignment horizontal="center" vertical="center" wrapText="1"/>
      <protection locked="0"/>
    </xf>
    <xf numFmtId="0" fontId="20" fillId="2" borderId="5" xfId="52" applyFont="1" applyFill="1" applyBorder="1" applyAlignment="1">
      <alignment horizontal="center" vertical="center" wrapText="1"/>
    </xf>
    <xf numFmtId="0" fontId="4" fillId="2" borderId="0" xfId="52" applyFont="1" applyFill="1" applyAlignment="1">
      <alignment horizontal="left" vertical="top" wrapText="1"/>
    </xf>
    <xf numFmtId="0" fontId="21" fillId="2" borderId="0" xfId="52" applyFont="1" applyFill="1" applyAlignment="1">
      <alignment horizontal="left" vertical="top" wrapText="1"/>
    </xf>
    <xf numFmtId="0" fontId="4" fillId="2" borderId="0" xfId="52" applyFont="1" applyFill="1" applyAlignment="1">
      <alignment horizontal="right" vertical="top" wrapText="1"/>
    </xf>
    <xf numFmtId="178" fontId="19" fillId="2" borderId="0" xfId="52" applyNumberFormat="1" applyFont="1" applyFill="1" applyAlignment="1">
      <alignment horizontal="right" vertical="center" wrapText="1"/>
    </xf>
    <xf numFmtId="178" fontId="10" fillId="2" borderId="0" xfId="52" applyNumberFormat="1" applyFont="1" applyFill="1" applyAlignment="1">
      <alignment horizontal="right" wrapText="1"/>
    </xf>
    <xf numFmtId="0" fontId="10" fillId="2" borderId="5" xfId="52" applyFont="1" applyFill="1" applyBorder="1" applyAlignment="1" applyProtection="1">
      <alignment horizontal="center" vertical="center" wrapText="1"/>
    </xf>
    <xf numFmtId="178" fontId="10" fillId="2" borderId="5" xfId="52" applyNumberFormat="1" applyFont="1" applyFill="1" applyBorder="1" applyAlignment="1" applyProtection="1">
      <alignment horizontal="center" vertical="center" wrapText="1"/>
    </xf>
    <xf numFmtId="178" fontId="4" fillId="2" borderId="0" xfId="52" applyNumberFormat="1" applyFont="1" applyFill="1" applyAlignment="1">
      <alignment horizontal="left" vertical="top" wrapText="1"/>
    </xf>
    <xf numFmtId="178" fontId="4" fillId="2" borderId="0" xfId="52" applyNumberFormat="1" applyFont="1" applyFill="1" applyAlignment="1">
      <alignment horizontal="right" vertical="top" wrapText="1"/>
    </xf>
    <xf numFmtId="178" fontId="4" fillId="2" borderId="0" xfId="52" applyNumberFormat="1" applyFont="1" applyFill="1" applyAlignment="1">
      <alignment horizontal="center" vertical="center" wrapText="1"/>
    </xf>
    <xf numFmtId="178" fontId="4" fillId="2" borderId="0" xfId="52" applyNumberFormat="1" applyFont="1" applyFill="1" applyAlignment="1">
      <alignment horizontal="right" wrapText="1"/>
    </xf>
    <xf numFmtId="0" fontId="4" fillId="2" borderId="0" xfId="52" applyFont="1" applyFill="1" applyAlignment="1">
      <alignment horizontal="right" wrapText="1"/>
    </xf>
    <xf numFmtId="0" fontId="5" fillId="0" borderId="5" xfId="55" applyFill="1" applyBorder="1" applyAlignment="1" applyProtection="1">
      <alignment horizontal="center" vertical="center"/>
    </xf>
    <xf numFmtId="178" fontId="5" fillId="0" borderId="5" xfId="55" applyNumberFormat="1" applyFill="1" applyBorder="1" applyAlignment="1" applyProtection="1">
      <alignment horizontal="center" vertical="center"/>
      <protection locked="0"/>
    </xf>
    <xf numFmtId="178" fontId="5" fillId="0" borderId="5" xfId="55" applyNumberFormat="1" applyFill="1" applyBorder="1" applyAlignment="1" applyProtection="1">
      <alignment horizontal="center" vertical="center"/>
    </xf>
    <xf numFmtId="0" fontId="5" fillId="0" borderId="5" xfId="55" applyFill="1" applyBorder="1" applyAlignment="1" applyProtection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4" fillId="2" borderId="0" xfId="52" applyNumberFormat="1" applyFont="1" applyFill="1" applyAlignment="1">
      <alignment horizontal="right" vertical="center" wrapText="1"/>
    </xf>
    <xf numFmtId="0" fontId="10" fillId="2" borderId="5" xfId="52" applyNumberFormat="1" applyFont="1" applyFill="1" applyBorder="1" applyAlignment="1">
      <alignment horizontal="right" vertical="center" wrapText="1"/>
    </xf>
    <xf numFmtId="178" fontId="4" fillId="2" borderId="5" xfId="52" applyNumberFormat="1" applyFont="1" applyFill="1" applyBorder="1" applyAlignment="1">
      <alignment horizontal="right" vertical="center" wrapText="1"/>
    </xf>
    <xf numFmtId="0" fontId="4" fillId="2" borderId="5" xfId="52" applyFont="1" applyFill="1" applyBorder="1" applyAlignment="1">
      <alignment horizontal="right" vertical="center" wrapText="1"/>
    </xf>
    <xf numFmtId="0" fontId="22" fillId="0" borderId="0" xfId="0" applyFont="1" applyFill="1" applyBorder="1" applyAlignment="1"/>
    <xf numFmtId="178" fontId="22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right" vertical="center"/>
    </xf>
    <xf numFmtId="10" fontId="5" fillId="0" borderId="5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178" fontId="11" fillId="0" borderId="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78" fontId="5" fillId="0" borderId="5" xfId="0" applyNumberFormat="1" applyFont="1" applyFill="1" applyBorder="1" applyAlignment="1" applyProtection="1">
      <alignment horizontal="center" vertical="center"/>
      <protection locked="0"/>
    </xf>
    <xf numFmtId="178" fontId="5" fillId="0" borderId="5" xfId="0" applyNumberFormat="1" applyFont="1" applyFill="1" applyBorder="1" applyAlignment="1" applyProtection="1">
      <alignment horizontal="right" vertical="center"/>
    </xf>
    <xf numFmtId="184" fontId="5" fillId="0" borderId="5" xfId="0" applyNumberFormat="1" applyFont="1" applyFill="1" applyBorder="1" applyAlignment="1">
      <alignment horizontal="right" vertical="center" wrapText="1"/>
    </xf>
    <xf numFmtId="0" fontId="5" fillId="0" borderId="5" xfId="55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 applyProtection="1">
      <alignment horizontal="right" vertical="center"/>
      <protection locked="0"/>
    </xf>
    <xf numFmtId="186" fontId="5" fillId="0" borderId="5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8" fontId="0" fillId="0" borderId="0" xfId="52" applyNumberFormat="1" applyAlignment="1">
      <alignment horizontal="center"/>
    </xf>
    <xf numFmtId="0" fontId="0" fillId="0" borderId="0" xfId="52" applyProtection="1">
      <protection locked="0"/>
    </xf>
    <xf numFmtId="178" fontId="10" fillId="2" borderId="0" xfId="52" applyNumberFormat="1" applyFont="1" applyFill="1" applyAlignment="1">
      <alignment horizontal="center" wrapText="1"/>
    </xf>
    <xf numFmtId="0" fontId="10" fillId="2" borderId="5" xfId="52" applyFont="1" applyFill="1" applyBorder="1" applyAlignment="1">
      <alignment vertical="center" wrapText="1"/>
    </xf>
    <xf numFmtId="0" fontId="0" fillId="0" borderId="0" xfId="52" applyProtection="1"/>
    <xf numFmtId="178" fontId="4" fillId="2" borderId="5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普通_表二 (2)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_东台头村(无线)_新乡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2" xfId="53"/>
    <cellStyle name="Normal_system_cost1" xfId="54"/>
    <cellStyle name="常规_02 表-06 分部分项工程量清单与计价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2" Type="http://schemas.openxmlformats.org/officeDocument/2006/relationships/sharedStrings" Target="sharedStrings.xml"/><Relationship Id="rId171" Type="http://schemas.openxmlformats.org/officeDocument/2006/relationships/styles" Target="styles.xml"/><Relationship Id="rId170" Type="http://schemas.openxmlformats.org/officeDocument/2006/relationships/theme" Target="theme/theme1.xml"/><Relationship Id="rId17" Type="http://schemas.openxmlformats.org/officeDocument/2006/relationships/worksheet" Target="worksheets/sheet17.xml"/><Relationship Id="rId169" Type="http://schemas.openxmlformats.org/officeDocument/2006/relationships/externalLink" Target="externalLinks/externalLink2.xml"/><Relationship Id="rId168" Type="http://schemas.openxmlformats.org/officeDocument/2006/relationships/externalLink" Target="externalLinks/externalLink1.xml"/><Relationship Id="rId167" Type="http://schemas.openxmlformats.org/officeDocument/2006/relationships/customXml" Target="../customXml/item1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.52\&#26080;&#32447;&#32593;&#32476;&#35774;&#35745;&#38498;\work\QUOTER\&#38382;&#39064;&#21333;\&#20840;&#34920;%20EQ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9033;&#30446;\&#28023;&#29664;&#28286;&#38567;&#36947;&#24037;&#31243;20220517\&#36890;&#20449;&#35270;&#39057;&#22522;&#31449;&#36801;&#25913;20220517\&#28023;&#29664;&#28286;&#38567;&#36947;&#24037;&#31243;&#36801;&#25913;&#24037;&#31243;&#23457;&#26680;20220707\03&#28023;&#29664;&#28286;&#38567;&#36947;&#24037;&#31243;&#26080;&#32447;&#22522;&#31449;&#36801;&#25913;&#24037;&#31243;&#23457;&#26680;20220527\01a%20&#28023;&#29664;&#28286;&#38567;&#36947;&#24037;&#31243;&#24191;&#24030;&#30058;&#31162;&#21306;&#21335;&#28006;&#20016;&#25910;&#36335;&#26080;&#32447;&#22522;&#31449;&#36801;&#25913;&#24037;&#31243;-&#23457;&#26680;\&#20844;&#24335;\01a%20&#28023;&#29664;&#28286;&#38567;&#36947;&#24037;&#31243;&#24191;&#24030;&#30058;&#31162;&#21306;&#21335;&#28006;&#20016;&#25910;&#36335;&#26080;&#32447;&#22522;&#31449;&#36801;&#25913;&#24037;&#31243;-&#30005;&#28304;&#35774;&#22791;&#23433;&#35013;&#24037;&#31243;&#23457;&#266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L1-SUMMARY"/>
      <sheetName val="L2-SUMMARY"/>
      <sheetName val="L3-MSC SERVER"/>
      <sheetName val="L3-MGW R5"/>
      <sheetName val="L3-MGW R3"/>
      <sheetName val="L3-HLR"/>
      <sheetName val="L3-SGSN"/>
      <sheetName val="L3-GGSN"/>
      <sheetName val="L3-CG"/>
      <sheetName val="L3-NAU"/>
      <sheetName val="L3-BSC6000"/>
      <sheetName val="L3-GTCS"/>
      <sheetName val="L3-BTS"/>
      <sheetName val="L4-BTS3012"/>
      <sheetName val="L4-BTS3006C"/>
      <sheetName val="L4-BTS3002E"/>
      <sheetName val="L3-GBSS Auxiliary"/>
      <sheetName val="L3-GSM Antenna&amp;Feeder"/>
      <sheetName val="L3-PCU6000"/>
      <sheetName val="L3-PDF&amp;DDF&amp;ODF"/>
      <sheetName val="L3-M2000"/>
      <sheetName val="L3-CS SPARE"/>
      <sheetName val="L3-PS Spare"/>
      <sheetName val="L3-GBSS Spare"/>
      <sheetName val="L3-Domestic Training"/>
      <sheetName val="定额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甲"/>
      <sheetName val="表三丙"/>
      <sheetName val="表四国内"/>
      <sheetName val="表四主材(甲)"/>
      <sheetName val="表四主材(乙)"/>
      <sheetName val="表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15" workbookViewId="0">
      <selection activeCell="B6" sqref="B6"/>
    </sheetView>
  </sheetViews>
  <sheetFormatPr defaultColWidth="9" defaultRowHeight="12" outlineLevelCol="7"/>
  <cols>
    <col min="1" max="1" width="12.3333333333333" customWidth="1"/>
    <col min="2" max="2" width="36" customWidth="1"/>
    <col min="3" max="3" width="17.1619047619048" style="215" customWidth="1"/>
    <col min="4" max="4" width="17.6666666666667" style="215" customWidth="1"/>
    <col min="5" max="5" width="15.6666666666667" customWidth="1"/>
  </cols>
  <sheetData>
    <row r="1" ht="39.75" customHeight="1" spans="1:6">
      <c r="A1" s="126" t="s">
        <v>0</v>
      </c>
      <c r="B1" s="126"/>
      <c r="C1" s="127"/>
      <c r="D1" s="127"/>
      <c r="E1" s="142"/>
      <c r="F1" s="216"/>
    </row>
    <row r="2" ht="28.5" customHeight="1" spans="1:5">
      <c r="A2" s="128" t="s">
        <v>1</v>
      </c>
      <c r="B2" s="128"/>
      <c r="C2" s="217"/>
      <c r="D2" s="217"/>
      <c r="E2" s="176" t="s">
        <v>2</v>
      </c>
    </row>
    <row r="3" ht="18" customHeight="1" spans="1:5">
      <c r="A3" s="131" t="s">
        <v>3</v>
      </c>
      <c r="B3" s="131" t="s">
        <v>4</v>
      </c>
      <c r="C3" s="132" t="s">
        <v>5</v>
      </c>
      <c r="D3" s="161" t="s">
        <v>6</v>
      </c>
      <c r="E3" s="162" t="s">
        <v>7</v>
      </c>
    </row>
    <row r="4" ht="28.5" customHeight="1" spans="1:8">
      <c r="A4" s="131"/>
      <c r="B4" s="218" t="s">
        <v>8</v>
      </c>
      <c r="C4" s="132">
        <f>SUM(C5:C7)</f>
        <v>316924.75265451</v>
      </c>
      <c r="D4" s="132">
        <f>SUM(D5:D7)</f>
        <v>70167.5817647781</v>
      </c>
      <c r="E4" s="131"/>
      <c r="H4" s="219"/>
    </row>
    <row r="5" ht="28.5" customHeight="1" spans="1:5">
      <c r="A5" s="131" t="s">
        <v>9</v>
      </c>
      <c r="B5" s="133" t="s">
        <v>10</v>
      </c>
      <c r="C5" s="132">
        <f>通信管线汇总表!F19</f>
        <v>0</v>
      </c>
      <c r="D5" s="132">
        <f>通信管线汇总表!G19</f>
        <v>0</v>
      </c>
      <c r="E5" s="131"/>
    </row>
    <row r="6" ht="28.5" customHeight="1" spans="1:5">
      <c r="A6" s="131" t="s">
        <v>11</v>
      </c>
      <c r="B6" s="133" t="s">
        <v>12</v>
      </c>
      <c r="C6" s="132">
        <f>'视频监控汇总表 '!E10</f>
        <v>0</v>
      </c>
      <c r="D6" s="132">
        <f>'视频监控汇总表 '!F10</f>
        <v>0</v>
      </c>
      <c r="E6" s="131"/>
    </row>
    <row r="7" ht="28.5" customHeight="1" spans="1:5">
      <c r="A7" s="131" t="s">
        <v>13</v>
      </c>
      <c r="B7" s="133" t="s">
        <v>14</v>
      </c>
      <c r="C7" s="132">
        <f>无线基站汇总表!C26</f>
        <v>316924.75265451</v>
      </c>
      <c r="D7" s="132">
        <f>无线基站汇总表!D26</f>
        <v>70167.5817647781</v>
      </c>
      <c r="E7" s="135"/>
    </row>
    <row r="8" ht="28.5" customHeight="1" spans="1:5">
      <c r="A8" s="131"/>
      <c r="B8" s="133"/>
      <c r="C8" s="132"/>
      <c r="D8" s="132"/>
      <c r="E8" s="135"/>
    </row>
    <row r="9" ht="28.5" customHeight="1" spans="1:5">
      <c r="A9" s="131"/>
      <c r="B9" s="133"/>
      <c r="C9" s="132"/>
      <c r="D9" s="132"/>
      <c r="E9" s="135"/>
    </row>
    <row r="10" ht="28.5" customHeight="1" spans="1:5">
      <c r="A10" s="131"/>
      <c r="B10" s="133"/>
      <c r="C10" s="132"/>
      <c r="D10" s="132"/>
      <c r="E10" s="135"/>
    </row>
    <row r="11" ht="28.5" customHeight="1" spans="1:5">
      <c r="A11" s="131"/>
      <c r="B11" s="133"/>
      <c r="C11" s="132"/>
      <c r="D11" s="132"/>
      <c r="E11" s="135"/>
    </row>
    <row r="12" ht="28.5" customHeight="1" spans="1:5">
      <c r="A12" s="131"/>
      <c r="B12" s="133"/>
      <c r="C12" s="132"/>
      <c r="D12" s="132"/>
      <c r="E12" s="135"/>
    </row>
    <row r="13" ht="18" customHeight="1" spans="1:5">
      <c r="A13" s="137" t="s">
        <v>15</v>
      </c>
      <c r="B13" s="137"/>
      <c r="C13" s="220">
        <f>SUM(C5:C12)</f>
        <v>316924.75265451</v>
      </c>
      <c r="D13" s="220">
        <f>SUM(D5:D12)</f>
        <v>70167.5817647781</v>
      </c>
      <c r="E13" s="166"/>
    </row>
    <row r="14" ht="25.5" customHeight="1" spans="1:5">
      <c r="A14" s="138" t="s">
        <v>16</v>
      </c>
      <c r="B14" s="138"/>
      <c r="C14" s="154"/>
      <c r="D14" s="154"/>
      <c r="E14" s="125"/>
    </row>
    <row r="15" ht="25.5" customHeight="1" spans="1:5">
      <c r="A15" s="138"/>
      <c r="B15" s="138"/>
      <c r="C15" s="154"/>
      <c r="D15" s="154"/>
      <c r="E15" s="125"/>
    </row>
  </sheetData>
  <sheetProtection sheet="1" objects="1"/>
  <mergeCells count="5">
    <mergeCell ref="A1:E1"/>
    <mergeCell ref="A2:D2"/>
    <mergeCell ref="A13:B13"/>
    <mergeCell ref="A14:D14"/>
    <mergeCell ref="A15:D15"/>
  </mergeCells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3"/>
  <sheetViews>
    <sheetView view="pageBreakPreview" zoomScaleNormal="100" workbookViewId="0">
      <selection activeCell="G14" sqref="G14"/>
    </sheetView>
  </sheetViews>
  <sheetFormatPr defaultColWidth="10.6666666666667" defaultRowHeight="19.5" customHeight="1" outlineLevelCol="7"/>
  <cols>
    <col min="1" max="1" width="4.66666666666667" style="167"/>
    <col min="2" max="2" width="5.75238095238095" style="167"/>
    <col min="3" max="3" width="14.9333333333333" style="167"/>
    <col min="4" max="4" width="7" style="167"/>
    <col min="5" max="5" width="25.1428571428571" style="167" customWidth="1"/>
    <col min="6" max="6" width="13.847619047619" style="168"/>
    <col min="7" max="7" width="17.8571428571429" style="168" customWidth="1"/>
    <col min="8" max="8" width="13.847619047619" style="167"/>
    <col min="9" max="16384" width="10.6666666666667" style="167"/>
  </cols>
  <sheetData>
    <row r="1" ht="6" customHeight="1"/>
    <row r="2" ht="22.5" customHeight="1" spans="4:6">
      <c r="D2" s="169" t="s">
        <v>17</v>
      </c>
      <c r="E2" s="169"/>
      <c r="F2" s="202"/>
    </row>
    <row r="3" ht="22.5" customHeight="1"/>
    <row r="4" ht="21" customHeight="1" spans="1:8">
      <c r="A4" s="170" t="s">
        <v>18</v>
      </c>
      <c r="B4" s="170"/>
      <c r="C4" s="170"/>
      <c r="D4" s="170"/>
      <c r="E4" s="170"/>
      <c r="F4" s="210"/>
      <c r="G4" s="210"/>
      <c r="H4" s="176" t="s">
        <v>2</v>
      </c>
    </row>
    <row r="5" ht="18" customHeight="1" spans="1:8">
      <c r="A5" s="172" t="s">
        <v>3</v>
      </c>
      <c r="B5" s="172"/>
      <c r="C5" s="172" t="s">
        <v>19</v>
      </c>
      <c r="D5" s="172"/>
      <c r="E5" s="172"/>
      <c r="F5" s="161" t="s">
        <v>20</v>
      </c>
      <c r="G5" s="161" t="s">
        <v>6</v>
      </c>
      <c r="H5" s="162" t="s">
        <v>7</v>
      </c>
    </row>
    <row r="6" ht="18" customHeight="1" spans="1:8">
      <c r="A6" s="172" t="s">
        <v>9</v>
      </c>
      <c r="B6" s="172"/>
      <c r="C6" s="173" t="s">
        <v>21</v>
      </c>
      <c r="D6" s="173"/>
      <c r="E6" s="173"/>
      <c r="F6" s="179"/>
      <c r="G6" s="179"/>
      <c r="H6" s="198"/>
    </row>
    <row r="7" ht="39" customHeight="1" spans="1:8">
      <c r="A7" s="172" t="s">
        <v>22</v>
      </c>
      <c r="B7" s="172"/>
      <c r="C7" s="173" t="s">
        <v>23</v>
      </c>
      <c r="D7" s="173"/>
      <c r="E7" s="173"/>
      <c r="F7" s="179">
        <f>'表-03 单位工程汇总表（管道合建）'!E15</f>
        <v>0</v>
      </c>
      <c r="G7" s="179">
        <f>'表-03 单位工程汇总表（管道合建）'!E8</f>
        <v>0</v>
      </c>
      <c r="H7" s="198"/>
    </row>
    <row r="8" ht="43" customHeight="1" spans="1:8">
      <c r="A8" s="172" t="s">
        <v>24</v>
      </c>
      <c r="B8" s="172"/>
      <c r="C8" s="173" t="s">
        <v>25</v>
      </c>
      <c r="D8" s="173"/>
      <c r="E8" s="173"/>
      <c r="F8" s="179">
        <f>'表-03 单位工程汇总表（中国电信）'!E15</f>
        <v>0</v>
      </c>
      <c r="G8" s="179">
        <f>'表-03 单位工程汇总表（中国电信）'!E8</f>
        <v>0</v>
      </c>
      <c r="H8" s="198"/>
    </row>
    <row r="9" ht="42" customHeight="1" spans="1:8">
      <c r="A9" s="172" t="s">
        <v>26</v>
      </c>
      <c r="B9" s="172"/>
      <c r="C9" s="173" t="s">
        <v>27</v>
      </c>
      <c r="D9" s="173"/>
      <c r="E9" s="173"/>
      <c r="F9" s="179">
        <f>'表-03 单位工程汇总表（合建通信）'!E15</f>
        <v>0</v>
      </c>
      <c r="G9" s="179">
        <f>'表-03 单位工程汇总表（合建通信）'!E8</f>
        <v>0</v>
      </c>
      <c r="H9" s="198"/>
    </row>
    <row r="10" ht="39" customHeight="1" spans="1:8">
      <c r="A10" s="172" t="s">
        <v>28</v>
      </c>
      <c r="B10" s="172"/>
      <c r="C10" s="173" t="s">
        <v>29</v>
      </c>
      <c r="D10" s="173"/>
      <c r="E10" s="173"/>
      <c r="F10" s="179">
        <f>'表-03 单位工程汇总表（合建0415.73~020）'!E15</f>
        <v>0</v>
      </c>
      <c r="G10" s="179">
        <f>'表-03 单位工程汇总表（合建0415.73~020）'!E8</f>
        <v>0</v>
      </c>
      <c r="H10" s="198"/>
    </row>
    <row r="11" ht="35" customHeight="1" spans="1:8">
      <c r="A11" s="172" t="s">
        <v>30</v>
      </c>
      <c r="B11" s="172"/>
      <c r="C11" s="173" t="s">
        <v>31</v>
      </c>
      <c r="D11" s="173"/>
      <c r="E11" s="173"/>
      <c r="F11" s="179">
        <f>' 表-03 单位工程汇总表（合建560~1+140）'!E15</f>
        <v>0</v>
      </c>
      <c r="G11" s="179">
        <f>' 表-03 单位工程汇总表（合建560~1+140）'!E8</f>
        <v>0</v>
      </c>
      <c r="H11" s="198"/>
    </row>
    <row r="12" ht="32" customHeight="1" spans="1:8">
      <c r="A12" s="172" t="s">
        <v>32</v>
      </c>
      <c r="B12" s="172"/>
      <c r="C12" s="173" t="s">
        <v>33</v>
      </c>
      <c r="D12" s="173"/>
      <c r="E12" s="173"/>
      <c r="F12" s="179">
        <f>'表-03 单位工程汇总表（合建3+240~3+400）'!E15</f>
        <v>0</v>
      </c>
      <c r="G12" s="179">
        <f>'表-03 单位工程汇总表（合建3+240~3+400）'!E8</f>
        <v>0</v>
      </c>
      <c r="H12" s="198"/>
    </row>
    <row r="13" ht="35" customHeight="1" spans="1:8">
      <c r="A13" s="172" t="s">
        <v>34</v>
      </c>
      <c r="B13" s="172"/>
      <c r="C13" s="173" t="s">
        <v>35</v>
      </c>
      <c r="D13" s="173"/>
      <c r="E13" s="173"/>
      <c r="F13" s="179">
        <f>'表-03 单位工程汇总表（电信0+0415.73~0+360）'!E15</f>
        <v>0</v>
      </c>
      <c r="G13" s="179">
        <f>'表-03 单位工程汇总表（电信0+0415.73~0+360）'!E8</f>
        <v>0</v>
      </c>
      <c r="H13" s="198"/>
    </row>
    <row r="14" ht="36" customHeight="1" spans="1:8">
      <c r="A14" s="172" t="s">
        <v>36</v>
      </c>
      <c r="B14" s="172"/>
      <c r="C14" s="173" t="s">
        <v>37</v>
      </c>
      <c r="D14" s="173"/>
      <c r="E14" s="173"/>
      <c r="F14" s="179">
        <f>'表-03 单位工程汇总表（合建0+0415.73~0+360）'!E15</f>
        <v>0</v>
      </c>
      <c r="G14" s="179">
        <f>'表-03 单位工程汇总表（合建0+0415.73~0+360）'!E8</f>
        <v>0</v>
      </c>
      <c r="H14" s="198"/>
    </row>
    <row r="15" ht="39" customHeight="1" spans="1:8">
      <c r="A15" s="172" t="s">
        <v>38</v>
      </c>
      <c r="B15" s="172"/>
      <c r="C15" s="173" t="s">
        <v>39</v>
      </c>
      <c r="D15" s="173"/>
      <c r="E15" s="173"/>
      <c r="F15" s="179">
        <f>'表-03 单位工程汇总表（电信0+560~1+140）'!E15</f>
        <v>0</v>
      </c>
      <c r="G15" s="179">
        <f>'表-03 单位工程汇总表（电信0+560~1+140）'!E8</f>
        <v>0</v>
      </c>
      <c r="H15" s="198"/>
    </row>
    <row r="16" ht="33" customHeight="1" spans="1:8">
      <c r="A16" s="172" t="s">
        <v>40</v>
      </c>
      <c r="B16" s="172"/>
      <c r="C16" s="173" t="s">
        <v>41</v>
      </c>
      <c r="D16" s="173"/>
      <c r="E16" s="173"/>
      <c r="F16" s="179">
        <f>'表-03 单位工程汇总表（合建0+560~1+140）'!E15</f>
        <v>0</v>
      </c>
      <c r="G16" s="179">
        <f>'表-03 单位工程汇总表（合建0+560~1+140）'!E8</f>
        <v>0</v>
      </c>
      <c r="H16" s="198"/>
    </row>
    <row r="17" ht="36" customHeight="1" spans="1:8">
      <c r="A17" s="172" t="s">
        <v>42</v>
      </c>
      <c r="B17" s="172"/>
      <c r="C17" s="173" t="s">
        <v>43</v>
      </c>
      <c r="D17" s="173"/>
      <c r="E17" s="173"/>
      <c r="F17" s="179">
        <f>'表-03 单位工程汇总表（电信3+240~3+400）'!E15</f>
        <v>0</v>
      </c>
      <c r="G17" s="179">
        <f>'表-03 单位工程汇总表（电信3+240~3+400）'!E8</f>
        <v>0</v>
      </c>
      <c r="H17" s="198"/>
    </row>
    <row r="18" ht="32" customHeight="1" spans="1:8">
      <c r="A18" s="172" t="s">
        <v>44</v>
      </c>
      <c r="B18" s="172"/>
      <c r="C18" s="173" t="s">
        <v>45</v>
      </c>
      <c r="D18" s="173"/>
      <c r="E18" s="173"/>
      <c r="F18" s="179">
        <f>'表-03 单位工程汇总表（线缆3+240~3+400）'!E15</f>
        <v>0</v>
      </c>
      <c r="G18" s="179">
        <f>'表-03 单位工程汇总表（线缆3+240~3+400）'!E8</f>
        <v>0</v>
      </c>
      <c r="H18" s="198"/>
    </row>
    <row r="19" ht="18" customHeight="1" spans="1:8">
      <c r="A19" s="172" t="s">
        <v>15</v>
      </c>
      <c r="B19" s="172"/>
      <c r="C19" s="172"/>
      <c r="D19" s="172"/>
      <c r="E19" s="172"/>
      <c r="F19" s="181">
        <f>SUM(F7:F18)</f>
        <v>0</v>
      </c>
      <c r="G19" s="181">
        <f>SUM(G7:G18)</f>
        <v>0</v>
      </c>
      <c r="H19" s="201"/>
    </row>
    <row r="20" ht="17.25" customHeight="1"/>
    <row r="21" ht="17.25" customHeight="1" spans="2:7">
      <c r="B21" s="171" t="s">
        <v>46</v>
      </c>
      <c r="C21" s="171"/>
      <c r="F21" s="203" t="s">
        <v>47</v>
      </c>
      <c r="G21" s="203"/>
    </row>
    <row r="22" ht="16.5" customHeight="1"/>
    <row r="23" ht="12" spans="5:8">
      <c r="E23" s="175"/>
      <c r="F23" s="207"/>
      <c r="G23" s="185" t="s">
        <v>48</v>
      </c>
      <c r="H23" s="184"/>
    </row>
  </sheetData>
  <sheetProtection password="CF7A" sheet="1" objects="1"/>
  <mergeCells count="34">
    <mergeCell ref="D2:F2"/>
    <mergeCell ref="A4:G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E19"/>
    <mergeCell ref="B21:C21"/>
    <mergeCell ref="E23:F23"/>
    <mergeCell ref="G23:H23"/>
  </mergeCells>
  <pageMargins left="0.572" right="0.572" top="0.47244094488189" bottom="0" header="0" footer="0"/>
  <pageSetup paperSize="9" scale="98" orientation="portrait" horizontalDpi="600" verticalDpi="600"/>
  <headerFooter alignWithMargins="0" scaleWithDoc="0"/>
  <rowBreaks count="1" manualBreakCount="1">
    <brk id="23" max="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8"/>
  <sheetViews>
    <sheetView view="pageBreakPreview" zoomScaleNormal="100" workbookViewId="0">
      <selection activeCell="E8" sqref="E8:G8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25.8571428571429" style="167" customWidth="1"/>
    <col min="5" max="5" width="15.8666666666667" style="168"/>
    <col min="6" max="6" width="4.51428571428571" style="168"/>
    <col min="7" max="7" width="0.428571428571429" style="168" customWidth="1"/>
    <col min="8" max="8" width="20.5714285714286" style="168" customWidth="1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50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 表-06 分部分项工程量清单与计价表（管道合建）'!M18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措施项目清单与计价表（管道合建）'!K26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规费、税金项目清单与计价表（管道合建）'!K7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规费、税金项目清单与计价表（管道合建）'!K12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规费、税金项目清单与计价表（管道合建）'!K13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(E6+E8+E11+E12+E13)*5%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409.5" customHeight="1"/>
    <row r="18" ht="17.25" customHeight="1" spans="4:8">
      <c r="D18" s="175"/>
      <c r="E18" s="207"/>
      <c r="G18" s="185" t="s">
        <v>66</v>
      </c>
      <c r="H18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8:E18"/>
    <mergeCell ref="G18:H18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8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1"/>
  <sheetViews>
    <sheetView view="pageBreakPreview" zoomScaleNormal="100" workbookViewId="0">
      <selection activeCell="L5" sqref="L5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4.28571428571429" style="167" customWidth="1"/>
    <col min="6" max="6" width="29" style="167" customWidth="1"/>
    <col min="7" max="7" width="9.28571428571429" style="167" customWidth="1"/>
    <col min="8" max="8" width="2.01904761904762" style="167"/>
    <col min="9" max="9" width="3.88571428571429" style="167"/>
    <col min="10" max="10" width="2.95238095238095" style="167"/>
    <col min="11" max="12" width="12.8571428571429" style="167" customWidth="1"/>
    <col min="13" max="14" width="10.7333333333333" style="167"/>
    <col min="15" max="16383" width="10.6666666666667" style="167"/>
  </cols>
  <sheetData>
    <row r="1" ht="22.5" customHeight="1" spans="3:12">
      <c r="C1" s="169" t="s">
        <v>67</v>
      </c>
      <c r="D1" s="169"/>
      <c r="E1" s="169"/>
      <c r="F1" s="169"/>
      <c r="G1" s="169"/>
      <c r="H1" s="169"/>
      <c r="I1" s="169"/>
      <c r="J1" s="169"/>
      <c r="K1" s="169"/>
      <c r="L1" s="169"/>
    </row>
    <row r="2" ht="21" customHeight="1" spans="1:14">
      <c r="A2" s="170" t="s">
        <v>50</v>
      </c>
      <c r="B2" s="170"/>
      <c r="C2" s="170"/>
      <c r="D2" s="170"/>
      <c r="E2" s="170"/>
      <c r="F2" s="170"/>
      <c r="G2" s="170"/>
      <c r="H2" s="171" t="s">
        <v>51</v>
      </c>
      <c r="I2" s="171"/>
      <c r="J2" s="171"/>
      <c r="K2" s="171"/>
      <c r="L2" s="171"/>
      <c r="M2" s="176" t="s">
        <v>2</v>
      </c>
      <c r="N2" s="176"/>
    </row>
    <row r="3" ht="18" customHeight="1" spans="1:14">
      <c r="A3" s="172" t="s">
        <v>3</v>
      </c>
      <c r="B3" s="172" t="s">
        <v>68</v>
      </c>
      <c r="C3" s="172" t="s">
        <v>69</v>
      </c>
      <c r="D3" s="172"/>
      <c r="E3" s="172"/>
      <c r="F3" s="172" t="s">
        <v>70</v>
      </c>
      <c r="G3" s="172" t="s">
        <v>71</v>
      </c>
      <c r="H3" s="172" t="s">
        <v>72</v>
      </c>
      <c r="I3" s="172"/>
      <c r="J3" s="172"/>
      <c r="K3" s="172" t="s">
        <v>20</v>
      </c>
      <c r="L3" s="172"/>
      <c r="M3" s="172"/>
      <c r="N3" s="172"/>
    </row>
    <row r="4" ht="26" customHeight="1" spans="1:14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 t="s">
        <v>73</v>
      </c>
      <c r="L4" s="196" t="s">
        <v>74</v>
      </c>
      <c r="M4" s="157" t="s">
        <v>75</v>
      </c>
      <c r="N4" s="197" t="s">
        <v>76</v>
      </c>
    </row>
    <row r="5" ht="60" customHeight="1" spans="1:14">
      <c r="A5" s="172" t="s">
        <v>22</v>
      </c>
      <c r="B5" s="173" t="s">
        <v>77</v>
      </c>
      <c r="C5" s="173" t="s">
        <v>78</v>
      </c>
      <c r="D5" s="173"/>
      <c r="E5" s="173"/>
      <c r="F5" s="173" t="s">
        <v>79</v>
      </c>
      <c r="G5" s="172" t="s">
        <v>80</v>
      </c>
      <c r="H5" s="195">
        <v>0.686</v>
      </c>
      <c r="I5" s="195"/>
      <c r="J5" s="195"/>
      <c r="K5" s="198">
        <v>2228.5</v>
      </c>
      <c r="L5" s="198"/>
      <c r="M5" s="198">
        <f>L5*H5</f>
        <v>0</v>
      </c>
      <c r="N5" s="198"/>
    </row>
    <row r="6" ht="45" customHeight="1" spans="1:14">
      <c r="A6" s="172" t="s">
        <v>24</v>
      </c>
      <c r="B6" s="173" t="s">
        <v>81</v>
      </c>
      <c r="C6" s="173" t="s">
        <v>82</v>
      </c>
      <c r="D6" s="173"/>
      <c r="E6" s="173"/>
      <c r="F6" s="173" t="s">
        <v>83</v>
      </c>
      <c r="G6" s="172" t="s">
        <v>84</v>
      </c>
      <c r="H6" s="195">
        <v>146.88</v>
      </c>
      <c r="I6" s="195"/>
      <c r="J6" s="195"/>
      <c r="K6" s="198">
        <v>69.11</v>
      </c>
      <c r="L6" s="198"/>
      <c r="M6" s="198">
        <f>L6*H6</f>
        <v>0</v>
      </c>
      <c r="N6" s="198"/>
    </row>
    <row r="7" ht="53" customHeight="1" spans="1:14">
      <c r="A7" s="172" t="s">
        <v>26</v>
      </c>
      <c r="B7" s="173" t="s">
        <v>85</v>
      </c>
      <c r="C7" s="173" t="s">
        <v>86</v>
      </c>
      <c r="D7" s="173"/>
      <c r="E7" s="173"/>
      <c r="F7" s="173" t="s">
        <v>87</v>
      </c>
      <c r="G7" s="172" t="s">
        <v>88</v>
      </c>
      <c r="H7" s="195">
        <v>810.87</v>
      </c>
      <c r="I7" s="195"/>
      <c r="J7" s="195"/>
      <c r="K7" s="198">
        <v>87.58</v>
      </c>
      <c r="L7" s="198"/>
      <c r="M7" s="198">
        <f t="shared" ref="M6:M16" si="0">L7*H7</f>
        <v>0</v>
      </c>
      <c r="N7" s="198"/>
    </row>
    <row r="8" ht="36" customHeight="1" spans="1:14">
      <c r="A8" s="172" t="s">
        <v>28</v>
      </c>
      <c r="B8" s="173" t="s">
        <v>89</v>
      </c>
      <c r="C8" s="173" t="s">
        <v>90</v>
      </c>
      <c r="D8" s="173"/>
      <c r="E8" s="173"/>
      <c r="F8" s="173" t="s">
        <v>91</v>
      </c>
      <c r="G8" s="172" t="s">
        <v>88</v>
      </c>
      <c r="H8" s="195">
        <v>420.36</v>
      </c>
      <c r="I8" s="195"/>
      <c r="J8" s="195"/>
      <c r="K8" s="198">
        <v>186.49</v>
      </c>
      <c r="L8" s="198"/>
      <c r="M8" s="198">
        <f t="shared" si="0"/>
        <v>0</v>
      </c>
      <c r="N8" s="198"/>
    </row>
    <row r="9" ht="78" customHeight="1" spans="1:14">
      <c r="A9" s="172" t="s">
        <v>30</v>
      </c>
      <c r="B9" s="173" t="s">
        <v>92</v>
      </c>
      <c r="C9" s="173" t="s">
        <v>93</v>
      </c>
      <c r="D9" s="173"/>
      <c r="E9" s="173"/>
      <c r="F9" s="173" t="s">
        <v>94</v>
      </c>
      <c r="G9" s="172" t="s">
        <v>95</v>
      </c>
      <c r="H9" s="195">
        <v>578</v>
      </c>
      <c r="I9" s="195"/>
      <c r="J9" s="195"/>
      <c r="K9" s="198">
        <v>197.47</v>
      </c>
      <c r="L9" s="198"/>
      <c r="M9" s="198">
        <f t="shared" si="0"/>
        <v>0</v>
      </c>
      <c r="N9" s="198"/>
    </row>
    <row r="10" ht="81" customHeight="1" spans="1:14">
      <c r="A10" s="172" t="s">
        <v>32</v>
      </c>
      <c r="B10" s="173" t="s">
        <v>96</v>
      </c>
      <c r="C10" s="173" t="s">
        <v>93</v>
      </c>
      <c r="D10" s="173"/>
      <c r="E10" s="173"/>
      <c r="F10" s="173" t="s">
        <v>97</v>
      </c>
      <c r="G10" s="172" t="s">
        <v>95</v>
      </c>
      <c r="H10" s="195">
        <v>108</v>
      </c>
      <c r="I10" s="195"/>
      <c r="J10" s="195"/>
      <c r="K10" s="198">
        <v>1025.37</v>
      </c>
      <c r="L10" s="198"/>
      <c r="M10" s="198">
        <f t="shared" si="0"/>
        <v>0</v>
      </c>
      <c r="N10" s="198"/>
    </row>
    <row r="11" ht="41" customHeight="1" spans="1:14">
      <c r="A11" s="172" t="s">
        <v>34</v>
      </c>
      <c r="B11" s="173" t="s">
        <v>98</v>
      </c>
      <c r="C11" s="173" t="s">
        <v>93</v>
      </c>
      <c r="D11" s="173"/>
      <c r="E11" s="173"/>
      <c r="F11" s="173" t="s">
        <v>99</v>
      </c>
      <c r="G11" s="172" t="s">
        <v>100</v>
      </c>
      <c r="H11" s="195">
        <v>12</v>
      </c>
      <c r="I11" s="195"/>
      <c r="J11" s="195"/>
      <c r="K11" s="198">
        <v>125.63</v>
      </c>
      <c r="L11" s="198"/>
      <c r="M11" s="198">
        <f t="shared" si="0"/>
        <v>0</v>
      </c>
      <c r="N11" s="198"/>
    </row>
    <row r="12" ht="45" customHeight="1" spans="1:14">
      <c r="A12" s="172" t="s">
        <v>36</v>
      </c>
      <c r="B12" s="173" t="s">
        <v>101</v>
      </c>
      <c r="C12" s="173" t="s">
        <v>102</v>
      </c>
      <c r="D12" s="173"/>
      <c r="E12" s="173"/>
      <c r="F12" s="173" t="s">
        <v>103</v>
      </c>
      <c r="G12" s="172" t="s">
        <v>95</v>
      </c>
      <c r="H12" s="195">
        <v>108</v>
      </c>
      <c r="I12" s="195"/>
      <c r="J12" s="195"/>
      <c r="K12" s="198">
        <v>2400.6</v>
      </c>
      <c r="L12" s="198"/>
      <c r="M12" s="198">
        <f t="shared" si="0"/>
        <v>0</v>
      </c>
      <c r="N12" s="198"/>
    </row>
    <row r="13" ht="53" customHeight="1" spans="1:14">
      <c r="A13" s="172" t="s">
        <v>38</v>
      </c>
      <c r="B13" s="173" t="s">
        <v>104</v>
      </c>
      <c r="C13" s="173" t="s">
        <v>105</v>
      </c>
      <c r="D13" s="173"/>
      <c r="E13" s="173"/>
      <c r="F13" s="173" t="s">
        <v>106</v>
      </c>
      <c r="G13" s="172" t="s">
        <v>107</v>
      </c>
      <c r="H13" s="195">
        <v>1</v>
      </c>
      <c r="I13" s="195"/>
      <c r="J13" s="195"/>
      <c r="K13" s="198">
        <v>6676.83</v>
      </c>
      <c r="L13" s="198"/>
      <c r="M13" s="198">
        <f t="shared" si="0"/>
        <v>0</v>
      </c>
      <c r="N13" s="198"/>
    </row>
    <row r="14" ht="54" customHeight="1" spans="1:14">
      <c r="A14" s="172" t="s">
        <v>40</v>
      </c>
      <c r="B14" s="173" t="s">
        <v>108</v>
      </c>
      <c r="C14" s="173" t="s">
        <v>105</v>
      </c>
      <c r="D14" s="173"/>
      <c r="E14" s="173"/>
      <c r="F14" s="173" t="s">
        <v>109</v>
      </c>
      <c r="G14" s="172" t="s">
        <v>107</v>
      </c>
      <c r="H14" s="195">
        <v>1</v>
      </c>
      <c r="I14" s="195"/>
      <c r="J14" s="195"/>
      <c r="K14" s="198">
        <v>11252.54</v>
      </c>
      <c r="L14" s="198"/>
      <c r="M14" s="198">
        <f t="shared" si="0"/>
        <v>0</v>
      </c>
      <c r="N14" s="198"/>
    </row>
    <row r="15" ht="52" customHeight="1" spans="1:14">
      <c r="A15" s="172" t="s">
        <v>42</v>
      </c>
      <c r="B15" s="173" t="s">
        <v>110</v>
      </c>
      <c r="C15" s="173" t="s">
        <v>111</v>
      </c>
      <c r="D15" s="173"/>
      <c r="E15" s="173"/>
      <c r="F15" s="173" t="s">
        <v>112</v>
      </c>
      <c r="G15" s="172" t="s">
        <v>107</v>
      </c>
      <c r="H15" s="195">
        <v>9</v>
      </c>
      <c r="I15" s="195"/>
      <c r="J15" s="195"/>
      <c r="K15" s="198">
        <v>3315.92</v>
      </c>
      <c r="L15" s="198"/>
      <c r="M15" s="198">
        <f t="shared" si="0"/>
        <v>0</v>
      </c>
      <c r="N15" s="198"/>
    </row>
    <row r="16" ht="40" customHeight="1" spans="1:14">
      <c r="A16" s="172" t="s">
        <v>44</v>
      </c>
      <c r="B16" s="173" t="s">
        <v>113</v>
      </c>
      <c r="C16" s="173" t="s">
        <v>114</v>
      </c>
      <c r="D16" s="173"/>
      <c r="E16" s="173"/>
      <c r="F16" s="173" t="s">
        <v>115</v>
      </c>
      <c r="G16" s="172" t="s">
        <v>116</v>
      </c>
      <c r="H16" s="195">
        <v>8</v>
      </c>
      <c r="I16" s="195"/>
      <c r="J16" s="195"/>
      <c r="K16" s="198">
        <v>179.83</v>
      </c>
      <c r="L16" s="198"/>
      <c r="M16" s="198">
        <f t="shared" si="0"/>
        <v>0</v>
      </c>
      <c r="N16" s="198"/>
    </row>
    <row r="17" ht="18" customHeight="1" spans="1:14">
      <c r="A17" s="172" t="s">
        <v>117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99"/>
      <c r="M17" s="200">
        <f>SUM(M5:M16)</f>
        <v>0</v>
      </c>
      <c r="N17" s="200"/>
    </row>
    <row r="18" ht="18" customHeight="1" spans="1:14">
      <c r="A18" s="172" t="s">
        <v>118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99"/>
      <c r="M18" s="181">
        <f>M17</f>
        <v>0</v>
      </c>
      <c r="N18" s="201"/>
    </row>
    <row r="19" ht="17.25" customHeight="1" spans="1:13">
      <c r="A19" s="170"/>
      <c r="B19" s="170"/>
      <c r="C19" s="170"/>
      <c r="D19" s="174"/>
      <c r="E19" s="174"/>
      <c r="F19" s="174"/>
      <c r="G19" s="174"/>
      <c r="H19" s="174"/>
      <c r="I19" s="174"/>
      <c r="K19" s="182"/>
      <c r="L19" s="182"/>
      <c r="M19" s="182"/>
    </row>
    <row r="20" ht="114" customHeight="1"/>
    <row r="21" ht="17.25" customHeight="1" spans="5:14">
      <c r="E21" s="175"/>
      <c r="F21" s="175"/>
      <c r="G21" s="175"/>
      <c r="H21" s="175"/>
      <c r="M21" s="182"/>
      <c r="N21" s="182"/>
    </row>
  </sheetData>
  <sheetProtection password="CF7A" sheet="1" objects="1"/>
  <protectedRanges>
    <protectedRange sqref="L5:L16" name="区域1"/>
  </protectedRanges>
  <mergeCells count="42">
    <mergeCell ref="C1:K1"/>
    <mergeCell ref="A2:G2"/>
    <mergeCell ref="H2:K2"/>
    <mergeCell ref="M2:N2"/>
    <mergeCell ref="K3:N3"/>
    <mergeCell ref="C5:E5"/>
    <mergeCell ref="H5:J5"/>
    <mergeCell ref="C6:E6"/>
    <mergeCell ref="H6:J6"/>
    <mergeCell ref="C7:E7"/>
    <mergeCell ref="H7:J7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A17:K17"/>
    <mergeCell ref="A18:K18"/>
    <mergeCell ref="A19:C19"/>
    <mergeCell ref="D19:I19"/>
    <mergeCell ref="K19:M19"/>
    <mergeCell ref="E21:H21"/>
    <mergeCell ref="M21:N21"/>
    <mergeCell ref="A3:A4"/>
    <mergeCell ref="B3:B4"/>
    <mergeCell ref="F3:F4"/>
    <mergeCell ref="G3:G4"/>
    <mergeCell ref="C3:E4"/>
    <mergeCell ref="H3:J4"/>
  </mergeCells>
  <dataValidations count="1">
    <dataValidation type="decimal" operator="lessThanOrEqual" allowBlank="1" showInputMessage="1" showErrorMessage="1" sqref="L5:L16">
      <formula1>K5:K16</formula1>
    </dataValidation>
  </dataValidations>
  <pageMargins left="0.826388888888889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21" max="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K24" sqref="K24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3" style="167" customWidth="1"/>
    <col min="6" max="6" width="19.2857142857143" style="167"/>
    <col min="7" max="7" width="5.85714285714286" style="167" customWidth="1"/>
    <col min="8" max="8" width="5.75238095238095" style="167"/>
    <col min="9" max="9" width="4.66666666666667" style="167"/>
    <col min="10" max="10" width="6.84761904761905" style="167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50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72">
        <v>1</v>
      </c>
      <c r="B7" s="211" t="s">
        <v>124</v>
      </c>
      <c r="C7" s="212"/>
      <c r="D7" s="212"/>
      <c r="E7" s="204"/>
      <c r="F7" s="213"/>
      <c r="G7" s="199"/>
      <c r="H7" s="213"/>
      <c r="I7" s="214"/>
      <c r="J7" s="199"/>
      <c r="K7" s="179"/>
    </row>
    <row r="8" ht="18" customHeight="1" spans="1:11">
      <c r="A8" s="172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79">
        <f>K7*H8/100</f>
        <v>0</v>
      </c>
    </row>
    <row r="9" ht="18" customHeight="1" spans="1:11">
      <c r="A9" s="172">
        <v>3</v>
      </c>
      <c r="B9" s="173" t="s">
        <v>126</v>
      </c>
      <c r="C9" s="173"/>
      <c r="D9" s="173"/>
      <c r="E9" s="173"/>
      <c r="F9" s="173" t="s">
        <v>127</v>
      </c>
      <c r="G9" s="173"/>
      <c r="H9" s="178">
        <v>1.2</v>
      </c>
      <c r="I9" s="178"/>
      <c r="J9" s="178"/>
      <c r="K9" s="179">
        <f>K7*H9/100</f>
        <v>0</v>
      </c>
    </row>
    <row r="10" ht="18" customHeight="1" spans="1:11">
      <c r="A10" s="172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79">
        <f>K7*H10/100</f>
        <v>0</v>
      </c>
    </row>
    <row r="11" ht="18" customHeight="1" spans="1:11">
      <c r="A11" s="172">
        <v>5</v>
      </c>
      <c r="B11" s="173" t="s">
        <v>130</v>
      </c>
      <c r="C11" s="173"/>
      <c r="D11" s="173"/>
      <c r="E11" s="173"/>
      <c r="F11" s="173" t="s">
        <v>131</v>
      </c>
      <c r="G11" s="173"/>
      <c r="H11" s="178">
        <v>1.4</v>
      </c>
      <c r="I11" s="178"/>
      <c r="J11" s="178"/>
      <c r="K11" s="179">
        <f>K7*H11/100</f>
        <v>0</v>
      </c>
    </row>
    <row r="12" ht="18" customHeight="1" spans="1:11">
      <c r="A12" s="172">
        <v>6</v>
      </c>
      <c r="B12" s="173" t="s">
        <v>132</v>
      </c>
      <c r="C12" s="173"/>
      <c r="D12" s="173"/>
      <c r="E12" s="173"/>
      <c r="F12" s="173" t="s">
        <v>133</v>
      </c>
      <c r="G12" s="173"/>
      <c r="H12" s="178">
        <v>6.1</v>
      </c>
      <c r="I12" s="178"/>
      <c r="J12" s="178"/>
      <c r="K12" s="179">
        <f>K7*H12/100</f>
        <v>0</v>
      </c>
    </row>
    <row r="13" ht="18" customHeight="1" spans="1:11">
      <c r="A13" s="172">
        <v>7</v>
      </c>
      <c r="B13" s="173" t="s">
        <v>134</v>
      </c>
      <c r="C13" s="173"/>
      <c r="D13" s="173"/>
      <c r="E13" s="173"/>
      <c r="F13" s="173" t="s">
        <v>135</v>
      </c>
      <c r="G13" s="173"/>
      <c r="H13" s="178">
        <v>2.2</v>
      </c>
      <c r="I13" s="178"/>
      <c r="J13" s="178"/>
      <c r="K13" s="179">
        <f>K7*H13/100</f>
        <v>0</v>
      </c>
    </row>
    <row r="14" ht="18" customHeight="1" spans="1:11">
      <c r="A14" s="172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79">
        <f>K7*H14/100</f>
        <v>0</v>
      </c>
    </row>
    <row r="15" ht="18" customHeight="1" spans="1:11">
      <c r="A15" s="172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79">
        <f>K7*H15/100</f>
        <v>0</v>
      </c>
    </row>
    <row r="16" ht="18" customHeight="1" spans="1:11">
      <c r="A16" s="172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79">
        <f>K7*H16/100</f>
        <v>0</v>
      </c>
    </row>
    <row r="17" ht="18" customHeight="1" spans="1:11">
      <c r="A17" s="172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72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72">
        <v>13</v>
      </c>
      <c r="B19" s="173" t="s">
        <v>143</v>
      </c>
      <c r="C19" s="173"/>
      <c r="D19" s="173"/>
      <c r="E19" s="173"/>
      <c r="F19" s="173" t="s">
        <v>144</v>
      </c>
      <c r="G19" s="173"/>
      <c r="H19" s="178">
        <v>1.8</v>
      </c>
      <c r="I19" s="178"/>
      <c r="J19" s="178"/>
      <c r="K19" s="179">
        <f>K7*H19/100</f>
        <v>0</v>
      </c>
    </row>
    <row r="20" ht="18" customHeight="1" spans="1:11">
      <c r="A20" s="172">
        <v>14</v>
      </c>
      <c r="B20" s="173" t="s">
        <v>145</v>
      </c>
      <c r="C20" s="173"/>
      <c r="D20" s="173"/>
      <c r="E20" s="173"/>
      <c r="F20" s="173"/>
      <c r="G20" s="173"/>
      <c r="H20" s="178">
        <v>50492.87</v>
      </c>
      <c r="I20" s="178"/>
      <c r="J20" s="178"/>
      <c r="K20" s="179"/>
    </row>
    <row r="21" ht="20.25" customHeight="1" spans="1:11">
      <c r="A21" s="172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30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SUM(K8:K20)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2"/>
    <protectedRange sqref="K20" name="区域3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dataValidations count="2">
    <dataValidation type="decimal" operator="lessThanOrEqual" allowBlank="1" showInputMessage="1" showErrorMessage="1" sqref="K7">
      <formula1>K7</formula1>
    </dataValidation>
    <dataValidation type="decimal" operator="lessThanOrEqual" allowBlank="1" showInputMessage="1" showErrorMessage="1" sqref="K20">
      <formula1>H20</formula1>
    </dataValidation>
  </dataValidation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K12" sqref="K12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6.85714285714286" style="167" customWidth="1"/>
    <col min="4" max="4" width="3.41904761904762" style="167"/>
    <col min="5" max="5" width="6.28571428571429" style="167" customWidth="1"/>
    <col min="6" max="6" width="16.3333333333333" style="167"/>
    <col min="7" max="7" width="2.33333333333333" style="167"/>
    <col min="8" max="8" width="10.8571428571429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7" customHeight="1" spans="1:11">
      <c r="A5" s="170" t="s">
        <v>50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措施项目清单与计价表（管道合建）'!K7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措施项目清单与计价表（管道合建）'!K7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措施项目清单与计价表（管道合建）'!K7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(' 表-06 分部分项工程量清单与计价表（管道合建）'!M18+'表-8 措施项目清单与计价表（管道合建）'!K26+K7)*I12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(' 表-06 分部分项工程量清单与计价表（管道合建）'!M18+'表-8 措施项目清单与计价表（管道合建）'!K26+K7+K12)*I13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H25" sqref="H25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20.4285714285714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172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分部分项工程量清单与计价表（中国电信）'!M55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措施项目清单与计价表（中国电信）'!K26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规费、税金项目清单与计价表（中国电信）'!K7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规费、税金项目清单与计价表（中国电信）'!K12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规费、税金项目清单与计价表（中国电信）'!K13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58"/>
  <sheetViews>
    <sheetView view="pageBreakPreview" zoomScaleNormal="100" workbookViewId="0">
      <selection activeCell="M7" sqref="M7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6.85714285714286" style="167" customWidth="1"/>
    <col min="6" max="6" width="30.4285714285714" style="167" customWidth="1"/>
    <col min="7" max="7" width="6.84761904761905" style="167"/>
    <col min="8" max="8" width="2.01904761904762" style="167"/>
    <col min="9" max="9" width="3.88571428571429" style="167"/>
    <col min="10" max="10" width="2.95238095238095" style="167"/>
    <col min="11" max="11" width="13.2857142857143" style="167" customWidth="1"/>
    <col min="12" max="12" width="11.4285714285714" style="167" customWidth="1"/>
    <col min="13" max="13" width="11.8571428571429" style="167" customWidth="1"/>
    <col min="14" max="14" width="10.7333333333333" style="167"/>
    <col min="15" max="16384" width="10.6666666666667" style="167"/>
  </cols>
  <sheetData>
    <row r="1" ht="22.5" customHeight="1" spans="3:12">
      <c r="C1" s="169" t="s">
        <v>67</v>
      </c>
      <c r="D1" s="169"/>
      <c r="E1" s="169"/>
      <c r="F1" s="169"/>
      <c r="G1" s="169"/>
      <c r="H1" s="169"/>
      <c r="I1" s="169"/>
      <c r="J1" s="169"/>
      <c r="K1" s="169"/>
      <c r="L1" s="169"/>
    </row>
    <row r="2" ht="21" customHeight="1" spans="1:14">
      <c r="A2" s="170" t="s">
        <v>172</v>
      </c>
      <c r="B2" s="170"/>
      <c r="C2" s="170"/>
      <c r="D2" s="170"/>
      <c r="E2" s="170"/>
      <c r="F2" s="170"/>
      <c r="G2" s="170"/>
      <c r="H2" s="171" t="s">
        <v>51</v>
      </c>
      <c r="I2" s="171"/>
      <c r="J2" s="171"/>
      <c r="K2" s="171"/>
      <c r="L2" s="171"/>
      <c r="M2" s="176"/>
      <c r="N2" s="176"/>
    </row>
    <row r="3" ht="18" customHeight="1" spans="1:14">
      <c r="A3" s="172" t="s">
        <v>3</v>
      </c>
      <c r="B3" s="172" t="s">
        <v>68</v>
      </c>
      <c r="C3" s="172" t="s">
        <v>69</v>
      </c>
      <c r="D3" s="172"/>
      <c r="E3" s="172"/>
      <c r="F3" s="172" t="s">
        <v>70</v>
      </c>
      <c r="G3" s="172" t="s">
        <v>71</v>
      </c>
      <c r="H3" s="172" t="s">
        <v>72</v>
      </c>
      <c r="I3" s="172"/>
      <c r="J3" s="172"/>
      <c r="K3" s="172" t="s">
        <v>20</v>
      </c>
      <c r="L3" s="172"/>
      <c r="M3" s="172"/>
      <c r="N3" s="172"/>
    </row>
    <row r="4" ht="26" customHeight="1" spans="1:14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57" t="s">
        <v>73</v>
      </c>
      <c r="L4" s="196" t="s">
        <v>74</v>
      </c>
      <c r="M4" s="157" t="s">
        <v>75</v>
      </c>
      <c r="N4" s="197" t="s">
        <v>76</v>
      </c>
    </row>
    <row r="5" ht="31" customHeight="1" spans="1:14">
      <c r="A5" s="172" t="s">
        <v>22</v>
      </c>
      <c r="B5" s="173" t="s">
        <v>173</v>
      </c>
      <c r="C5" s="173" t="s">
        <v>174</v>
      </c>
      <c r="D5" s="173"/>
      <c r="E5" s="173"/>
      <c r="F5" s="173" t="s">
        <v>175</v>
      </c>
      <c r="G5" s="172" t="s">
        <v>80</v>
      </c>
      <c r="H5" s="195">
        <v>0.426</v>
      </c>
      <c r="I5" s="195"/>
      <c r="J5" s="195"/>
      <c r="K5" s="198">
        <v>940.4</v>
      </c>
      <c r="L5" s="198"/>
      <c r="M5" s="198">
        <f>L5*H5</f>
        <v>0</v>
      </c>
      <c r="N5" s="198"/>
    </row>
    <row r="6" ht="30" customHeight="1" spans="1:14">
      <c r="A6" s="172" t="s">
        <v>24</v>
      </c>
      <c r="B6" s="173" t="s">
        <v>176</v>
      </c>
      <c r="C6" s="173" t="s">
        <v>174</v>
      </c>
      <c r="D6" s="173"/>
      <c r="E6" s="173"/>
      <c r="F6" s="173" t="s">
        <v>177</v>
      </c>
      <c r="G6" s="172" t="s">
        <v>80</v>
      </c>
      <c r="H6" s="195">
        <v>1.295</v>
      </c>
      <c r="I6" s="195"/>
      <c r="J6" s="195"/>
      <c r="K6" s="198">
        <v>716.6</v>
      </c>
      <c r="L6" s="198"/>
      <c r="M6" s="198">
        <f t="shared" ref="M6:M27" si="0">L6*H6</f>
        <v>0</v>
      </c>
      <c r="N6" s="198"/>
    </row>
    <row r="7" ht="57" customHeight="1" spans="1:14">
      <c r="A7" s="172" t="s">
        <v>26</v>
      </c>
      <c r="B7" s="173" t="s">
        <v>178</v>
      </c>
      <c r="C7" s="173" t="s">
        <v>174</v>
      </c>
      <c r="D7" s="173"/>
      <c r="E7" s="173"/>
      <c r="F7" s="173" t="s">
        <v>179</v>
      </c>
      <c r="G7" s="172" t="s">
        <v>180</v>
      </c>
      <c r="H7" s="195">
        <v>4872</v>
      </c>
      <c r="I7" s="195"/>
      <c r="J7" s="195"/>
      <c r="K7" s="198">
        <v>17.81</v>
      </c>
      <c r="L7" s="198"/>
      <c r="M7" s="198">
        <f t="shared" si="0"/>
        <v>0</v>
      </c>
      <c r="N7" s="198"/>
    </row>
    <row r="8" ht="38.25" customHeight="1" spans="1:14">
      <c r="A8" s="172" t="s">
        <v>28</v>
      </c>
      <c r="B8" s="173" t="s">
        <v>85</v>
      </c>
      <c r="C8" s="173" t="s">
        <v>86</v>
      </c>
      <c r="D8" s="173"/>
      <c r="E8" s="173"/>
      <c r="F8" s="173" t="s">
        <v>87</v>
      </c>
      <c r="G8" s="172" t="s">
        <v>88</v>
      </c>
      <c r="H8" s="195">
        <v>92.26</v>
      </c>
      <c r="I8" s="195"/>
      <c r="J8" s="195"/>
      <c r="K8" s="198">
        <v>66.7</v>
      </c>
      <c r="L8" s="198"/>
      <c r="M8" s="198">
        <f t="shared" si="0"/>
        <v>0</v>
      </c>
      <c r="N8" s="198"/>
    </row>
    <row r="9" ht="32" customHeight="1" spans="1:14">
      <c r="A9" s="172" t="s">
        <v>30</v>
      </c>
      <c r="B9" s="173" t="s">
        <v>89</v>
      </c>
      <c r="C9" s="173" t="s">
        <v>90</v>
      </c>
      <c r="D9" s="173"/>
      <c r="E9" s="173"/>
      <c r="F9" s="173" t="s">
        <v>91</v>
      </c>
      <c r="G9" s="172" t="s">
        <v>88</v>
      </c>
      <c r="H9" s="195">
        <v>48.35</v>
      </c>
      <c r="I9" s="195"/>
      <c r="J9" s="195"/>
      <c r="K9" s="198">
        <v>186.16</v>
      </c>
      <c r="L9" s="198"/>
      <c r="M9" s="198">
        <f t="shared" si="0"/>
        <v>0</v>
      </c>
      <c r="N9" s="198"/>
    </row>
    <row r="10" ht="51" customHeight="1" spans="1:14">
      <c r="A10" s="172" t="s">
        <v>32</v>
      </c>
      <c r="B10" s="173" t="s">
        <v>104</v>
      </c>
      <c r="C10" s="173" t="s">
        <v>105</v>
      </c>
      <c r="D10" s="173"/>
      <c r="E10" s="173"/>
      <c r="F10" s="173" t="s">
        <v>109</v>
      </c>
      <c r="G10" s="172" t="s">
        <v>107</v>
      </c>
      <c r="H10" s="195">
        <v>2</v>
      </c>
      <c r="I10" s="195"/>
      <c r="J10" s="195"/>
      <c r="K10" s="198">
        <v>10288.65</v>
      </c>
      <c r="L10" s="198"/>
      <c r="M10" s="198">
        <f t="shared" si="0"/>
        <v>0</v>
      </c>
      <c r="N10" s="198"/>
    </row>
    <row r="11" ht="41" customHeight="1" spans="1:14">
      <c r="A11" s="172" t="s">
        <v>34</v>
      </c>
      <c r="B11" s="173" t="s">
        <v>113</v>
      </c>
      <c r="C11" s="173" t="s">
        <v>114</v>
      </c>
      <c r="D11" s="173"/>
      <c r="E11" s="173"/>
      <c r="F11" s="173" t="s">
        <v>115</v>
      </c>
      <c r="G11" s="172" t="s">
        <v>116</v>
      </c>
      <c r="H11" s="195">
        <v>2</v>
      </c>
      <c r="I11" s="195"/>
      <c r="J11" s="195"/>
      <c r="K11" s="198">
        <v>179.83</v>
      </c>
      <c r="L11" s="198"/>
      <c r="M11" s="198">
        <f t="shared" si="0"/>
        <v>0</v>
      </c>
      <c r="N11" s="198"/>
    </row>
    <row r="12" ht="56" customHeight="1" spans="1:14">
      <c r="A12" s="172" t="s">
        <v>36</v>
      </c>
      <c r="B12" s="173" t="s">
        <v>181</v>
      </c>
      <c r="C12" s="173" t="s">
        <v>182</v>
      </c>
      <c r="D12" s="173"/>
      <c r="E12" s="173"/>
      <c r="F12" s="173" t="s">
        <v>183</v>
      </c>
      <c r="G12" s="172" t="s">
        <v>184</v>
      </c>
      <c r="H12" s="195">
        <v>0.426</v>
      </c>
      <c r="I12" s="195"/>
      <c r="J12" s="195"/>
      <c r="K12" s="198">
        <v>3661.41</v>
      </c>
      <c r="L12" s="198"/>
      <c r="M12" s="198">
        <f t="shared" si="0"/>
        <v>0</v>
      </c>
      <c r="N12" s="198"/>
    </row>
    <row r="13" ht="53" customHeight="1" spans="1:14">
      <c r="A13" s="172" t="s">
        <v>38</v>
      </c>
      <c r="B13" s="173" t="s">
        <v>185</v>
      </c>
      <c r="C13" s="173" t="s">
        <v>182</v>
      </c>
      <c r="D13" s="173"/>
      <c r="E13" s="173"/>
      <c r="F13" s="173" t="s">
        <v>186</v>
      </c>
      <c r="G13" s="172" t="s">
        <v>184</v>
      </c>
      <c r="H13" s="195">
        <v>0.828</v>
      </c>
      <c r="I13" s="195"/>
      <c r="J13" s="195"/>
      <c r="K13" s="198">
        <v>4107.64</v>
      </c>
      <c r="L13" s="198"/>
      <c r="M13" s="198">
        <f t="shared" si="0"/>
        <v>0</v>
      </c>
      <c r="N13" s="198"/>
    </row>
    <row r="14" ht="54" customHeight="1" spans="1:14">
      <c r="A14" s="172" t="s">
        <v>40</v>
      </c>
      <c r="B14" s="173" t="s">
        <v>187</v>
      </c>
      <c r="C14" s="173" t="s">
        <v>182</v>
      </c>
      <c r="D14" s="173"/>
      <c r="E14" s="173"/>
      <c r="F14" s="173" t="s">
        <v>188</v>
      </c>
      <c r="G14" s="172" t="s">
        <v>184</v>
      </c>
      <c r="H14" s="195">
        <v>4.212</v>
      </c>
      <c r="I14" s="195"/>
      <c r="J14" s="195"/>
      <c r="K14" s="198">
        <v>5137.87</v>
      </c>
      <c r="L14" s="198"/>
      <c r="M14" s="198">
        <f t="shared" si="0"/>
        <v>0</v>
      </c>
      <c r="N14" s="198"/>
    </row>
    <row r="15" ht="53" customHeight="1" spans="1:14">
      <c r="A15" s="172" t="s">
        <v>42</v>
      </c>
      <c r="B15" s="173" t="s">
        <v>189</v>
      </c>
      <c r="C15" s="173" t="s">
        <v>182</v>
      </c>
      <c r="D15" s="173"/>
      <c r="E15" s="173"/>
      <c r="F15" s="173" t="s">
        <v>190</v>
      </c>
      <c r="G15" s="172" t="s">
        <v>184</v>
      </c>
      <c r="H15" s="195">
        <v>2.13</v>
      </c>
      <c r="I15" s="195"/>
      <c r="J15" s="195"/>
      <c r="K15" s="198">
        <v>9653.43</v>
      </c>
      <c r="L15" s="198"/>
      <c r="M15" s="198">
        <f t="shared" si="0"/>
        <v>0</v>
      </c>
      <c r="N15" s="198"/>
    </row>
    <row r="16" ht="54" customHeight="1" spans="1:14">
      <c r="A16" s="172" t="s">
        <v>44</v>
      </c>
      <c r="B16" s="173" t="s">
        <v>191</v>
      </c>
      <c r="C16" s="173" t="s">
        <v>182</v>
      </c>
      <c r="D16" s="173"/>
      <c r="E16" s="173"/>
      <c r="F16" s="173" t="s">
        <v>192</v>
      </c>
      <c r="G16" s="172" t="s">
        <v>184</v>
      </c>
      <c r="H16" s="195">
        <v>1.278</v>
      </c>
      <c r="I16" s="195"/>
      <c r="J16" s="195"/>
      <c r="K16" s="198">
        <v>14169.65</v>
      </c>
      <c r="L16" s="198"/>
      <c r="M16" s="198">
        <f t="shared" si="0"/>
        <v>0</v>
      </c>
      <c r="N16" s="198"/>
    </row>
    <row r="17" ht="55" customHeight="1" spans="1:14">
      <c r="A17" s="172" t="s">
        <v>193</v>
      </c>
      <c r="B17" s="173" t="s">
        <v>194</v>
      </c>
      <c r="C17" s="173" t="s">
        <v>182</v>
      </c>
      <c r="D17" s="173"/>
      <c r="E17" s="173"/>
      <c r="F17" s="173" t="s">
        <v>195</v>
      </c>
      <c r="G17" s="172" t="s">
        <v>184</v>
      </c>
      <c r="H17" s="195">
        <v>1.704</v>
      </c>
      <c r="I17" s="195"/>
      <c r="J17" s="195"/>
      <c r="K17" s="198">
        <v>25150.39</v>
      </c>
      <c r="L17" s="198"/>
      <c r="M17" s="198">
        <f t="shared" si="0"/>
        <v>0</v>
      </c>
      <c r="N17" s="198"/>
    </row>
    <row r="18" ht="55" customHeight="1" spans="1:14">
      <c r="A18" s="172" t="s">
        <v>196</v>
      </c>
      <c r="B18" s="173" t="s">
        <v>197</v>
      </c>
      <c r="C18" s="173" t="s">
        <v>182</v>
      </c>
      <c r="D18" s="173"/>
      <c r="E18" s="173"/>
      <c r="F18" s="173" t="s">
        <v>198</v>
      </c>
      <c r="G18" s="172" t="s">
        <v>184</v>
      </c>
      <c r="H18" s="195">
        <v>5.538</v>
      </c>
      <c r="I18" s="195"/>
      <c r="J18" s="195"/>
      <c r="K18" s="198">
        <v>42765.94</v>
      </c>
      <c r="L18" s="198"/>
      <c r="M18" s="198">
        <f t="shared" si="0"/>
        <v>0</v>
      </c>
      <c r="N18" s="198"/>
    </row>
    <row r="19" ht="52" customHeight="1" spans="1:14">
      <c r="A19" s="172" t="s">
        <v>199</v>
      </c>
      <c r="B19" s="173" t="s">
        <v>200</v>
      </c>
      <c r="C19" s="173" t="s">
        <v>182</v>
      </c>
      <c r="D19" s="173"/>
      <c r="E19" s="173"/>
      <c r="F19" s="173" t="s">
        <v>201</v>
      </c>
      <c r="G19" s="172" t="s">
        <v>184</v>
      </c>
      <c r="H19" s="195">
        <v>0.426</v>
      </c>
      <c r="I19" s="195"/>
      <c r="J19" s="195"/>
      <c r="K19" s="198">
        <v>40241.46</v>
      </c>
      <c r="L19" s="198"/>
      <c r="M19" s="198">
        <f t="shared" si="0"/>
        <v>0</v>
      </c>
      <c r="N19" s="198"/>
    </row>
    <row r="20" ht="42" customHeight="1" spans="1:14">
      <c r="A20" s="172" t="s">
        <v>202</v>
      </c>
      <c r="B20" s="173" t="s">
        <v>203</v>
      </c>
      <c r="C20" s="173" t="s">
        <v>204</v>
      </c>
      <c r="D20" s="173"/>
      <c r="E20" s="173"/>
      <c r="F20" s="173" t="s">
        <v>205</v>
      </c>
      <c r="G20" s="172" t="s">
        <v>184</v>
      </c>
      <c r="H20" s="195">
        <v>8.633</v>
      </c>
      <c r="I20" s="195"/>
      <c r="J20" s="195"/>
      <c r="K20" s="198">
        <v>12110.88</v>
      </c>
      <c r="L20" s="198"/>
      <c r="M20" s="198">
        <f t="shared" si="0"/>
        <v>0</v>
      </c>
      <c r="N20" s="198"/>
    </row>
    <row r="21" ht="42" customHeight="1" spans="1:14">
      <c r="A21" s="172" t="s">
        <v>206</v>
      </c>
      <c r="B21" s="173" t="s">
        <v>207</v>
      </c>
      <c r="C21" s="173" t="s">
        <v>204</v>
      </c>
      <c r="D21" s="173"/>
      <c r="E21" s="173"/>
      <c r="F21" s="173" t="s">
        <v>208</v>
      </c>
      <c r="G21" s="172" t="s">
        <v>184</v>
      </c>
      <c r="H21" s="195">
        <v>8.564</v>
      </c>
      <c r="I21" s="195"/>
      <c r="J21" s="195"/>
      <c r="K21" s="198">
        <v>3845.42</v>
      </c>
      <c r="L21" s="198"/>
      <c r="M21" s="198">
        <f t="shared" si="0"/>
        <v>0</v>
      </c>
      <c r="N21" s="198"/>
    </row>
    <row r="22" ht="36" customHeight="1" spans="1:14">
      <c r="A22" s="172" t="s">
        <v>209</v>
      </c>
      <c r="B22" s="173" t="s">
        <v>210</v>
      </c>
      <c r="C22" s="173" t="s">
        <v>204</v>
      </c>
      <c r="D22" s="173"/>
      <c r="E22" s="173"/>
      <c r="F22" s="173" t="s">
        <v>211</v>
      </c>
      <c r="G22" s="172" t="s">
        <v>184</v>
      </c>
      <c r="H22" s="195">
        <v>4.044</v>
      </c>
      <c r="I22" s="195"/>
      <c r="J22" s="195"/>
      <c r="K22" s="198">
        <v>4209.99</v>
      </c>
      <c r="L22" s="198"/>
      <c r="M22" s="198">
        <f t="shared" si="0"/>
        <v>0</v>
      </c>
      <c r="N22" s="198"/>
    </row>
    <row r="23" ht="41" customHeight="1" spans="1:14">
      <c r="A23" s="172" t="s">
        <v>212</v>
      </c>
      <c r="B23" s="173" t="s">
        <v>213</v>
      </c>
      <c r="C23" s="173" t="s">
        <v>204</v>
      </c>
      <c r="D23" s="173"/>
      <c r="E23" s="173"/>
      <c r="F23" s="173" t="s">
        <v>214</v>
      </c>
      <c r="G23" s="172" t="s">
        <v>184</v>
      </c>
      <c r="H23" s="195">
        <v>8.315</v>
      </c>
      <c r="I23" s="195"/>
      <c r="J23" s="195"/>
      <c r="K23" s="198">
        <v>5676</v>
      </c>
      <c r="L23" s="198"/>
      <c r="M23" s="198">
        <f t="shared" si="0"/>
        <v>0</v>
      </c>
      <c r="N23" s="198"/>
    </row>
    <row r="24" ht="42" customHeight="1" spans="1:14">
      <c r="A24" s="172" t="s">
        <v>215</v>
      </c>
      <c r="B24" s="173" t="s">
        <v>216</v>
      </c>
      <c r="C24" s="173" t="s">
        <v>204</v>
      </c>
      <c r="D24" s="173"/>
      <c r="E24" s="173"/>
      <c r="F24" s="173" t="s">
        <v>217</v>
      </c>
      <c r="G24" s="172" t="s">
        <v>184</v>
      </c>
      <c r="H24" s="195">
        <v>2.41</v>
      </c>
      <c r="I24" s="195"/>
      <c r="J24" s="195"/>
      <c r="K24" s="198">
        <v>10363.57</v>
      </c>
      <c r="L24" s="198"/>
      <c r="M24" s="198">
        <f t="shared" si="0"/>
        <v>0</v>
      </c>
      <c r="N24" s="198"/>
    </row>
    <row r="25" ht="44" customHeight="1" spans="1:14">
      <c r="A25" s="172" t="s">
        <v>218</v>
      </c>
      <c r="B25" s="173" t="s">
        <v>219</v>
      </c>
      <c r="C25" s="173" t="s">
        <v>204</v>
      </c>
      <c r="D25" s="173"/>
      <c r="E25" s="173"/>
      <c r="F25" s="173" t="s">
        <v>220</v>
      </c>
      <c r="G25" s="172" t="s">
        <v>184</v>
      </c>
      <c r="H25" s="195">
        <v>2.235</v>
      </c>
      <c r="I25" s="195"/>
      <c r="J25" s="195"/>
      <c r="K25" s="198">
        <v>15300</v>
      </c>
      <c r="L25" s="198"/>
      <c r="M25" s="198">
        <f t="shared" si="0"/>
        <v>0</v>
      </c>
      <c r="N25" s="198"/>
    </row>
    <row r="26" ht="46" customHeight="1" spans="1:14">
      <c r="A26" s="172" t="s">
        <v>221</v>
      </c>
      <c r="B26" s="173" t="s">
        <v>222</v>
      </c>
      <c r="C26" s="173" t="s">
        <v>204</v>
      </c>
      <c r="D26" s="173"/>
      <c r="E26" s="173"/>
      <c r="F26" s="173" t="s">
        <v>223</v>
      </c>
      <c r="G26" s="172" t="s">
        <v>184</v>
      </c>
      <c r="H26" s="195">
        <v>3.338</v>
      </c>
      <c r="I26" s="195"/>
      <c r="J26" s="195"/>
      <c r="K26" s="198">
        <v>26548.87</v>
      </c>
      <c r="L26" s="198"/>
      <c r="M26" s="198">
        <f t="shared" si="0"/>
        <v>0</v>
      </c>
      <c r="N26" s="198"/>
    </row>
    <row r="27" ht="41" customHeight="1" spans="1:14">
      <c r="A27" s="172" t="s">
        <v>224</v>
      </c>
      <c r="B27" s="173" t="s">
        <v>225</v>
      </c>
      <c r="C27" s="173" t="s">
        <v>204</v>
      </c>
      <c r="D27" s="173"/>
      <c r="E27" s="173"/>
      <c r="F27" s="173" t="s">
        <v>226</v>
      </c>
      <c r="G27" s="172" t="s">
        <v>184</v>
      </c>
      <c r="H27" s="195">
        <v>15.384</v>
      </c>
      <c r="I27" s="195"/>
      <c r="J27" s="195"/>
      <c r="K27" s="198">
        <v>41559.95</v>
      </c>
      <c r="L27" s="198"/>
      <c r="M27" s="198">
        <f t="shared" si="0"/>
        <v>0</v>
      </c>
      <c r="N27" s="198"/>
    </row>
    <row r="28" ht="39" customHeight="1" spans="1:14">
      <c r="A28" s="172" t="s">
        <v>227</v>
      </c>
      <c r="B28" s="173" t="s">
        <v>228</v>
      </c>
      <c r="C28" s="173" t="s">
        <v>204</v>
      </c>
      <c r="D28" s="173"/>
      <c r="E28" s="173"/>
      <c r="F28" s="173" t="s">
        <v>229</v>
      </c>
      <c r="G28" s="172" t="s">
        <v>184</v>
      </c>
      <c r="H28" s="195">
        <v>2.618</v>
      </c>
      <c r="I28" s="195"/>
      <c r="J28" s="195"/>
      <c r="K28" s="198">
        <v>42894.47</v>
      </c>
      <c r="L28" s="198"/>
      <c r="M28" s="198">
        <f t="shared" ref="M28:M47" si="1">L28*H28</f>
        <v>0</v>
      </c>
      <c r="N28" s="198"/>
    </row>
    <row r="29" ht="49" customHeight="1" spans="1:14">
      <c r="A29" s="172" t="s">
        <v>230</v>
      </c>
      <c r="B29" s="173" t="s">
        <v>231</v>
      </c>
      <c r="C29" s="173" t="s">
        <v>232</v>
      </c>
      <c r="D29" s="173"/>
      <c r="E29" s="173"/>
      <c r="F29" s="173" t="s">
        <v>233</v>
      </c>
      <c r="G29" s="172" t="s">
        <v>234</v>
      </c>
      <c r="H29" s="195">
        <v>2.5</v>
      </c>
      <c r="I29" s="195"/>
      <c r="J29" s="195"/>
      <c r="K29" s="198">
        <v>1227.39</v>
      </c>
      <c r="L29" s="198"/>
      <c r="M29" s="198">
        <f t="shared" si="1"/>
        <v>0</v>
      </c>
      <c r="N29" s="198"/>
    </row>
    <row r="30" ht="38.25" customHeight="1" spans="1:14">
      <c r="A30" s="172" t="s">
        <v>235</v>
      </c>
      <c r="B30" s="173" t="s">
        <v>236</v>
      </c>
      <c r="C30" s="173" t="s">
        <v>232</v>
      </c>
      <c r="D30" s="173"/>
      <c r="E30" s="173"/>
      <c r="F30" s="173" t="s">
        <v>237</v>
      </c>
      <c r="G30" s="172" t="s">
        <v>234</v>
      </c>
      <c r="H30" s="195">
        <v>0.75</v>
      </c>
      <c r="I30" s="195"/>
      <c r="J30" s="195"/>
      <c r="K30" s="198">
        <v>1263.75</v>
      </c>
      <c r="L30" s="198"/>
      <c r="M30" s="198">
        <f t="shared" si="1"/>
        <v>0</v>
      </c>
      <c r="N30" s="198"/>
    </row>
    <row r="31" ht="44" customHeight="1" spans="1:14">
      <c r="A31" s="172" t="s">
        <v>238</v>
      </c>
      <c r="B31" s="173" t="s">
        <v>239</v>
      </c>
      <c r="C31" s="173" t="s">
        <v>232</v>
      </c>
      <c r="D31" s="173"/>
      <c r="E31" s="173"/>
      <c r="F31" s="173" t="s">
        <v>240</v>
      </c>
      <c r="G31" s="172" t="s">
        <v>234</v>
      </c>
      <c r="H31" s="195">
        <v>0.25</v>
      </c>
      <c r="I31" s="195"/>
      <c r="J31" s="195"/>
      <c r="K31" s="198">
        <v>1366.76</v>
      </c>
      <c r="L31" s="198"/>
      <c r="M31" s="198">
        <f t="shared" si="1"/>
        <v>0</v>
      </c>
      <c r="N31" s="198"/>
    </row>
    <row r="32" ht="41" customHeight="1" spans="1:14">
      <c r="A32" s="172" t="s">
        <v>241</v>
      </c>
      <c r="B32" s="173" t="s">
        <v>242</v>
      </c>
      <c r="C32" s="173" t="s">
        <v>243</v>
      </c>
      <c r="D32" s="173"/>
      <c r="E32" s="173"/>
      <c r="F32" s="173" t="s">
        <v>244</v>
      </c>
      <c r="G32" s="172" t="s">
        <v>234</v>
      </c>
      <c r="H32" s="195">
        <v>0.84</v>
      </c>
      <c r="I32" s="195"/>
      <c r="J32" s="195"/>
      <c r="K32" s="198">
        <v>2041.71</v>
      </c>
      <c r="L32" s="198"/>
      <c r="M32" s="198">
        <f t="shared" si="1"/>
        <v>0</v>
      </c>
      <c r="N32" s="198"/>
    </row>
    <row r="33" ht="46" customHeight="1" spans="1:14">
      <c r="A33" s="172" t="s">
        <v>245</v>
      </c>
      <c r="B33" s="173" t="s">
        <v>246</v>
      </c>
      <c r="C33" s="173" t="s">
        <v>243</v>
      </c>
      <c r="D33" s="173"/>
      <c r="E33" s="173"/>
      <c r="F33" s="173" t="s">
        <v>247</v>
      </c>
      <c r="G33" s="172" t="s">
        <v>234</v>
      </c>
      <c r="H33" s="195">
        <v>0.63</v>
      </c>
      <c r="I33" s="195"/>
      <c r="J33" s="195"/>
      <c r="K33" s="198">
        <v>2077.86</v>
      </c>
      <c r="L33" s="198"/>
      <c r="M33" s="198">
        <f t="shared" si="1"/>
        <v>0</v>
      </c>
      <c r="N33" s="198"/>
    </row>
    <row r="34" ht="42" customHeight="1" spans="1:14">
      <c r="A34" s="172" t="s">
        <v>248</v>
      </c>
      <c r="B34" s="173" t="s">
        <v>249</v>
      </c>
      <c r="C34" s="173" t="s">
        <v>243</v>
      </c>
      <c r="D34" s="173"/>
      <c r="E34" s="173"/>
      <c r="F34" s="173" t="s">
        <v>250</v>
      </c>
      <c r="G34" s="172" t="s">
        <v>234</v>
      </c>
      <c r="H34" s="195">
        <v>1.75</v>
      </c>
      <c r="I34" s="195"/>
      <c r="J34" s="195"/>
      <c r="K34" s="198">
        <v>2180.14</v>
      </c>
      <c r="L34" s="198"/>
      <c r="M34" s="198">
        <f t="shared" si="1"/>
        <v>0</v>
      </c>
      <c r="N34" s="198"/>
    </row>
    <row r="35" ht="49" customHeight="1" spans="1:14">
      <c r="A35" s="172" t="s">
        <v>251</v>
      </c>
      <c r="B35" s="173" t="s">
        <v>252</v>
      </c>
      <c r="C35" s="173" t="s">
        <v>243</v>
      </c>
      <c r="D35" s="173"/>
      <c r="E35" s="173"/>
      <c r="F35" s="173" t="s">
        <v>253</v>
      </c>
      <c r="G35" s="172" t="s">
        <v>234</v>
      </c>
      <c r="H35" s="195">
        <v>0.7</v>
      </c>
      <c r="I35" s="195"/>
      <c r="J35" s="195"/>
      <c r="K35" s="198">
        <v>2599.43</v>
      </c>
      <c r="L35" s="198"/>
      <c r="M35" s="198">
        <f t="shared" si="1"/>
        <v>0</v>
      </c>
      <c r="N35" s="198"/>
    </row>
    <row r="36" ht="44" customHeight="1" spans="1:14">
      <c r="A36" s="172" t="s">
        <v>254</v>
      </c>
      <c r="B36" s="173" t="s">
        <v>255</v>
      </c>
      <c r="C36" s="173" t="s">
        <v>243</v>
      </c>
      <c r="D36" s="173"/>
      <c r="E36" s="173"/>
      <c r="F36" s="173" t="s">
        <v>256</v>
      </c>
      <c r="G36" s="172" t="s">
        <v>234</v>
      </c>
      <c r="H36" s="195">
        <v>0.42</v>
      </c>
      <c r="I36" s="195"/>
      <c r="J36" s="195"/>
      <c r="K36" s="198">
        <v>3046.71</v>
      </c>
      <c r="L36" s="198"/>
      <c r="M36" s="198">
        <f t="shared" si="1"/>
        <v>0</v>
      </c>
      <c r="N36" s="198"/>
    </row>
    <row r="37" ht="42" customHeight="1" spans="1:14">
      <c r="A37" s="172" t="s">
        <v>257</v>
      </c>
      <c r="B37" s="173" t="s">
        <v>258</v>
      </c>
      <c r="C37" s="173" t="s">
        <v>243</v>
      </c>
      <c r="D37" s="173"/>
      <c r="E37" s="173"/>
      <c r="F37" s="173" t="s">
        <v>259</v>
      </c>
      <c r="G37" s="172" t="s">
        <v>234</v>
      </c>
      <c r="H37" s="195">
        <v>0.56</v>
      </c>
      <c r="I37" s="195"/>
      <c r="J37" s="195"/>
      <c r="K37" s="198">
        <v>4109.86</v>
      </c>
      <c r="L37" s="198"/>
      <c r="M37" s="198">
        <f t="shared" si="1"/>
        <v>0</v>
      </c>
      <c r="N37" s="198"/>
    </row>
    <row r="38" ht="47" customHeight="1" spans="1:14">
      <c r="A38" s="172" t="s">
        <v>260</v>
      </c>
      <c r="B38" s="173" t="s">
        <v>261</v>
      </c>
      <c r="C38" s="173" t="s">
        <v>243</v>
      </c>
      <c r="D38" s="173"/>
      <c r="E38" s="173"/>
      <c r="F38" s="173" t="s">
        <v>262</v>
      </c>
      <c r="G38" s="172" t="s">
        <v>234</v>
      </c>
      <c r="H38" s="195">
        <v>1.82</v>
      </c>
      <c r="I38" s="195"/>
      <c r="J38" s="195"/>
      <c r="K38" s="198">
        <v>5551.29</v>
      </c>
      <c r="L38" s="198"/>
      <c r="M38" s="198">
        <f t="shared" si="1"/>
        <v>0</v>
      </c>
      <c r="N38" s="198"/>
    </row>
    <row r="39" ht="46" customHeight="1" spans="1:14">
      <c r="A39" s="172" t="s">
        <v>263</v>
      </c>
      <c r="B39" s="173" t="s">
        <v>264</v>
      </c>
      <c r="C39" s="173" t="s">
        <v>243</v>
      </c>
      <c r="D39" s="173"/>
      <c r="E39" s="173"/>
      <c r="F39" s="173" t="s">
        <v>265</v>
      </c>
      <c r="G39" s="172" t="s">
        <v>234</v>
      </c>
      <c r="H39" s="195">
        <v>0.14</v>
      </c>
      <c r="I39" s="195"/>
      <c r="J39" s="195"/>
      <c r="K39" s="198">
        <v>5565.29</v>
      </c>
      <c r="L39" s="198"/>
      <c r="M39" s="198">
        <f t="shared" si="1"/>
        <v>0</v>
      </c>
      <c r="N39" s="198"/>
    </row>
    <row r="40" ht="30" customHeight="1" spans="1:14">
      <c r="A40" s="172" t="s">
        <v>266</v>
      </c>
      <c r="B40" s="173" t="s">
        <v>267</v>
      </c>
      <c r="C40" s="173" t="s">
        <v>268</v>
      </c>
      <c r="D40" s="173"/>
      <c r="E40" s="173"/>
      <c r="F40" s="173" t="s">
        <v>269</v>
      </c>
      <c r="G40" s="172" t="s">
        <v>270</v>
      </c>
      <c r="H40" s="195">
        <v>58</v>
      </c>
      <c r="I40" s="195"/>
      <c r="J40" s="195"/>
      <c r="K40" s="198">
        <v>1145.31</v>
      </c>
      <c r="L40" s="198"/>
      <c r="M40" s="198">
        <f t="shared" si="1"/>
        <v>0</v>
      </c>
      <c r="N40" s="198"/>
    </row>
    <row r="41" ht="26" customHeight="1" spans="1:14">
      <c r="A41" s="172" t="s">
        <v>271</v>
      </c>
      <c r="B41" s="173" t="s">
        <v>272</v>
      </c>
      <c r="C41" s="173" t="s">
        <v>268</v>
      </c>
      <c r="D41" s="173"/>
      <c r="E41" s="173"/>
      <c r="F41" s="173" t="s">
        <v>273</v>
      </c>
      <c r="G41" s="172" t="s">
        <v>270</v>
      </c>
      <c r="H41" s="195">
        <v>36</v>
      </c>
      <c r="I41" s="195"/>
      <c r="J41" s="195"/>
      <c r="K41" s="198">
        <v>1552.72</v>
      </c>
      <c r="L41" s="198"/>
      <c r="M41" s="198">
        <f t="shared" si="1"/>
        <v>0</v>
      </c>
      <c r="N41" s="198"/>
    </row>
    <row r="42" ht="26" customHeight="1" spans="1:14">
      <c r="A42" s="172" t="s">
        <v>274</v>
      </c>
      <c r="B42" s="173" t="s">
        <v>275</v>
      </c>
      <c r="C42" s="173" t="s">
        <v>268</v>
      </c>
      <c r="D42" s="173"/>
      <c r="E42" s="173"/>
      <c r="F42" s="173" t="s">
        <v>276</v>
      </c>
      <c r="G42" s="172" t="s">
        <v>270</v>
      </c>
      <c r="H42" s="195">
        <v>10</v>
      </c>
      <c r="I42" s="195"/>
      <c r="J42" s="195"/>
      <c r="K42" s="198">
        <v>1293.97</v>
      </c>
      <c r="L42" s="198"/>
      <c r="M42" s="198">
        <f t="shared" si="1"/>
        <v>0</v>
      </c>
      <c r="N42" s="198"/>
    </row>
    <row r="43" ht="26" customHeight="1" spans="1:14">
      <c r="A43" s="172" t="s">
        <v>277</v>
      </c>
      <c r="B43" s="173" t="s">
        <v>278</v>
      </c>
      <c r="C43" s="173" t="s">
        <v>268</v>
      </c>
      <c r="D43" s="173"/>
      <c r="E43" s="173"/>
      <c r="F43" s="173" t="s">
        <v>279</v>
      </c>
      <c r="G43" s="172" t="s">
        <v>270</v>
      </c>
      <c r="H43" s="195">
        <v>8</v>
      </c>
      <c r="I43" s="195"/>
      <c r="J43" s="195"/>
      <c r="K43" s="198">
        <v>2238.77</v>
      </c>
      <c r="L43" s="198"/>
      <c r="M43" s="198">
        <f t="shared" si="1"/>
        <v>0</v>
      </c>
      <c r="N43" s="198"/>
    </row>
    <row r="44" ht="26" customHeight="1" spans="1:14">
      <c r="A44" s="172" t="s">
        <v>280</v>
      </c>
      <c r="B44" s="173" t="s">
        <v>281</v>
      </c>
      <c r="C44" s="173" t="s">
        <v>268</v>
      </c>
      <c r="D44" s="173"/>
      <c r="E44" s="173"/>
      <c r="F44" s="173" t="s">
        <v>282</v>
      </c>
      <c r="G44" s="172" t="s">
        <v>270</v>
      </c>
      <c r="H44" s="195">
        <v>12</v>
      </c>
      <c r="I44" s="195"/>
      <c r="J44" s="195"/>
      <c r="K44" s="198">
        <v>2879.59</v>
      </c>
      <c r="L44" s="198"/>
      <c r="M44" s="198">
        <f t="shared" si="1"/>
        <v>0</v>
      </c>
      <c r="N44" s="198"/>
    </row>
    <row r="45" ht="26" customHeight="1" spans="1:14">
      <c r="A45" s="172" t="s">
        <v>283</v>
      </c>
      <c r="B45" s="173" t="s">
        <v>284</v>
      </c>
      <c r="C45" s="173" t="s">
        <v>268</v>
      </c>
      <c r="D45" s="173"/>
      <c r="E45" s="173"/>
      <c r="F45" s="173" t="s">
        <v>285</v>
      </c>
      <c r="G45" s="172" t="s">
        <v>270</v>
      </c>
      <c r="H45" s="195">
        <v>50</v>
      </c>
      <c r="I45" s="195"/>
      <c r="J45" s="195"/>
      <c r="K45" s="198">
        <v>3667.11</v>
      </c>
      <c r="L45" s="198"/>
      <c r="M45" s="198">
        <f t="shared" si="1"/>
        <v>0</v>
      </c>
      <c r="N45" s="198"/>
    </row>
    <row r="46" ht="26" customHeight="1" spans="1:14">
      <c r="A46" s="172" t="s">
        <v>286</v>
      </c>
      <c r="B46" s="173" t="s">
        <v>287</v>
      </c>
      <c r="C46" s="173" t="s">
        <v>268</v>
      </c>
      <c r="D46" s="173"/>
      <c r="E46" s="173"/>
      <c r="F46" s="173" t="s">
        <v>288</v>
      </c>
      <c r="G46" s="172" t="s">
        <v>270</v>
      </c>
      <c r="H46" s="195">
        <v>8</v>
      </c>
      <c r="I46" s="195"/>
      <c r="J46" s="195"/>
      <c r="K46" s="198">
        <v>5628.41</v>
      </c>
      <c r="L46" s="198"/>
      <c r="M46" s="198">
        <f t="shared" si="1"/>
        <v>0</v>
      </c>
      <c r="N46" s="198"/>
    </row>
    <row r="47" ht="52" customHeight="1" spans="1:14">
      <c r="A47" s="172" t="s">
        <v>289</v>
      </c>
      <c r="B47" s="173" t="s">
        <v>290</v>
      </c>
      <c r="C47" s="173" t="s">
        <v>291</v>
      </c>
      <c r="D47" s="173"/>
      <c r="E47" s="173"/>
      <c r="F47" s="173" t="s">
        <v>292</v>
      </c>
      <c r="G47" s="172" t="s">
        <v>293</v>
      </c>
      <c r="H47" s="195">
        <v>29</v>
      </c>
      <c r="I47" s="195"/>
      <c r="J47" s="195"/>
      <c r="K47" s="198">
        <v>764.98</v>
      </c>
      <c r="L47" s="198"/>
      <c r="M47" s="198">
        <f t="shared" si="1"/>
        <v>0</v>
      </c>
      <c r="N47" s="198"/>
    </row>
    <row r="48" ht="53" customHeight="1" spans="1:14">
      <c r="A48" s="172" t="s">
        <v>294</v>
      </c>
      <c r="B48" s="173" t="s">
        <v>295</v>
      </c>
      <c r="C48" s="173" t="s">
        <v>291</v>
      </c>
      <c r="D48" s="173"/>
      <c r="E48" s="173"/>
      <c r="F48" s="173" t="s">
        <v>296</v>
      </c>
      <c r="G48" s="172" t="s">
        <v>293</v>
      </c>
      <c r="H48" s="195">
        <v>18</v>
      </c>
      <c r="I48" s="195"/>
      <c r="J48" s="195"/>
      <c r="K48" s="198">
        <v>1072.19</v>
      </c>
      <c r="L48" s="198"/>
      <c r="M48" s="198">
        <f t="shared" ref="M48:M53" si="2">L48*H48</f>
        <v>0</v>
      </c>
      <c r="N48" s="198"/>
    </row>
    <row r="49" ht="48" customHeight="1" spans="1:14">
      <c r="A49" s="172" t="s">
        <v>297</v>
      </c>
      <c r="B49" s="173" t="s">
        <v>298</v>
      </c>
      <c r="C49" s="173" t="s">
        <v>291</v>
      </c>
      <c r="D49" s="173"/>
      <c r="E49" s="173"/>
      <c r="F49" s="173" t="s">
        <v>299</v>
      </c>
      <c r="G49" s="172" t="s">
        <v>293</v>
      </c>
      <c r="H49" s="195">
        <v>5</v>
      </c>
      <c r="I49" s="195"/>
      <c r="J49" s="195"/>
      <c r="K49" s="198">
        <v>1879.5</v>
      </c>
      <c r="L49" s="198"/>
      <c r="M49" s="198">
        <f t="shared" si="2"/>
        <v>0</v>
      </c>
      <c r="N49" s="198"/>
    </row>
    <row r="50" ht="53" customHeight="1" spans="1:14">
      <c r="A50" s="172" t="s">
        <v>300</v>
      </c>
      <c r="B50" s="173" t="s">
        <v>301</v>
      </c>
      <c r="C50" s="173" t="s">
        <v>291</v>
      </c>
      <c r="D50" s="173"/>
      <c r="E50" s="173"/>
      <c r="F50" s="173" t="s">
        <v>302</v>
      </c>
      <c r="G50" s="172" t="s">
        <v>293</v>
      </c>
      <c r="H50" s="195">
        <v>4</v>
      </c>
      <c r="I50" s="195"/>
      <c r="J50" s="195"/>
      <c r="K50" s="198">
        <v>2499.94</v>
      </c>
      <c r="L50" s="198"/>
      <c r="M50" s="198">
        <f t="shared" si="2"/>
        <v>0</v>
      </c>
      <c r="N50" s="198"/>
    </row>
    <row r="51" ht="53" customHeight="1" spans="1:14">
      <c r="A51" s="172" t="s">
        <v>303</v>
      </c>
      <c r="B51" s="173" t="s">
        <v>304</v>
      </c>
      <c r="C51" s="173" t="s">
        <v>291</v>
      </c>
      <c r="D51" s="173"/>
      <c r="E51" s="173"/>
      <c r="F51" s="173" t="s">
        <v>305</v>
      </c>
      <c r="G51" s="172" t="s">
        <v>293</v>
      </c>
      <c r="H51" s="195">
        <v>6</v>
      </c>
      <c r="I51" s="195"/>
      <c r="J51" s="195"/>
      <c r="K51" s="198">
        <v>3288.47</v>
      </c>
      <c r="L51" s="198"/>
      <c r="M51" s="198">
        <f t="shared" si="2"/>
        <v>0</v>
      </c>
      <c r="N51" s="198"/>
    </row>
    <row r="52" ht="53" customHeight="1" spans="1:14">
      <c r="A52" s="172" t="s">
        <v>306</v>
      </c>
      <c r="B52" s="173" t="s">
        <v>307</v>
      </c>
      <c r="C52" s="173" t="s">
        <v>291</v>
      </c>
      <c r="D52" s="173"/>
      <c r="E52" s="173"/>
      <c r="F52" s="173" t="s">
        <v>308</v>
      </c>
      <c r="G52" s="172" t="s">
        <v>293</v>
      </c>
      <c r="H52" s="195">
        <v>25</v>
      </c>
      <c r="I52" s="195"/>
      <c r="J52" s="195"/>
      <c r="K52" s="198">
        <v>4632.85</v>
      </c>
      <c r="L52" s="198"/>
      <c r="M52" s="198">
        <f t="shared" si="2"/>
        <v>0</v>
      </c>
      <c r="N52" s="198"/>
    </row>
    <row r="53" ht="47.25" customHeight="1" spans="1:14">
      <c r="A53" s="172" t="s">
        <v>309</v>
      </c>
      <c r="B53" s="173" t="s">
        <v>310</v>
      </c>
      <c r="C53" s="173" t="s">
        <v>291</v>
      </c>
      <c r="D53" s="173"/>
      <c r="E53" s="173"/>
      <c r="F53" s="173" t="s">
        <v>311</v>
      </c>
      <c r="G53" s="172" t="s">
        <v>293</v>
      </c>
      <c r="H53" s="195">
        <v>4</v>
      </c>
      <c r="I53" s="195"/>
      <c r="J53" s="195"/>
      <c r="K53" s="198">
        <v>5701.67</v>
      </c>
      <c r="L53" s="198"/>
      <c r="M53" s="198">
        <f t="shared" si="2"/>
        <v>0</v>
      </c>
      <c r="N53" s="198"/>
    </row>
    <row r="54" ht="18" customHeight="1" spans="1:14">
      <c r="A54" s="172" t="s">
        <v>117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99"/>
      <c r="M54" s="200">
        <f>SUM(M5:M53)</f>
        <v>0</v>
      </c>
      <c r="N54" s="200"/>
    </row>
    <row r="55" ht="18" customHeight="1" spans="1:14">
      <c r="A55" s="172" t="s">
        <v>118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99"/>
      <c r="M55" s="181">
        <f>M54</f>
        <v>0</v>
      </c>
      <c r="N55" s="201"/>
    </row>
    <row r="56" ht="17.25" customHeight="1" spans="1:13">
      <c r="A56" s="170"/>
      <c r="B56" s="170"/>
      <c r="C56" s="170"/>
      <c r="D56" s="174"/>
      <c r="E56" s="174"/>
      <c r="F56" s="174"/>
      <c r="G56" s="174"/>
      <c r="H56" s="174"/>
      <c r="I56" s="174"/>
      <c r="K56" s="182"/>
      <c r="L56" s="182"/>
      <c r="M56" s="182"/>
    </row>
    <row r="57" ht="36" customHeight="1"/>
    <row r="58" ht="17.25" customHeight="1" spans="5:14">
      <c r="E58" s="175"/>
      <c r="F58" s="175"/>
      <c r="G58" s="175"/>
      <c r="H58" s="175"/>
      <c r="M58" s="182"/>
      <c r="N58" s="182"/>
    </row>
  </sheetData>
  <sheetProtection password="CF7A" sheet="1" objects="1"/>
  <protectedRanges>
    <protectedRange sqref="L5:L26 L27:L47 L48:L53" name="区域1" securityDescriptor="O:WDG:WDD:"/>
  </protectedRanges>
  <mergeCells count="116">
    <mergeCell ref="C1:K1"/>
    <mergeCell ref="A2:G2"/>
    <mergeCell ref="H2:K2"/>
    <mergeCell ref="M2:N2"/>
    <mergeCell ref="K3:N3"/>
    <mergeCell ref="C5:E5"/>
    <mergeCell ref="H5:J5"/>
    <mergeCell ref="C6:E6"/>
    <mergeCell ref="H6:J6"/>
    <mergeCell ref="C7:E7"/>
    <mergeCell ref="H7:J7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C33:E33"/>
    <mergeCell ref="H33:J33"/>
    <mergeCell ref="C34:E34"/>
    <mergeCell ref="H34:J34"/>
    <mergeCell ref="C35:E35"/>
    <mergeCell ref="H35:J35"/>
    <mergeCell ref="C36:E36"/>
    <mergeCell ref="H36:J36"/>
    <mergeCell ref="C37:E37"/>
    <mergeCell ref="H37:J37"/>
    <mergeCell ref="C38:E38"/>
    <mergeCell ref="H38:J38"/>
    <mergeCell ref="C39:E39"/>
    <mergeCell ref="H39:J39"/>
    <mergeCell ref="C40:E40"/>
    <mergeCell ref="H40:J40"/>
    <mergeCell ref="C41:E41"/>
    <mergeCell ref="H41:J41"/>
    <mergeCell ref="C42:E42"/>
    <mergeCell ref="H42:J42"/>
    <mergeCell ref="C43:E43"/>
    <mergeCell ref="H43:J43"/>
    <mergeCell ref="C44:E44"/>
    <mergeCell ref="H44:J44"/>
    <mergeCell ref="C45:E45"/>
    <mergeCell ref="H45:J45"/>
    <mergeCell ref="C46:E46"/>
    <mergeCell ref="H46:J46"/>
    <mergeCell ref="C47:E47"/>
    <mergeCell ref="H47:J47"/>
    <mergeCell ref="C48:E48"/>
    <mergeCell ref="H48:J48"/>
    <mergeCell ref="C49:E49"/>
    <mergeCell ref="H49:J49"/>
    <mergeCell ref="C50:E50"/>
    <mergeCell ref="H50:J50"/>
    <mergeCell ref="C51:E51"/>
    <mergeCell ref="H51:J51"/>
    <mergeCell ref="C52:E52"/>
    <mergeCell ref="H52:J52"/>
    <mergeCell ref="C53:E53"/>
    <mergeCell ref="H53:J53"/>
    <mergeCell ref="A54:K54"/>
    <mergeCell ref="A55:K55"/>
    <mergeCell ref="A56:C56"/>
    <mergeCell ref="D56:I56"/>
    <mergeCell ref="K56:M56"/>
    <mergeCell ref="E58:H58"/>
    <mergeCell ref="M58:N58"/>
    <mergeCell ref="A3:A4"/>
    <mergeCell ref="B3:B4"/>
    <mergeCell ref="F3:F4"/>
    <mergeCell ref="G3:G4"/>
    <mergeCell ref="C3:E4"/>
    <mergeCell ref="H3:J4"/>
  </mergeCells>
  <dataValidations count="18">
    <dataValidation type="decimal" operator="lessThanOrEqual" allowBlank="1" showInputMessage="1" showErrorMessage="1" sqref="L5">
      <formula1>K5:K26</formula1>
    </dataValidation>
    <dataValidation type="decimal" operator="lessThanOrEqual" allowBlank="1" showInputMessage="1" showErrorMessage="1" sqref="L6 L27">
      <formula1>K6:K26</formula1>
    </dataValidation>
    <dataValidation type="decimal" operator="lessThanOrEqual" allowBlank="1" showInputMessage="1" showErrorMessage="1" sqref="L11 L32">
      <formula1>K11:K26</formula1>
    </dataValidation>
    <dataValidation type="decimal" operator="between" allowBlank="1" showInputMessage="1" showErrorMessage="1" sqref="N7">
      <formula1>0</formula1>
      <formula2>K:K</formula2>
    </dataValidation>
    <dataValidation type="decimal" operator="lessThanOrEqual" allowBlank="1" showInputMessage="1" showErrorMessage="1" sqref="L7 L28">
      <formula1>K7:K26</formula1>
    </dataValidation>
    <dataValidation type="decimal" operator="lessThanOrEqual" allowBlank="1" showInputMessage="1" showErrorMessage="1" sqref="L8 L29">
      <formula1>K8:K26</formula1>
    </dataValidation>
    <dataValidation type="decimal" operator="lessThanOrEqual" allowBlank="1" showInputMessage="1" showErrorMessage="1" sqref="L9 L30">
      <formula1>K9:K26</formula1>
    </dataValidation>
    <dataValidation type="decimal" operator="lessThanOrEqual" allowBlank="1" showInputMessage="1" showErrorMessage="1" sqref="L14 L35">
      <formula1>K14:K26</formula1>
    </dataValidation>
    <dataValidation type="decimal" operator="lessThanOrEqual" allowBlank="1" showInputMessage="1" showErrorMessage="1" sqref="L10 L31">
      <formula1>K10:K26</formula1>
    </dataValidation>
    <dataValidation type="decimal" operator="lessThanOrEqual" allowBlank="1" showInputMessage="1" showErrorMessage="1" sqref="L12 L33">
      <formula1>K12:K26</formula1>
    </dataValidation>
    <dataValidation type="decimal" operator="lessThanOrEqual" allowBlank="1" showInputMessage="1" showErrorMessage="1" sqref="L13 L34">
      <formula1>K13:K26</formula1>
    </dataValidation>
    <dataValidation type="decimal" operator="lessThanOrEqual" allowBlank="1" showInputMessage="1" showErrorMessage="1" sqref="L15 L36 L16:L26">
      <formula1>K15:K26</formula1>
    </dataValidation>
    <dataValidation type="decimal" operator="lessThanOrEqual" allowBlank="1" showInputMessage="1" showErrorMessage="1" sqref="L45">
      <formula1>K45:K53</formula1>
    </dataValidation>
    <dataValidation type="decimal" operator="lessThanOrEqual" allowBlank="1" showInputMessage="1" showErrorMessage="1" sqref="L37 L38:L43">
      <formula1>K37:K47</formula1>
    </dataValidation>
    <dataValidation type="decimal" operator="lessThanOrEqual" allowBlank="1" showInputMessage="1" showErrorMessage="1" sqref="L44">
      <formula1>K44:K53</formula1>
    </dataValidation>
    <dataValidation type="decimal" operator="lessThanOrEqual" allowBlank="1" showInputMessage="1" showErrorMessage="1" sqref="L46">
      <formula1>K46:K53</formula1>
    </dataValidation>
    <dataValidation type="decimal" operator="lessThanOrEqual" allowBlank="1" showInputMessage="1" showErrorMessage="1" sqref="L47">
      <formula1>K47:K53</formula1>
    </dataValidation>
    <dataValidation type="decimal" operator="lessThanOrEqual" allowBlank="1" showInputMessage="1" showErrorMessage="1" sqref="L48 L49:L53">
      <formula1>K48:K53</formula1>
    </dataValidation>
  </dataValidations>
  <pageMargins left="0.865972222222222" right="0.570833333333333" top="0.472222222222222" bottom="0" header="0" footer="0"/>
  <pageSetup paperSize="9" scale="96" orientation="landscape" horizontalDpi="600" verticalDpi="600"/>
  <headerFooter alignWithMargins="0" scaleWithDoc="0"/>
  <rowBreaks count="2" manualBreakCount="2">
    <brk id="14" max="13" man="1"/>
    <brk id="58" max="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M16" sqref="M16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1.57142857142857" style="167" customWidth="1"/>
    <col min="6" max="6" width="19.2857142857143" style="167"/>
    <col min="7" max="7" width="6.85714285714286" style="167" customWidth="1"/>
    <col min="8" max="8" width="5.75238095238095" style="167"/>
    <col min="9" max="9" width="4.66666666666667" style="167"/>
    <col min="10" max="10" width="4.85714285714286" style="167" customWidth="1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172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72">
        <v>1</v>
      </c>
      <c r="B7" s="211" t="s">
        <v>124</v>
      </c>
      <c r="C7" s="212"/>
      <c r="D7" s="212"/>
      <c r="E7" s="204"/>
      <c r="F7" s="213"/>
      <c r="G7" s="199"/>
      <c r="H7" s="213"/>
      <c r="I7" s="214"/>
      <c r="J7" s="199"/>
      <c r="K7" s="161"/>
    </row>
    <row r="8" ht="18" customHeight="1" spans="1:11">
      <c r="A8" s="172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72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72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72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72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72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72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72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72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72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72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72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72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5" customHeight="1" spans="1:11">
      <c r="A21" s="172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31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M12" sqref="M12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2.57142857142857" style="167" customWidth="1"/>
    <col min="6" max="6" width="16.3333333333333" style="167"/>
    <col min="7" max="7" width="2.33333333333333" style="167"/>
    <col min="8" max="8" width="10.1428571428571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9" customHeight="1" spans="1:11">
      <c r="A5" s="170" t="s">
        <v>172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措施项目清单与计价表（中国电信）'!K7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措施项目清单与计价表（中国电信）'!K7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措施项目清单与计价表（中国电信）'!K7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('表-06 分部分项工程量清单与计价表（中国电信）'!M55+'表-8 措施项目清单与计价表（中国电信）'!K26+K7)*I12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('表-06 分部分项工程量清单与计价表（中国电信）'!M55+'表-8 措施项目清单与计价表（中国电信）'!K26+K7+K12)*I13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L20" sqref="L20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20.2857142857143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317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分部分项工程量清单与计价表（合建通信）'!M62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措施项目清单与计价表（合建通信）'!K26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规费、税金项目清单与计价表（合建通信）'!K7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规费、税金项目清单与计价表（合建通信）'!K12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规费、税金项目清单与计价表（合建通信）'!K13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64"/>
  <sheetViews>
    <sheetView view="pageBreakPreview" zoomScaleNormal="100" topLeftCell="A5" workbookViewId="0">
      <selection activeCell="K14" sqref="K14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31.4285714285714" style="167" customWidth="1"/>
    <col min="7" max="7" width="10.2857142857143" style="167" customWidth="1"/>
    <col min="8" max="8" width="2.01904761904762" style="167"/>
    <col min="9" max="9" width="3.88571428571429" style="167"/>
    <col min="10" max="10" width="2.95238095238095" style="167"/>
    <col min="11" max="11" width="12.7142857142857" style="167" customWidth="1"/>
    <col min="12" max="12" width="12.1428571428571" style="167" customWidth="1"/>
    <col min="13" max="13" width="11.4285714285714" style="167" customWidth="1"/>
    <col min="14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317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 t="s">
        <v>318</v>
      </c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9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35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175</v>
      </c>
      <c r="G8" s="172" t="s">
        <v>80</v>
      </c>
      <c r="H8" s="195">
        <v>0.426</v>
      </c>
      <c r="I8" s="195"/>
      <c r="J8" s="195"/>
      <c r="K8" s="198">
        <v>940.4</v>
      </c>
      <c r="L8" s="198"/>
      <c r="M8" s="198">
        <f>L8*H8</f>
        <v>0</v>
      </c>
      <c r="N8" s="198"/>
    </row>
    <row r="9" ht="33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177</v>
      </c>
      <c r="G9" s="172" t="s">
        <v>80</v>
      </c>
      <c r="H9" s="195">
        <v>1.704</v>
      </c>
      <c r="I9" s="195"/>
      <c r="J9" s="195"/>
      <c r="K9" s="198">
        <v>716.6</v>
      </c>
      <c r="L9" s="198"/>
      <c r="M9" s="198">
        <f t="shared" ref="M9:M27" si="0">L9*H9</f>
        <v>0</v>
      </c>
      <c r="N9" s="198"/>
    </row>
    <row r="10" ht="68" customHeight="1" spans="1:14">
      <c r="A10" s="172" t="s">
        <v>26</v>
      </c>
      <c r="B10" s="173" t="s">
        <v>178</v>
      </c>
      <c r="C10" s="173" t="s">
        <v>174</v>
      </c>
      <c r="D10" s="173"/>
      <c r="E10" s="173"/>
      <c r="F10" s="173" t="s">
        <v>179</v>
      </c>
      <c r="G10" s="172" t="s">
        <v>180</v>
      </c>
      <c r="H10" s="195">
        <v>5560</v>
      </c>
      <c r="I10" s="195"/>
      <c r="J10" s="195"/>
      <c r="K10" s="198">
        <v>17.81</v>
      </c>
      <c r="L10" s="198"/>
      <c r="M10" s="198">
        <f t="shared" si="0"/>
        <v>0</v>
      </c>
      <c r="N10" s="198"/>
    </row>
    <row r="11" ht="66" customHeight="1" spans="1:14">
      <c r="A11" s="172" t="s">
        <v>28</v>
      </c>
      <c r="B11" s="173" t="s">
        <v>319</v>
      </c>
      <c r="C11" s="173" t="s">
        <v>320</v>
      </c>
      <c r="D11" s="173"/>
      <c r="E11" s="173"/>
      <c r="F11" s="173" t="s">
        <v>321</v>
      </c>
      <c r="G11" s="172" t="s">
        <v>100</v>
      </c>
      <c r="H11" s="195">
        <v>16</v>
      </c>
      <c r="I11" s="195"/>
      <c r="J11" s="195"/>
      <c r="K11" s="198">
        <v>783.78</v>
      </c>
      <c r="L11" s="198"/>
      <c r="M11" s="198">
        <f t="shared" si="0"/>
        <v>0</v>
      </c>
      <c r="N11" s="198"/>
    </row>
    <row r="12" ht="42" customHeight="1" spans="1:14">
      <c r="A12" s="172" t="s">
        <v>30</v>
      </c>
      <c r="B12" s="173" t="s">
        <v>85</v>
      </c>
      <c r="C12" s="173" t="s">
        <v>86</v>
      </c>
      <c r="D12" s="173"/>
      <c r="E12" s="173"/>
      <c r="F12" s="173" t="s">
        <v>87</v>
      </c>
      <c r="G12" s="172" t="s">
        <v>88</v>
      </c>
      <c r="H12" s="195">
        <v>97.9</v>
      </c>
      <c r="I12" s="195"/>
      <c r="J12" s="195"/>
      <c r="K12" s="198">
        <v>67.14</v>
      </c>
      <c r="L12" s="198"/>
      <c r="M12" s="198">
        <f t="shared" si="0"/>
        <v>0</v>
      </c>
      <c r="N12" s="198"/>
    </row>
    <row r="13" ht="34" customHeight="1" spans="1:14">
      <c r="A13" s="172" t="s">
        <v>32</v>
      </c>
      <c r="B13" s="173" t="s">
        <v>89</v>
      </c>
      <c r="C13" s="173" t="s">
        <v>90</v>
      </c>
      <c r="D13" s="173"/>
      <c r="E13" s="173"/>
      <c r="F13" s="173" t="s">
        <v>91</v>
      </c>
      <c r="G13" s="172" t="s">
        <v>88</v>
      </c>
      <c r="H13" s="195">
        <v>51.69</v>
      </c>
      <c r="I13" s="195"/>
      <c r="J13" s="195"/>
      <c r="K13" s="198">
        <v>186.16</v>
      </c>
      <c r="L13" s="198"/>
      <c r="M13" s="198">
        <f t="shared" si="0"/>
        <v>0</v>
      </c>
      <c r="N13" s="198"/>
    </row>
    <row r="14" ht="81" customHeight="1" spans="1:14">
      <c r="A14" s="172" t="s">
        <v>34</v>
      </c>
      <c r="B14" s="173" t="s">
        <v>92</v>
      </c>
      <c r="C14" s="173" t="s">
        <v>93</v>
      </c>
      <c r="D14" s="173"/>
      <c r="E14" s="173"/>
      <c r="F14" s="173" t="s">
        <v>322</v>
      </c>
      <c r="G14" s="172" t="s">
        <v>95</v>
      </c>
      <c r="H14" s="195">
        <v>4</v>
      </c>
      <c r="I14" s="195"/>
      <c r="J14" s="195"/>
      <c r="K14" s="198">
        <v>393.1</v>
      </c>
      <c r="L14" s="198"/>
      <c r="M14" s="198">
        <f t="shared" si="0"/>
        <v>0</v>
      </c>
      <c r="N14" s="198"/>
    </row>
    <row r="15" ht="54" customHeight="1" spans="1:14">
      <c r="A15" s="172" t="s">
        <v>36</v>
      </c>
      <c r="B15" s="173" t="s">
        <v>104</v>
      </c>
      <c r="C15" s="173" t="s">
        <v>105</v>
      </c>
      <c r="D15" s="173"/>
      <c r="E15" s="173"/>
      <c r="F15" s="173" t="s">
        <v>109</v>
      </c>
      <c r="G15" s="172" t="s">
        <v>107</v>
      </c>
      <c r="H15" s="195">
        <v>2</v>
      </c>
      <c r="I15" s="195"/>
      <c r="J15" s="195"/>
      <c r="K15" s="198">
        <v>10288.65</v>
      </c>
      <c r="L15" s="198"/>
      <c r="M15" s="198">
        <f t="shared" si="0"/>
        <v>0</v>
      </c>
      <c r="N15" s="198"/>
    </row>
    <row r="16" ht="42" customHeight="1" spans="1:14">
      <c r="A16" s="172" t="s">
        <v>38</v>
      </c>
      <c r="B16" s="173" t="s">
        <v>113</v>
      </c>
      <c r="C16" s="173" t="s">
        <v>114</v>
      </c>
      <c r="D16" s="173"/>
      <c r="E16" s="173"/>
      <c r="F16" s="173" t="s">
        <v>115</v>
      </c>
      <c r="G16" s="172" t="s">
        <v>116</v>
      </c>
      <c r="H16" s="195">
        <v>2</v>
      </c>
      <c r="I16" s="195"/>
      <c r="J16" s="195"/>
      <c r="K16" s="198">
        <v>179.83</v>
      </c>
      <c r="L16" s="198"/>
      <c r="M16" s="198">
        <f t="shared" si="0"/>
        <v>0</v>
      </c>
      <c r="N16" s="198"/>
    </row>
    <row r="17" ht="55" customHeight="1" spans="1:14">
      <c r="A17" s="172" t="s">
        <v>40</v>
      </c>
      <c r="B17" s="173" t="s">
        <v>181</v>
      </c>
      <c r="C17" s="173" t="s">
        <v>182</v>
      </c>
      <c r="D17" s="173"/>
      <c r="E17" s="173"/>
      <c r="F17" s="173" t="s">
        <v>186</v>
      </c>
      <c r="G17" s="172" t="s">
        <v>184</v>
      </c>
      <c r="H17" s="195">
        <v>0.426</v>
      </c>
      <c r="I17" s="195"/>
      <c r="J17" s="195"/>
      <c r="K17" s="198">
        <v>4107.65</v>
      </c>
      <c r="L17" s="198"/>
      <c r="M17" s="198">
        <f t="shared" si="0"/>
        <v>0</v>
      </c>
      <c r="N17" s="198"/>
    </row>
    <row r="18" ht="52" customHeight="1" spans="1:14">
      <c r="A18" s="172" t="s">
        <v>42</v>
      </c>
      <c r="B18" s="173" t="s">
        <v>185</v>
      </c>
      <c r="C18" s="173" t="s">
        <v>182</v>
      </c>
      <c r="D18" s="173"/>
      <c r="E18" s="173"/>
      <c r="F18" s="173" t="s">
        <v>188</v>
      </c>
      <c r="G18" s="172" t="s">
        <v>184</v>
      </c>
      <c r="H18" s="195">
        <v>1.278</v>
      </c>
      <c r="I18" s="195"/>
      <c r="J18" s="195"/>
      <c r="K18" s="198">
        <v>5137.87</v>
      </c>
      <c r="L18" s="198"/>
      <c r="M18" s="198">
        <f t="shared" si="0"/>
        <v>0</v>
      </c>
      <c r="N18" s="198"/>
    </row>
    <row r="19" ht="51" customHeight="1" spans="1:14">
      <c r="A19" s="172" t="s">
        <v>44</v>
      </c>
      <c r="B19" s="173" t="s">
        <v>187</v>
      </c>
      <c r="C19" s="173" t="s">
        <v>182</v>
      </c>
      <c r="D19" s="173"/>
      <c r="E19" s="173"/>
      <c r="F19" s="173" t="s">
        <v>190</v>
      </c>
      <c r="G19" s="172" t="s">
        <v>184</v>
      </c>
      <c r="H19" s="195">
        <v>5.112</v>
      </c>
      <c r="I19" s="195"/>
      <c r="J19" s="195"/>
      <c r="K19" s="198">
        <v>7592.98</v>
      </c>
      <c r="L19" s="198"/>
      <c r="M19" s="198">
        <f t="shared" si="0"/>
        <v>0</v>
      </c>
      <c r="N19" s="198"/>
    </row>
    <row r="20" ht="53" customHeight="1" spans="1:14">
      <c r="A20" s="172" t="s">
        <v>193</v>
      </c>
      <c r="B20" s="173" t="s">
        <v>189</v>
      </c>
      <c r="C20" s="173" t="s">
        <v>182</v>
      </c>
      <c r="D20" s="173"/>
      <c r="E20" s="173"/>
      <c r="F20" s="173" t="s">
        <v>192</v>
      </c>
      <c r="G20" s="172" t="s">
        <v>184</v>
      </c>
      <c r="H20" s="195">
        <v>0.852</v>
      </c>
      <c r="I20" s="195"/>
      <c r="J20" s="195"/>
      <c r="K20" s="198">
        <v>14169.65</v>
      </c>
      <c r="L20" s="198"/>
      <c r="M20" s="198">
        <f t="shared" si="0"/>
        <v>0</v>
      </c>
      <c r="N20" s="198"/>
    </row>
    <row r="21" ht="53" customHeight="1" spans="1:14">
      <c r="A21" s="172" t="s">
        <v>196</v>
      </c>
      <c r="B21" s="173" t="s">
        <v>191</v>
      </c>
      <c r="C21" s="173" t="s">
        <v>182</v>
      </c>
      <c r="D21" s="173"/>
      <c r="E21" s="173"/>
      <c r="F21" s="173" t="s">
        <v>323</v>
      </c>
      <c r="G21" s="172" t="s">
        <v>184</v>
      </c>
      <c r="H21" s="195">
        <v>3.834</v>
      </c>
      <c r="I21" s="195"/>
      <c r="J21" s="195"/>
      <c r="K21" s="198">
        <v>18211.55</v>
      </c>
      <c r="L21" s="198"/>
      <c r="M21" s="198">
        <f t="shared" si="0"/>
        <v>0</v>
      </c>
      <c r="N21" s="198"/>
    </row>
    <row r="22" ht="53" customHeight="1" spans="1:14">
      <c r="A22" s="172" t="s">
        <v>199</v>
      </c>
      <c r="B22" s="173" t="s">
        <v>194</v>
      </c>
      <c r="C22" s="173" t="s">
        <v>182</v>
      </c>
      <c r="D22" s="173"/>
      <c r="E22" s="173"/>
      <c r="F22" s="173" t="s">
        <v>195</v>
      </c>
      <c r="G22" s="172" t="s">
        <v>184</v>
      </c>
      <c r="H22" s="195">
        <v>4.26</v>
      </c>
      <c r="I22" s="195"/>
      <c r="J22" s="195"/>
      <c r="K22" s="198">
        <v>25150.39</v>
      </c>
      <c r="L22" s="198"/>
      <c r="M22" s="198">
        <f t="shared" si="0"/>
        <v>0</v>
      </c>
      <c r="N22" s="198"/>
    </row>
    <row r="23" ht="53" customHeight="1" spans="1:14">
      <c r="A23" s="172" t="s">
        <v>202</v>
      </c>
      <c r="B23" s="173" t="s">
        <v>197</v>
      </c>
      <c r="C23" s="173" t="s">
        <v>182</v>
      </c>
      <c r="D23" s="173"/>
      <c r="E23" s="173"/>
      <c r="F23" s="173" t="s">
        <v>198</v>
      </c>
      <c r="G23" s="172" t="s">
        <v>184</v>
      </c>
      <c r="H23" s="195">
        <v>4.686</v>
      </c>
      <c r="I23" s="195"/>
      <c r="J23" s="195"/>
      <c r="K23" s="198">
        <v>47412.03</v>
      </c>
      <c r="L23" s="198"/>
      <c r="M23" s="198">
        <f t="shared" si="0"/>
        <v>0</v>
      </c>
      <c r="N23" s="198"/>
    </row>
    <row r="24" ht="43" customHeight="1" spans="1:14">
      <c r="A24" s="172" t="s">
        <v>206</v>
      </c>
      <c r="B24" s="173" t="s">
        <v>203</v>
      </c>
      <c r="C24" s="173" t="s">
        <v>204</v>
      </c>
      <c r="D24" s="173"/>
      <c r="E24" s="173"/>
      <c r="F24" s="173" t="s">
        <v>205</v>
      </c>
      <c r="G24" s="172" t="s">
        <v>184</v>
      </c>
      <c r="H24" s="195">
        <v>11.434</v>
      </c>
      <c r="I24" s="195"/>
      <c r="J24" s="195"/>
      <c r="K24" s="198">
        <v>12093.05</v>
      </c>
      <c r="L24" s="198"/>
      <c r="M24" s="198">
        <f t="shared" si="0"/>
        <v>0</v>
      </c>
      <c r="N24" s="198"/>
    </row>
    <row r="25" ht="40" customHeight="1" spans="1:14">
      <c r="A25" s="172" t="s">
        <v>209</v>
      </c>
      <c r="B25" s="173" t="s">
        <v>207</v>
      </c>
      <c r="C25" s="173" t="s">
        <v>204</v>
      </c>
      <c r="D25" s="173"/>
      <c r="E25" s="173"/>
      <c r="F25" s="173" t="s">
        <v>211</v>
      </c>
      <c r="G25" s="172" t="s">
        <v>184</v>
      </c>
      <c r="H25" s="195">
        <v>2.846</v>
      </c>
      <c r="I25" s="195"/>
      <c r="J25" s="195"/>
      <c r="K25" s="198">
        <v>4209.99</v>
      </c>
      <c r="L25" s="198"/>
      <c r="M25" s="198">
        <f t="shared" si="0"/>
        <v>0</v>
      </c>
      <c r="N25" s="198"/>
    </row>
    <row r="26" ht="42" customHeight="1" spans="1:14">
      <c r="A26" s="172" t="s">
        <v>212</v>
      </c>
      <c r="B26" s="173" t="s">
        <v>210</v>
      </c>
      <c r="C26" s="173" t="s">
        <v>204</v>
      </c>
      <c r="D26" s="173"/>
      <c r="E26" s="173"/>
      <c r="F26" s="173" t="s">
        <v>214</v>
      </c>
      <c r="G26" s="172" t="s">
        <v>184</v>
      </c>
      <c r="H26" s="195">
        <v>9.173</v>
      </c>
      <c r="I26" s="195"/>
      <c r="J26" s="195"/>
      <c r="K26" s="198">
        <v>5676</v>
      </c>
      <c r="L26" s="198"/>
      <c r="M26" s="198">
        <f t="shared" si="0"/>
        <v>0</v>
      </c>
      <c r="N26" s="198"/>
    </row>
    <row r="27" ht="42" customHeight="1" spans="1:14">
      <c r="A27" s="172" t="s">
        <v>215</v>
      </c>
      <c r="B27" s="173" t="s">
        <v>213</v>
      </c>
      <c r="C27" s="173" t="s">
        <v>204</v>
      </c>
      <c r="D27" s="173"/>
      <c r="E27" s="173"/>
      <c r="F27" s="173" t="s">
        <v>217</v>
      </c>
      <c r="G27" s="172" t="s">
        <v>184</v>
      </c>
      <c r="H27" s="195">
        <v>13.053</v>
      </c>
      <c r="I27" s="195"/>
      <c r="J27" s="195"/>
      <c r="K27" s="198">
        <v>8286.76</v>
      </c>
      <c r="L27" s="198"/>
      <c r="M27" s="198">
        <f t="shared" si="0"/>
        <v>0</v>
      </c>
      <c r="N27" s="198"/>
    </row>
    <row r="28" ht="42" customHeight="1" spans="1:14">
      <c r="A28" s="172" t="s">
        <v>218</v>
      </c>
      <c r="B28" s="173" t="s">
        <v>216</v>
      </c>
      <c r="C28" s="173" t="s">
        <v>204</v>
      </c>
      <c r="D28" s="173"/>
      <c r="E28" s="173"/>
      <c r="F28" s="173" t="s">
        <v>220</v>
      </c>
      <c r="G28" s="172" t="s">
        <v>184</v>
      </c>
      <c r="H28" s="195">
        <v>3.848</v>
      </c>
      <c r="I28" s="195"/>
      <c r="J28" s="195"/>
      <c r="K28" s="198">
        <v>15300</v>
      </c>
      <c r="L28" s="198"/>
      <c r="M28" s="198">
        <f t="shared" ref="M28:M48" si="1">L28*H28</f>
        <v>0</v>
      </c>
      <c r="N28" s="198"/>
    </row>
    <row r="29" ht="42" customHeight="1" spans="1:14">
      <c r="A29" s="172" t="s">
        <v>221</v>
      </c>
      <c r="B29" s="173" t="s">
        <v>219</v>
      </c>
      <c r="C29" s="173" t="s">
        <v>204</v>
      </c>
      <c r="D29" s="173"/>
      <c r="E29" s="173"/>
      <c r="F29" s="173" t="s">
        <v>324</v>
      </c>
      <c r="G29" s="172" t="s">
        <v>184</v>
      </c>
      <c r="H29" s="195">
        <v>9.21</v>
      </c>
      <c r="I29" s="195"/>
      <c r="J29" s="195"/>
      <c r="K29" s="198">
        <v>19097.31</v>
      </c>
      <c r="L29" s="198"/>
      <c r="M29" s="198">
        <f t="shared" si="1"/>
        <v>0</v>
      </c>
      <c r="N29" s="198"/>
    </row>
    <row r="30" ht="42" customHeight="1" spans="1:14">
      <c r="A30" s="172" t="s">
        <v>224</v>
      </c>
      <c r="B30" s="173" t="s">
        <v>222</v>
      </c>
      <c r="C30" s="173" t="s">
        <v>204</v>
      </c>
      <c r="D30" s="173"/>
      <c r="E30" s="173"/>
      <c r="F30" s="173" t="s">
        <v>223</v>
      </c>
      <c r="G30" s="172" t="s">
        <v>184</v>
      </c>
      <c r="H30" s="195">
        <v>12.068</v>
      </c>
      <c r="I30" s="195"/>
      <c r="J30" s="195"/>
      <c r="K30" s="198">
        <v>26548.87</v>
      </c>
      <c r="L30" s="198"/>
      <c r="M30" s="198">
        <f t="shared" si="1"/>
        <v>0</v>
      </c>
      <c r="N30" s="198"/>
    </row>
    <row r="31" ht="42" customHeight="1" spans="1:14">
      <c r="A31" s="172" t="s">
        <v>227</v>
      </c>
      <c r="B31" s="173" t="s">
        <v>225</v>
      </c>
      <c r="C31" s="173" t="s">
        <v>204</v>
      </c>
      <c r="D31" s="173"/>
      <c r="E31" s="173"/>
      <c r="F31" s="173" t="s">
        <v>226</v>
      </c>
      <c r="G31" s="172" t="s">
        <v>184</v>
      </c>
      <c r="H31" s="195">
        <v>14.495</v>
      </c>
      <c r="I31" s="195"/>
      <c r="J31" s="195"/>
      <c r="K31" s="198">
        <v>46242.95</v>
      </c>
      <c r="L31" s="198"/>
      <c r="M31" s="198">
        <f t="shared" si="1"/>
        <v>0</v>
      </c>
      <c r="N31" s="198"/>
    </row>
    <row r="32" ht="42" customHeight="1" spans="1:14">
      <c r="A32" s="172" t="s">
        <v>230</v>
      </c>
      <c r="B32" s="173" t="s">
        <v>228</v>
      </c>
      <c r="C32" s="173" t="s">
        <v>204</v>
      </c>
      <c r="D32" s="173"/>
      <c r="E32" s="173"/>
      <c r="F32" s="173" t="s">
        <v>325</v>
      </c>
      <c r="G32" s="172" t="s">
        <v>184</v>
      </c>
      <c r="H32" s="195">
        <v>3</v>
      </c>
      <c r="I32" s="195"/>
      <c r="J32" s="195"/>
      <c r="K32" s="198">
        <v>18059.99</v>
      </c>
      <c r="L32" s="198"/>
      <c r="M32" s="198">
        <f t="shared" si="1"/>
        <v>0</v>
      </c>
      <c r="N32" s="198"/>
    </row>
    <row r="33" ht="42" customHeight="1" spans="1:14">
      <c r="A33" s="172" t="s">
        <v>235</v>
      </c>
      <c r="B33" s="173" t="s">
        <v>326</v>
      </c>
      <c r="C33" s="173" t="s">
        <v>204</v>
      </c>
      <c r="D33" s="173"/>
      <c r="E33" s="173"/>
      <c r="F33" s="173" t="s">
        <v>327</v>
      </c>
      <c r="G33" s="172" t="s">
        <v>184</v>
      </c>
      <c r="H33" s="195">
        <v>3</v>
      </c>
      <c r="I33" s="195"/>
      <c r="J33" s="195"/>
      <c r="K33" s="198">
        <v>30937.17</v>
      </c>
      <c r="L33" s="198"/>
      <c r="M33" s="198">
        <f t="shared" si="1"/>
        <v>0</v>
      </c>
      <c r="N33" s="198"/>
    </row>
    <row r="34" ht="42" customHeight="1" spans="1:14">
      <c r="A34" s="172" t="s">
        <v>238</v>
      </c>
      <c r="B34" s="173" t="s">
        <v>231</v>
      </c>
      <c r="C34" s="173" t="s">
        <v>232</v>
      </c>
      <c r="D34" s="173"/>
      <c r="E34" s="173"/>
      <c r="F34" s="173" t="s">
        <v>328</v>
      </c>
      <c r="G34" s="172" t="s">
        <v>234</v>
      </c>
      <c r="H34" s="195">
        <v>1.08</v>
      </c>
      <c r="I34" s="195"/>
      <c r="J34" s="195"/>
      <c r="K34" s="198">
        <v>1263.75</v>
      </c>
      <c r="L34" s="198"/>
      <c r="M34" s="198">
        <f t="shared" si="1"/>
        <v>0</v>
      </c>
      <c r="N34" s="198"/>
    </row>
    <row r="35" ht="42" customHeight="1" spans="1:14">
      <c r="A35" s="172" t="s">
        <v>241</v>
      </c>
      <c r="B35" s="173" t="s">
        <v>236</v>
      </c>
      <c r="C35" s="173" t="s">
        <v>232</v>
      </c>
      <c r="D35" s="173"/>
      <c r="E35" s="173"/>
      <c r="F35" s="173" t="s">
        <v>240</v>
      </c>
      <c r="G35" s="172" t="s">
        <v>234</v>
      </c>
      <c r="H35" s="195">
        <v>4.59</v>
      </c>
      <c r="I35" s="195"/>
      <c r="J35" s="195"/>
      <c r="K35" s="198">
        <v>1366.77</v>
      </c>
      <c r="L35" s="198"/>
      <c r="M35" s="198">
        <f t="shared" si="1"/>
        <v>0</v>
      </c>
      <c r="N35" s="198"/>
    </row>
    <row r="36" ht="42" customHeight="1" spans="1:14">
      <c r="A36" s="172" t="s">
        <v>245</v>
      </c>
      <c r="B36" s="173" t="s">
        <v>239</v>
      </c>
      <c r="C36" s="173" t="s">
        <v>232</v>
      </c>
      <c r="D36" s="173"/>
      <c r="E36" s="173"/>
      <c r="F36" s="173" t="s">
        <v>329</v>
      </c>
      <c r="G36" s="172" t="s">
        <v>234</v>
      </c>
      <c r="H36" s="195">
        <v>3.07</v>
      </c>
      <c r="I36" s="195"/>
      <c r="J36" s="195"/>
      <c r="K36" s="198">
        <v>1582.92</v>
      </c>
      <c r="L36" s="198"/>
      <c r="M36" s="198">
        <f t="shared" si="1"/>
        <v>0</v>
      </c>
      <c r="N36" s="198"/>
    </row>
    <row r="37" ht="42" customHeight="1" spans="1:14">
      <c r="A37" s="172" t="s">
        <v>248</v>
      </c>
      <c r="B37" s="173" t="s">
        <v>330</v>
      </c>
      <c r="C37" s="173" t="s">
        <v>232</v>
      </c>
      <c r="D37" s="173"/>
      <c r="E37" s="173"/>
      <c r="F37" s="173" t="s">
        <v>331</v>
      </c>
      <c r="G37" s="172" t="s">
        <v>234</v>
      </c>
      <c r="H37" s="195">
        <v>0.5</v>
      </c>
      <c r="I37" s="195"/>
      <c r="J37" s="195"/>
      <c r="K37" s="198">
        <v>3310.06</v>
      </c>
      <c r="L37" s="198"/>
      <c r="M37" s="198">
        <f t="shared" si="1"/>
        <v>0</v>
      </c>
      <c r="N37" s="198"/>
    </row>
    <row r="38" ht="42" customHeight="1" spans="1:14">
      <c r="A38" s="172" t="s">
        <v>251</v>
      </c>
      <c r="B38" s="173" t="s">
        <v>96</v>
      </c>
      <c r="C38" s="173" t="s">
        <v>93</v>
      </c>
      <c r="D38" s="173"/>
      <c r="E38" s="173"/>
      <c r="F38" s="173" t="s">
        <v>99</v>
      </c>
      <c r="G38" s="172" t="s">
        <v>100</v>
      </c>
      <c r="H38" s="195">
        <v>20</v>
      </c>
      <c r="I38" s="195"/>
      <c r="J38" s="195"/>
      <c r="K38" s="198">
        <v>125.56</v>
      </c>
      <c r="L38" s="198"/>
      <c r="M38" s="198">
        <f t="shared" si="1"/>
        <v>0</v>
      </c>
      <c r="N38" s="198"/>
    </row>
    <row r="39" ht="42" customHeight="1" spans="1:14">
      <c r="A39" s="172" t="s">
        <v>254</v>
      </c>
      <c r="B39" s="173" t="s">
        <v>242</v>
      </c>
      <c r="C39" s="173" t="s">
        <v>243</v>
      </c>
      <c r="D39" s="173"/>
      <c r="E39" s="173"/>
      <c r="F39" s="173" t="s">
        <v>332</v>
      </c>
      <c r="G39" s="172" t="s">
        <v>234</v>
      </c>
      <c r="H39" s="195">
        <v>0.6</v>
      </c>
      <c r="I39" s="195"/>
      <c r="J39" s="195"/>
      <c r="K39" s="198">
        <v>6356</v>
      </c>
      <c r="L39" s="198"/>
      <c r="M39" s="198">
        <f t="shared" si="1"/>
        <v>0</v>
      </c>
      <c r="N39" s="198"/>
    </row>
    <row r="40" ht="42" customHeight="1" spans="1:14">
      <c r="A40" s="172" t="s">
        <v>257</v>
      </c>
      <c r="B40" s="173" t="s">
        <v>246</v>
      </c>
      <c r="C40" s="173" t="s">
        <v>243</v>
      </c>
      <c r="D40" s="173"/>
      <c r="E40" s="173"/>
      <c r="F40" s="173" t="s">
        <v>247</v>
      </c>
      <c r="G40" s="172" t="s">
        <v>234</v>
      </c>
      <c r="H40" s="195">
        <v>0.42</v>
      </c>
      <c r="I40" s="195"/>
      <c r="J40" s="195"/>
      <c r="K40" s="198">
        <v>2077.86</v>
      </c>
      <c r="L40" s="198"/>
      <c r="M40" s="198">
        <f t="shared" si="1"/>
        <v>0</v>
      </c>
      <c r="N40" s="198"/>
    </row>
    <row r="41" ht="42" customHeight="1" spans="1:14">
      <c r="A41" s="172" t="s">
        <v>260</v>
      </c>
      <c r="B41" s="173" t="s">
        <v>249</v>
      </c>
      <c r="C41" s="173" t="s">
        <v>243</v>
      </c>
      <c r="D41" s="173"/>
      <c r="E41" s="173"/>
      <c r="F41" s="173" t="s">
        <v>250</v>
      </c>
      <c r="G41" s="172" t="s">
        <v>234</v>
      </c>
      <c r="H41" s="195">
        <v>1.33</v>
      </c>
      <c r="I41" s="195"/>
      <c r="J41" s="195"/>
      <c r="K41" s="198">
        <v>2180.14</v>
      </c>
      <c r="L41" s="198"/>
      <c r="M41" s="198">
        <f t="shared" si="1"/>
        <v>0</v>
      </c>
      <c r="N41" s="198"/>
    </row>
    <row r="42" ht="42" customHeight="1" spans="1:14">
      <c r="A42" s="172" t="s">
        <v>263</v>
      </c>
      <c r="B42" s="173" t="s">
        <v>252</v>
      </c>
      <c r="C42" s="173" t="s">
        <v>243</v>
      </c>
      <c r="D42" s="173"/>
      <c r="E42" s="173"/>
      <c r="F42" s="173" t="s">
        <v>253</v>
      </c>
      <c r="G42" s="172" t="s">
        <v>234</v>
      </c>
      <c r="H42" s="195">
        <v>2.31</v>
      </c>
      <c r="I42" s="195"/>
      <c r="J42" s="195"/>
      <c r="K42" s="198">
        <v>2394.71</v>
      </c>
      <c r="L42" s="198"/>
      <c r="M42" s="198">
        <f t="shared" si="1"/>
        <v>0</v>
      </c>
      <c r="N42" s="198"/>
    </row>
    <row r="43" ht="42" customHeight="1" spans="1:14">
      <c r="A43" s="172" t="s">
        <v>266</v>
      </c>
      <c r="B43" s="173" t="s">
        <v>255</v>
      </c>
      <c r="C43" s="173" t="s">
        <v>243</v>
      </c>
      <c r="D43" s="173"/>
      <c r="E43" s="173"/>
      <c r="F43" s="173" t="s">
        <v>256</v>
      </c>
      <c r="G43" s="172" t="s">
        <v>234</v>
      </c>
      <c r="H43" s="195">
        <v>0.28</v>
      </c>
      <c r="I43" s="195"/>
      <c r="J43" s="195"/>
      <c r="K43" s="198">
        <v>3046.71</v>
      </c>
      <c r="L43" s="198"/>
      <c r="M43" s="198">
        <f t="shared" si="1"/>
        <v>0</v>
      </c>
      <c r="N43" s="198"/>
    </row>
    <row r="44" ht="42" customHeight="1" spans="1:14">
      <c r="A44" s="172" t="s">
        <v>271</v>
      </c>
      <c r="B44" s="173" t="s">
        <v>258</v>
      </c>
      <c r="C44" s="173" t="s">
        <v>243</v>
      </c>
      <c r="D44" s="173"/>
      <c r="E44" s="173"/>
      <c r="F44" s="173" t="s">
        <v>333</v>
      </c>
      <c r="G44" s="172" t="s">
        <v>234</v>
      </c>
      <c r="H44" s="195">
        <v>1.26</v>
      </c>
      <c r="I44" s="195"/>
      <c r="J44" s="195"/>
      <c r="K44" s="198">
        <v>3420.86</v>
      </c>
      <c r="L44" s="198"/>
      <c r="M44" s="198">
        <f t="shared" si="1"/>
        <v>0</v>
      </c>
      <c r="N44" s="198"/>
    </row>
    <row r="45" ht="42" customHeight="1" spans="1:14">
      <c r="A45" s="172" t="s">
        <v>274</v>
      </c>
      <c r="B45" s="173" t="s">
        <v>261</v>
      </c>
      <c r="C45" s="173" t="s">
        <v>243</v>
      </c>
      <c r="D45" s="173"/>
      <c r="E45" s="173"/>
      <c r="F45" s="173" t="s">
        <v>259</v>
      </c>
      <c r="G45" s="172" t="s">
        <v>234</v>
      </c>
      <c r="H45" s="195">
        <v>1.54</v>
      </c>
      <c r="I45" s="195"/>
      <c r="J45" s="195"/>
      <c r="K45" s="198">
        <v>4109.86</v>
      </c>
      <c r="L45" s="198"/>
      <c r="M45" s="198">
        <f t="shared" si="1"/>
        <v>0</v>
      </c>
      <c r="N45" s="198"/>
    </row>
    <row r="46" ht="42" customHeight="1" spans="1:14">
      <c r="A46" s="172" t="s">
        <v>277</v>
      </c>
      <c r="B46" s="173" t="s">
        <v>264</v>
      </c>
      <c r="C46" s="173" t="s">
        <v>243</v>
      </c>
      <c r="D46" s="173"/>
      <c r="E46" s="173"/>
      <c r="F46" s="173" t="s">
        <v>262</v>
      </c>
      <c r="G46" s="172" t="s">
        <v>234</v>
      </c>
      <c r="H46" s="195">
        <v>1.54</v>
      </c>
      <c r="I46" s="195"/>
      <c r="J46" s="195"/>
      <c r="K46" s="198">
        <v>6012.57</v>
      </c>
      <c r="L46" s="198"/>
      <c r="M46" s="198">
        <f t="shared" si="1"/>
        <v>0</v>
      </c>
      <c r="N46" s="198"/>
    </row>
    <row r="47" ht="35" customHeight="1" spans="1:14">
      <c r="A47" s="172" t="s">
        <v>280</v>
      </c>
      <c r="B47" s="173" t="s">
        <v>267</v>
      </c>
      <c r="C47" s="173" t="s">
        <v>268</v>
      </c>
      <c r="D47" s="173"/>
      <c r="E47" s="173"/>
      <c r="F47" s="173" t="s">
        <v>269</v>
      </c>
      <c r="G47" s="172" t="s">
        <v>270</v>
      </c>
      <c r="H47" s="195">
        <v>14</v>
      </c>
      <c r="I47" s="195"/>
      <c r="J47" s="195"/>
      <c r="K47" s="198">
        <v>1145.31</v>
      </c>
      <c r="L47" s="198"/>
      <c r="M47" s="198">
        <f t="shared" si="1"/>
        <v>0</v>
      </c>
      <c r="N47" s="198"/>
    </row>
    <row r="48" ht="26" customHeight="1" spans="1:14">
      <c r="A48" s="172" t="s">
        <v>283</v>
      </c>
      <c r="B48" s="173" t="s">
        <v>272</v>
      </c>
      <c r="C48" s="173" t="s">
        <v>268</v>
      </c>
      <c r="D48" s="173"/>
      <c r="E48" s="173"/>
      <c r="F48" s="173" t="s">
        <v>273</v>
      </c>
      <c r="G48" s="172" t="s">
        <v>270</v>
      </c>
      <c r="H48" s="195">
        <v>36</v>
      </c>
      <c r="I48" s="195"/>
      <c r="J48" s="195"/>
      <c r="K48" s="198">
        <v>1552.72</v>
      </c>
      <c r="L48" s="198"/>
      <c r="M48" s="198">
        <f t="shared" si="1"/>
        <v>0</v>
      </c>
      <c r="N48" s="198"/>
    </row>
    <row r="49" ht="26" customHeight="1" spans="1:14">
      <c r="A49" s="172" t="s">
        <v>286</v>
      </c>
      <c r="B49" s="173" t="s">
        <v>275</v>
      </c>
      <c r="C49" s="173" t="s">
        <v>268</v>
      </c>
      <c r="D49" s="173"/>
      <c r="E49" s="173"/>
      <c r="F49" s="173" t="s">
        <v>276</v>
      </c>
      <c r="G49" s="172" t="s">
        <v>270</v>
      </c>
      <c r="H49" s="195">
        <v>60</v>
      </c>
      <c r="I49" s="195"/>
      <c r="J49" s="195"/>
      <c r="K49" s="198">
        <v>2373.83</v>
      </c>
      <c r="L49" s="198"/>
      <c r="M49" s="198">
        <f t="shared" ref="M49:M65" si="2">L49*H49</f>
        <v>0</v>
      </c>
      <c r="N49" s="198"/>
    </row>
    <row r="50" ht="26" customHeight="1" spans="1:14">
      <c r="A50" s="172" t="s">
        <v>289</v>
      </c>
      <c r="B50" s="173" t="s">
        <v>278</v>
      </c>
      <c r="C50" s="173" t="s">
        <v>268</v>
      </c>
      <c r="D50" s="173"/>
      <c r="E50" s="173"/>
      <c r="F50" s="173" t="s">
        <v>279</v>
      </c>
      <c r="G50" s="172" t="s">
        <v>270</v>
      </c>
      <c r="H50" s="195">
        <v>14</v>
      </c>
      <c r="I50" s="195"/>
      <c r="J50" s="195"/>
      <c r="K50" s="198">
        <v>2238.77</v>
      </c>
      <c r="L50" s="198"/>
      <c r="M50" s="198">
        <f t="shared" si="2"/>
        <v>0</v>
      </c>
      <c r="N50" s="198"/>
    </row>
    <row r="51" ht="26" customHeight="1" spans="1:14">
      <c r="A51" s="172" t="s">
        <v>294</v>
      </c>
      <c r="B51" s="173" t="s">
        <v>281</v>
      </c>
      <c r="C51" s="173" t="s">
        <v>268</v>
      </c>
      <c r="D51" s="173"/>
      <c r="E51" s="173"/>
      <c r="F51" s="173" t="s">
        <v>334</v>
      </c>
      <c r="G51" s="172" t="s">
        <v>270</v>
      </c>
      <c r="H51" s="195">
        <v>38</v>
      </c>
      <c r="I51" s="195"/>
      <c r="J51" s="195"/>
      <c r="K51" s="198">
        <v>2498.97</v>
      </c>
      <c r="L51" s="198"/>
      <c r="M51" s="198">
        <f t="shared" si="2"/>
        <v>0</v>
      </c>
      <c r="N51" s="198"/>
    </row>
    <row r="52" ht="26" customHeight="1" spans="1:14">
      <c r="A52" s="172" t="s">
        <v>297</v>
      </c>
      <c r="B52" s="173" t="s">
        <v>284</v>
      </c>
      <c r="C52" s="173" t="s">
        <v>268</v>
      </c>
      <c r="D52" s="173"/>
      <c r="E52" s="173"/>
      <c r="F52" s="173" t="s">
        <v>282</v>
      </c>
      <c r="G52" s="172" t="s">
        <v>270</v>
      </c>
      <c r="H52" s="195">
        <v>48</v>
      </c>
      <c r="I52" s="195"/>
      <c r="J52" s="195"/>
      <c r="K52" s="198">
        <v>2879.59</v>
      </c>
      <c r="L52" s="198"/>
      <c r="M52" s="198">
        <f t="shared" si="2"/>
        <v>0</v>
      </c>
      <c r="N52" s="198"/>
    </row>
    <row r="53" ht="26" customHeight="1" spans="1:14">
      <c r="A53" s="172" t="s">
        <v>300</v>
      </c>
      <c r="B53" s="173" t="s">
        <v>287</v>
      </c>
      <c r="C53" s="173" t="s">
        <v>268</v>
      </c>
      <c r="D53" s="173"/>
      <c r="E53" s="173"/>
      <c r="F53" s="173" t="s">
        <v>285</v>
      </c>
      <c r="G53" s="172" t="s">
        <v>270</v>
      </c>
      <c r="H53" s="195">
        <v>54</v>
      </c>
      <c r="I53" s="195"/>
      <c r="J53" s="195"/>
      <c r="K53" s="198">
        <v>3667.11</v>
      </c>
      <c r="L53" s="198"/>
      <c r="M53" s="198">
        <f t="shared" si="2"/>
        <v>0</v>
      </c>
      <c r="N53" s="198"/>
    </row>
    <row r="54" ht="54" customHeight="1" spans="1:14">
      <c r="A54" s="172" t="s">
        <v>303</v>
      </c>
      <c r="B54" s="173" t="s">
        <v>290</v>
      </c>
      <c r="C54" s="173" t="s">
        <v>291</v>
      </c>
      <c r="D54" s="173"/>
      <c r="E54" s="173"/>
      <c r="F54" s="173" t="s">
        <v>292</v>
      </c>
      <c r="G54" s="172" t="s">
        <v>293</v>
      </c>
      <c r="H54" s="195">
        <v>7</v>
      </c>
      <c r="I54" s="195"/>
      <c r="J54" s="195"/>
      <c r="K54" s="198">
        <v>764.98</v>
      </c>
      <c r="L54" s="198"/>
      <c r="M54" s="198">
        <f t="shared" si="2"/>
        <v>0</v>
      </c>
      <c r="N54" s="198"/>
    </row>
    <row r="55" ht="52" customHeight="1" spans="1:14">
      <c r="A55" s="172" t="s">
        <v>306</v>
      </c>
      <c r="B55" s="173" t="s">
        <v>295</v>
      </c>
      <c r="C55" s="173" t="s">
        <v>291</v>
      </c>
      <c r="D55" s="173"/>
      <c r="E55" s="173"/>
      <c r="F55" s="173" t="s">
        <v>296</v>
      </c>
      <c r="G55" s="172" t="s">
        <v>293</v>
      </c>
      <c r="H55" s="195">
        <v>18</v>
      </c>
      <c r="I55" s="195"/>
      <c r="J55" s="195"/>
      <c r="K55" s="198">
        <v>1072.19</v>
      </c>
      <c r="L55" s="198"/>
      <c r="M55" s="198">
        <f t="shared" si="2"/>
        <v>0</v>
      </c>
      <c r="N55" s="198"/>
    </row>
    <row r="56" ht="52" customHeight="1" spans="1:14">
      <c r="A56" s="172" t="s">
        <v>309</v>
      </c>
      <c r="B56" s="173" t="s">
        <v>298</v>
      </c>
      <c r="C56" s="173" t="s">
        <v>291</v>
      </c>
      <c r="D56" s="173"/>
      <c r="E56" s="173"/>
      <c r="F56" s="173" t="s">
        <v>299</v>
      </c>
      <c r="G56" s="172" t="s">
        <v>293</v>
      </c>
      <c r="H56" s="195">
        <v>30</v>
      </c>
      <c r="I56" s="195"/>
      <c r="J56" s="195"/>
      <c r="K56" s="198">
        <v>1879.5</v>
      </c>
      <c r="L56" s="198"/>
      <c r="M56" s="198">
        <f t="shared" si="2"/>
        <v>0</v>
      </c>
      <c r="N56" s="198"/>
    </row>
    <row r="57" ht="52" customHeight="1" spans="1:14">
      <c r="A57" s="172" t="s">
        <v>335</v>
      </c>
      <c r="B57" s="173" t="s">
        <v>301</v>
      </c>
      <c r="C57" s="173" t="s">
        <v>291</v>
      </c>
      <c r="D57" s="173"/>
      <c r="E57" s="173"/>
      <c r="F57" s="173" t="s">
        <v>302</v>
      </c>
      <c r="G57" s="172" t="s">
        <v>293</v>
      </c>
      <c r="H57" s="195">
        <v>7</v>
      </c>
      <c r="I57" s="195"/>
      <c r="J57" s="195"/>
      <c r="K57" s="198">
        <v>2499.94</v>
      </c>
      <c r="L57" s="198"/>
      <c r="M57" s="198">
        <f t="shared" si="2"/>
        <v>0</v>
      </c>
      <c r="N57" s="198"/>
    </row>
    <row r="58" ht="52" customHeight="1" spans="1:14">
      <c r="A58" s="172" t="s">
        <v>336</v>
      </c>
      <c r="B58" s="173" t="s">
        <v>304</v>
      </c>
      <c r="C58" s="173" t="s">
        <v>291</v>
      </c>
      <c r="D58" s="173"/>
      <c r="E58" s="173"/>
      <c r="F58" s="173" t="s">
        <v>337</v>
      </c>
      <c r="G58" s="172" t="s">
        <v>293</v>
      </c>
      <c r="H58" s="195">
        <v>19</v>
      </c>
      <c r="I58" s="195"/>
      <c r="J58" s="195"/>
      <c r="K58" s="198">
        <v>2879.08</v>
      </c>
      <c r="L58" s="198"/>
      <c r="M58" s="198">
        <f t="shared" si="2"/>
        <v>0</v>
      </c>
      <c r="N58" s="198"/>
    </row>
    <row r="59" ht="52" customHeight="1" spans="1:14">
      <c r="A59" s="172" t="s">
        <v>338</v>
      </c>
      <c r="B59" s="173" t="s">
        <v>307</v>
      </c>
      <c r="C59" s="173" t="s">
        <v>291</v>
      </c>
      <c r="D59" s="173"/>
      <c r="E59" s="173"/>
      <c r="F59" s="173" t="s">
        <v>305</v>
      </c>
      <c r="G59" s="172" t="s">
        <v>293</v>
      </c>
      <c r="H59" s="195">
        <v>24</v>
      </c>
      <c r="I59" s="195"/>
      <c r="J59" s="195"/>
      <c r="K59" s="198">
        <v>3288.47</v>
      </c>
      <c r="L59" s="198"/>
      <c r="M59" s="198">
        <f t="shared" si="2"/>
        <v>0</v>
      </c>
      <c r="N59" s="198"/>
    </row>
    <row r="60" ht="52" customHeight="1" spans="1:14">
      <c r="A60" s="172" t="s">
        <v>339</v>
      </c>
      <c r="B60" s="173" t="s">
        <v>310</v>
      </c>
      <c r="C60" s="173" t="s">
        <v>291</v>
      </c>
      <c r="D60" s="173"/>
      <c r="E60" s="173"/>
      <c r="F60" s="173" t="s">
        <v>308</v>
      </c>
      <c r="G60" s="172" t="s">
        <v>293</v>
      </c>
      <c r="H60" s="195">
        <v>27</v>
      </c>
      <c r="I60" s="195"/>
      <c r="J60" s="195"/>
      <c r="K60" s="198">
        <v>4632.85</v>
      </c>
      <c r="L60" s="198"/>
      <c r="M60" s="198">
        <f t="shared" si="2"/>
        <v>0</v>
      </c>
      <c r="N60" s="198"/>
    </row>
    <row r="61" ht="18" customHeight="1" spans="1:14">
      <c r="A61" s="172" t="s">
        <v>117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99"/>
      <c r="M61" s="200">
        <f>SUM(M8:M60)</f>
        <v>0</v>
      </c>
      <c r="N61" s="200"/>
    </row>
    <row r="62" ht="18" customHeight="1" spans="1:14">
      <c r="A62" s="172" t="s">
        <v>118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99"/>
      <c r="M62" s="181">
        <f>M61</f>
        <v>0</v>
      </c>
      <c r="N62" s="201"/>
    </row>
    <row r="63" ht="17.25" customHeight="1" spans="1:13">
      <c r="A63" s="170"/>
      <c r="B63" s="170"/>
      <c r="C63" s="170"/>
      <c r="D63" s="174"/>
      <c r="E63" s="174"/>
      <c r="F63" s="174"/>
      <c r="G63" s="174"/>
      <c r="H63" s="174"/>
      <c r="I63" s="174"/>
      <c r="K63" s="182"/>
      <c r="L63" s="182"/>
      <c r="M63" s="182"/>
    </row>
    <row r="64" ht="17.25" customHeight="1" spans="5:14">
      <c r="E64" s="175"/>
      <c r="F64" s="175"/>
      <c r="G64" s="175"/>
      <c r="H64" s="175"/>
      <c r="M64" s="182"/>
      <c r="N64" s="182"/>
    </row>
  </sheetData>
  <sheetProtection password="CF7A" sheet="1" objects="1"/>
  <protectedRanges>
    <protectedRange sqref="L8:L26 L27:L47 L48:L60" name="区域1"/>
  </protectedRanges>
  <mergeCells count="124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C33:E33"/>
    <mergeCell ref="H33:J33"/>
    <mergeCell ref="C34:E34"/>
    <mergeCell ref="H34:J34"/>
    <mergeCell ref="C35:E35"/>
    <mergeCell ref="H35:J35"/>
    <mergeCell ref="C36:E36"/>
    <mergeCell ref="H36:J36"/>
    <mergeCell ref="C37:E37"/>
    <mergeCell ref="H37:J37"/>
    <mergeCell ref="C38:E38"/>
    <mergeCell ref="H38:J38"/>
    <mergeCell ref="C39:E39"/>
    <mergeCell ref="H39:J39"/>
    <mergeCell ref="C40:E40"/>
    <mergeCell ref="H40:J40"/>
    <mergeCell ref="C41:E41"/>
    <mergeCell ref="H41:J41"/>
    <mergeCell ref="C42:E42"/>
    <mergeCell ref="H42:J42"/>
    <mergeCell ref="C43:E43"/>
    <mergeCell ref="H43:J43"/>
    <mergeCell ref="C44:E44"/>
    <mergeCell ref="H44:J44"/>
    <mergeCell ref="C45:E45"/>
    <mergeCell ref="H45:J45"/>
    <mergeCell ref="C46:E46"/>
    <mergeCell ref="H46:J46"/>
    <mergeCell ref="C47:E47"/>
    <mergeCell ref="H47:J47"/>
    <mergeCell ref="C48:E48"/>
    <mergeCell ref="H48:J48"/>
    <mergeCell ref="C49:E49"/>
    <mergeCell ref="H49:J49"/>
    <mergeCell ref="C50:E50"/>
    <mergeCell ref="H50:J50"/>
    <mergeCell ref="C51:E51"/>
    <mergeCell ref="H51:J51"/>
    <mergeCell ref="C52:E52"/>
    <mergeCell ref="H52:J52"/>
    <mergeCell ref="C53:E53"/>
    <mergeCell ref="H53:J53"/>
    <mergeCell ref="C54:E54"/>
    <mergeCell ref="H54:J54"/>
    <mergeCell ref="C55:E55"/>
    <mergeCell ref="H55:J55"/>
    <mergeCell ref="C56:E56"/>
    <mergeCell ref="H56:J56"/>
    <mergeCell ref="C57:E57"/>
    <mergeCell ref="H57:J57"/>
    <mergeCell ref="C58:E58"/>
    <mergeCell ref="H58:J58"/>
    <mergeCell ref="C59:E59"/>
    <mergeCell ref="H59:J59"/>
    <mergeCell ref="C60:E60"/>
    <mergeCell ref="H60:J60"/>
    <mergeCell ref="A61:K61"/>
    <mergeCell ref="A62:K62"/>
    <mergeCell ref="A63:C63"/>
    <mergeCell ref="D63:I63"/>
    <mergeCell ref="K63:M63"/>
    <mergeCell ref="E64:H64"/>
    <mergeCell ref="M64:N64"/>
    <mergeCell ref="A6:A7"/>
    <mergeCell ref="B6:B7"/>
    <mergeCell ref="F6:F7"/>
    <mergeCell ref="G6:G7"/>
    <mergeCell ref="C6:E7"/>
    <mergeCell ref="H6:J7"/>
  </mergeCells>
  <dataValidations count="21">
    <dataValidation type="decimal" operator="lessThanOrEqual" allowBlank="1" showInputMessage="1" showErrorMessage="1" sqref="L8 L29">
      <formula1>K8:K26</formula1>
    </dataValidation>
    <dataValidation type="decimal" operator="lessThanOrEqual" allowBlank="1" showInputMessage="1" showErrorMessage="1" sqref="L9 L30">
      <formula1>K9:K26</formula1>
    </dataValidation>
    <dataValidation type="decimal" operator="lessThanOrEqual" allowBlank="1" showInputMessage="1" showErrorMessage="1" sqref="L10 L31">
      <formula1>K10:K26</formula1>
    </dataValidation>
    <dataValidation type="decimal" operator="lessThanOrEqual" allowBlank="1" showInputMessage="1" showErrorMessage="1" sqref="L14 L35 L48">
      <formula1>K14:K26</formula1>
    </dataValidation>
    <dataValidation type="decimal" operator="lessThanOrEqual" allowBlank="1" showInputMessage="1" showErrorMessage="1" sqref="L11 L32">
      <formula1>K11:K26</formula1>
    </dataValidation>
    <dataValidation type="decimal" operator="lessThanOrEqual" allowBlank="1" showInputMessage="1" showErrorMessage="1" sqref="L12 L33">
      <formula1>K12:K26</formula1>
    </dataValidation>
    <dataValidation type="decimal" operator="lessThanOrEqual" allowBlank="1" showInputMessage="1" showErrorMessage="1" sqref="L13 L34">
      <formula1>K13:K26</formula1>
    </dataValidation>
    <dataValidation type="decimal" operator="lessThanOrEqual" allowBlank="1" showInputMessage="1" showErrorMessage="1" sqref="L15 L36 L49">
      <formula1>K15:K26</formula1>
    </dataValidation>
    <dataValidation type="decimal" operator="lessThanOrEqual" allowBlank="1" showInputMessage="1" showErrorMessage="1" sqref="L18 L52 L19:L26">
      <formula1>K18:K26</formula1>
    </dataValidation>
    <dataValidation type="decimal" operator="lessThanOrEqual" allowBlank="1" showInputMessage="1" showErrorMessage="1" sqref="L16 L37 L50 L38:L47">
      <formula1>K16:K26</formula1>
    </dataValidation>
    <dataValidation type="decimal" operator="lessThanOrEqual" allowBlank="1" showInputMessage="1" showErrorMessage="1" sqref="L17 L51">
      <formula1>K17:K26</formula1>
    </dataValidation>
    <dataValidation type="decimal" operator="lessThanOrEqual" allowBlank="1" showInputMessage="1" showErrorMessage="1" sqref="L27">
      <formula1>K27:K47</formula1>
    </dataValidation>
    <dataValidation type="decimal" operator="lessThanOrEqual" allowBlank="1" showInputMessage="1" showErrorMessage="1" sqref="L28">
      <formula1>K28:K47</formula1>
    </dataValidation>
    <dataValidation type="decimal" operator="lessThanOrEqual" allowBlank="1" showInputMessage="1" showErrorMessage="1" sqref="L53">
      <formula1>K53:K60</formula1>
    </dataValidation>
    <dataValidation type="decimal" operator="lessThanOrEqual" allowBlank="1" showInputMessage="1" showErrorMessage="1" sqref="L54">
      <formula1>K54:K60</formula1>
    </dataValidation>
    <dataValidation type="decimal" operator="lessThanOrEqual" allowBlank="1" showInputMessage="1" showErrorMessage="1" sqref="L55">
      <formula1>K55:K60</formula1>
    </dataValidation>
    <dataValidation type="decimal" operator="lessThanOrEqual" allowBlank="1" showInputMessage="1" showErrorMessage="1" sqref="L56">
      <formula1>K56:K60</formula1>
    </dataValidation>
    <dataValidation type="decimal" operator="lessThanOrEqual" allowBlank="1" showInputMessage="1" showErrorMessage="1" sqref="L57">
      <formula1>K57:K60</formula1>
    </dataValidation>
    <dataValidation type="decimal" operator="lessThanOrEqual" allowBlank="1" showInputMessage="1" showErrorMessage="1" sqref="L58">
      <formula1>K58:K60</formula1>
    </dataValidation>
    <dataValidation type="decimal" operator="lessThanOrEqual" allowBlank="1" showInputMessage="1" showErrorMessage="1" sqref="L59">
      <formula1>K59:K60</formula1>
    </dataValidation>
    <dataValidation type="decimal" operator="lessThanOrEqual" allowBlank="1" showInputMessage="1" showErrorMessage="1" sqref="L60">
      <formula1>K60:K60</formula1>
    </dataValidation>
  </dataValidations>
  <pageMargins left="0.904861111111111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64" max="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N16" sqref="N16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0.285714285714286" style="167" customWidth="1"/>
    <col min="6" max="6" width="19.2857142857143" style="167"/>
    <col min="7" max="7" width="6" style="167" customWidth="1"/>
    <col min="8" max="8" width="5.75238095238095" style="167"/>
    <col min="9" max="9" width="4.66666666666667" style="167"/>
    <col min="10" max="10" width="6.84761904761905" style="167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317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72">
        <v>1</v>
      </c>
      <c r="B7" s="211" t="s">
        <v>124</v>
      </c>
      <c r="C7" s="212"/>
      <c r="D7" s="212"/>
      <c r="E7" s="204"/>
      <c r="F7" s="213"/>
      <c r="G7" s="199"/>
      <c r="H7" s="213"/>
      <c r="I7" s="214"/>
      <c r="J7" s="199"/>
      <c r="K7" s="161"/>
    </row>
    <row r="8" ht="18" customHeight="1" spans="1:11">
      <c r="A8" s="172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72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72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72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72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72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72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72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72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72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72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72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72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72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M11" sqref="M11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4.28571428571429" style="167" customWidth="1"/>
    <col min="6" max="6" width="16.3333333333333" style="167"/>
    <col min="7" max="7" width="2.33333333333333" style="167"/>
    <col min="8" max="8" width="9.85714285714286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317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'表-8 措施项目清单与计价表（合建通信）'!K7*I9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'表-8 措施项目清单与计价表（合建通信）'!K7*I10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'表-8 措施项目清单与计价表（合建通信）'!K7*I11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('表-06 分部分项工程量清单与计价表（合建通信）'!M62+'表-8 措施项目清单与计价表（合建通信）'!K26+K7)*I12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('表-06 分部分项工程量清单与计价表（合建通信）'!M62+'表-8 措施项目清单与计价表（合建通信）'!K26+K7+K12)*I13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K13" sqref="K13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9.5714285714286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340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分部分项工程量清单与计价表（合建0415.73~02'!M23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措施项目清单与计价表（合建0415.73~020）'!K26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规费、税金项目清单与计价表（合建0415.73~02'!K7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规费、税金项目清单与计价表（合建0415.73~02'!K12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规费、税金项目清单与计价表（合建0415.73~02'!K13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(E6+E8+E10+E11+E12+E13)*5%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5"/>
  <sheetViews>
    <sheetView view="pageBreakPreview" zoomScaleNormal="100" topLeftCell="A11" workbookViewId="0">
      <selection activeCell="N14" sqref="N14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4.85714285714286" style="167" customWidth="1"/>
    <col min="6" max="6" width="28.2857142857143" style="167" customWidth="1"/>
    <col min="7" max="7" width="6.84761904761905" style="167"/>
    <col min="8" max="8" width="2.01904761904762" style="167"/>
    <col min="9" max="9" width="3.88571428571429" style="167"/>
    <col min="10" max="10" width="2.95238095238095" style="167"/>
    <col min="11" max="12" width="11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340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4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65" customHeight="1" spans="1:14">
      <c r="A8" s="172" t="s">
        <v>22</v>
      </c>
      <c r="B8" s="173" t="s">
        <v>77</v>
      </c>
      <c r="C8" s="173" t="s">
        <v>78</v>
      </c>
      <c r="D8" s="173"/>
      <c r="E8" s="173"/>
      <c r="F8" s="173" t="s">
        <v>79</v>
      </c>
      <c r="G8" s="172" t="s">
        <v>80</v>
      </c>
      <c r="H8" s="195">
        <v>0.725</v>
      </c>
      <c r="I8" s="195"/>
      <c r="J8" s="195"/>
      <c r="K8" s="198">
        <v>2228.5</v>
      </c>
      <c r="L8" s="198"/>
      <c r="M8" s="198">
        <f>L8*H8</f>
        <v>0</v>
      </c>
      <c r="N8" s="198"/>
    </row>
    <row r="9" ht="46" customHeight="1" spans="1:14">
      <c r="A9" s="172" t="s">
        <v>24</v>
      </c>
      <c r="B9" s="173" t="s">
        <v>85</v>
      </c>
      <c r="C9" s="173" t="s">
        <v>86</v>
      </c>
      <c r="D9" s="173"/>
      <c r="E9" s="173"/>
      <c r="F9" s="173" t="s">
        <v>87</v>
      </c>
      <c r="G9" s="172" t="s">
        <v>88</v>
      </c>
      <c r="H9" s="195">
        <v>1048.08</v>
      </c>
      <c r="I9" s="195"/>
      <c r="J9" s="195"/>
      <c r="K9" s="198">
        <v>83.56</v>
      </c>
      <c r="L9" s="198"/>
      <c r="M9" s="198">
        <f t="shared" ref="M9:M21" si="0">L9*H9</f>
        <v>0</v>
      </c>
      <c r="N9" s="198"/>
    </row>
    <row r="10" ht="33" customHeight="1" spans="1:14">
      <c r="A10" s="172" t="s">
        <v>26</v>
      </c>
      <c r="B10" s="173" t="s">
        <v>89</v>
      </c>
      <c r="C10" s="173" t="s">
        <v>90</v>
      </c>
      <c r="D10" s="173"/>
      <c r="E10" s="173"/>
      <c r="F10" s="173" t="s">
        <v>91</v>
      </c>
      <c r="G10" s="172" t="s">
        <v>88</v>
      </c>
      <c r="H10" s="195">
        <v>568.56</v>
      </c>
      <c r="I10" s="195"/>
      <c r="J10" s="195"/>
      <c r="K10" s="198">
        <v>186.49</v>
      </c>
      <c r="L10" s="198"/>
      <c r="M10" s="198">
        <f t="shared" si="0"/>
        <v>0</v>
      </c>
      <c r="N10" s="198"/>
    </row>
    <row r="11" ht="94" customHeight="1" spans="1:14">
      <c r="A11" s="172" t="s">
        <v>28</v>
      </c>
      <c r="B11" s="173" t="s">
        <v>92</v>
      </c>
      <c r="C11" s="173" t="s">
        <v>93</v>
      </c>
      <c r="D11" s="173"/>
      <c r="E11" s="173"/>
      <c r="F11" s="173" t="s">
        <v>341</v>
      </c>
      <c r="G11" s="172" t="s">
        <v>95</v>
      </c>
      <c r="H11" s="195">
        <v>26</v>
      </c>
      <c r="I11" s="195"/>
      <c r="J11" s="195"/>
      <c r="K11" s="198">
        <v>129.8</v>
      </c>
      <c r="L11" s="198"/>
      <c r="M11" s="198">
        <f t="shared" si="0"/>
        <v>0</v>
      </c>
      <c r="N11" s="198"/>
    </row>
    <row r="12" ht="91" customHeight="1" spans="1:14">
      <c r="A12" s="172" t="s">
        <v>30</v>
      </c>
      <c r="B12" s="173" t="s">
        <v>96</v>
      </c>
      <c r="C12" s="173" t="s">
        <v>93</v>
      </c>
      <c r="D12" s="173"/>
      <c r="E12" s="173"/>
      <c r="F12" s="173" t="s">
        <v>342</v>
      </c>
      <c r="G12" s="172" t="s">
        <v>95</v>
      </c>
      <c r="H12" s="195">
        <v>238</v>
      </c>
      <c r="I12" s="195"/>
      <c r="J12" s="195"/>
      <c r="K12" s="198">
        <v>494.16</v>
      </c>
      <c r="L12" s="198"/>
      <c r="M12" s="198">
        <f t="shared" si="0"/>
        <v>0</v>
      </c>
      <c r="N12" s="198"/>
    </row>
    <row r="13" ht="90" customHeight="1" spans="1:14">
      <c r="A13" s="172" t="s">
        <v>32</v>
      </c>
      <c r="B13" s="173" t="s">
        <v>98</v>
      </c>
      <c r="C13" s="173" t="s">
        <v>93</v>
      </c>
      <c r="D13" s="173"/>
      <c r="E13" s="173"/>
      <c r="F13" s="173" t="s">
        <v>343</v>
      </c>
      <c r="G13" s="172" t="s">
        <v>95</v>
      </c>
      <c r="H13" s="195">
        <v>48</v>
      </c>
      <c r="I13" s="195"/>
      <c r="J13" s="195"/>
      <c r="K13" s="198">
        <v>526.73</v>
      </c>
      <c r="L13" s="198"/>
      <c r="M13" s="198">
        <f t="shared" si="0"/>
        <v>0</v>
      </c>
      <c r="N13" s="198"/>
    </row>
    <row r="14" ht="88" customHeight="1" spans="1:14">
      <c r="A14" s="172" t="s">
        <v>34</v>
      </c>
      <c r="B14" s="173" t="s">
        <v>344</v>
      </c>
      <c r="C14" s="173" t="s">
        <v>93</v>
      </c>
      <c r="D14" s="173"/>
      <c r="E14" s="173"/>
      <c r="F14" s="173" t="s">
        <v>345</v>
      </c>
      <c r="G14" s="172" t="s">
        <v>95</v>
      </c>
      <c r="H14" s="195">
        <v>211</v>
      </c>
      <c r="I14" s="195"/>
      <c r="J14" s="195"/>
      <c r="K14" s="198">
        <v>1091.96</v>
      </c>
      <c r="L14" s="198"/>
      <c r="M14" s="198">
        <f t="shared" si="0"/>
        <v>0</v>
      </c>
      <c r="N14" s="198"/>
    </row>
    <row r="15" ht="136" customHeight="1" spans="1:14">
      <c r="A15" s="172" t="s">
        <v>36</v>
      </c>
      <c r="B15" s="173" t="s">
        <v>346</v>
      </c>
      <c r="C15" s="173" t="s">
        <v>347</v>
      </c>
      <c r="D15" s="173"/>
      <c r="E15" s="173"/>
      <c r="F15" s="173" t="s">
        <v>348</v>
      </c>
      <c r="G15" s="172" t="s">
        <v>116</v>
      </c>
      <c r="H15" s="195">
        <v>2</v>
      </c>
      <c r="I15" s="195"/>
      <c r="J15" s="195"/>
      <c r="K15" s="198">
        <v>468104.42</v>
      </c>
      <c r="L15" s="198"/>
      <c r="M15" s="198">
        <f t="shared" si="0"/>
        <v>0</v>
      </c>
      <c r="N15" s="198"/>
    </row>
    <row r="16" ht="56" customHeight="1" spans="1:14">
      <c r="A16" s="172" t="s">
        <v>38</v>
      </c>
      <c r="B16" s="173" t="s">
        <v>104</v>
      </c>
      <c r="C16" s="173" t="s">
        <v>105</v>
      </c>
      <c r="D16" s="173"/>
      <c r="E16" s="173"/>
      <c r="F16" s="173" t="s">
        <v>349</v>
      </c>
      <c r="G16" s="172" t="s">
        <v>107</v>
      </c>
      <c r="H16" s="195">
        <v>2</v>
      </c>
      <c r="I16" s="195"/>
      <c r="J16" s="195"/>
      <c r="K16" s="198">
        <v>6109.44</v>
      </c>
      <c r="L16" s="198"/>
      <c r="M16" s="198">
        <f t="shared" si="0"/>
        <v>0</v>
      </c>
      <c r="N16" s="198"/>
    </row>
    <row r="17" ht="54" customHeight="1" spans="1:14">
      <c r="A17" s="172" t="s">
        <v>40</v>
      </c>
      <c r="B17" s="173" t="s">
        <v>108</v>
      </c>
      <c r="C17" s="173" t="s">
        <v>105</v>
      </c>
      <c r="D17" s="173"/>
      <c r="E17" s="173"/>
      <c r="F17" s="173" t="s">
        <v>106</v>
      </c>
      <c r="G17" s="172" t="s">
        <v>107</v>
      </c>
      <c r="H17" s="195">
        <v>10</v>
      </c>
      <c r="I17" s="195"/>
      <c r="J17" s="195"/>
      <c r="K17" s="198">
        <v>7084.07</v>
      </c>
      <c r="L17" s="198"/>
      <c r="M17" s="198">
        <f t="shared" si="0"/>
        <v>0</v>
      </c>
      <c r="N17" s="198"/>
    </row>
    <row r="18" ht="52" customHeight="1" spans="1:14">
      <c r="A18" s="172" t="s">
        <v>42</v>
      </c>
      <c r="B18" s="173" t="s">
        <v>350</v>
      </c>
      <c r="C18" s="173" t="s">
        <v>105</v>
      </c>
      <c r="D18" s="173"/>
      <c r="E18" s="173"/>
      <c r="F18" s="173" t="s">
        <v>351</v>
      </c>
      <c r="G18" s="172" t="s">
        <v>107</v>
      </c>
      <c r="H18" s="195">
        <v>2</v>
      </c>
      <c r="I18" s="195"/>
      <c r="J18" s="195"/>
      <c r="K18" s="198">
        <v>9010.46</v>
      </c>
      <c r="L18" s="198"/>
      <c r="M18" s="198">
        <f t="shared" si="0"/>
        <v>0</v>
      </c>
      <c r="N18" s="198"/>
    </row>
    <row r="19" ht="52" customHeight="1" spans="1:14">
      <c r="A19" s="172" t="s">
        <v>44</v>
      </c>
      <c r="B19" s="173" t="s">
        <v>352</v>
      </c>
      <c r="C19" s="173" t="s">
        <v>105</v>
      </c>
      <c r="D19" s="173"/>
      <c r="E19" s="173"/>
      <c r="F19" s="173" t="s">
        <v>109</v>
      </c>
      <c r="G19" s="172" t="s">
        <v>107</v>
      </c>
      <c r="H19" s="195">
        <v>3</v>
      </c>
      <c r="I19" s="195"/>
      <c r="J19" s="195"/>
      <c r="K19" s="198">
        <v>11559.77</v>
      </c>
      <c r="L19" s="198"/>
      <c r="M19" s="198">
        <f t="shared" si="0"/>
        <v>0</v>
      </c>
      <c r="N19" s="198"/>
    </row>
    <row r="20" ht="52" customHeight="1" spans="1:14">
      <c r="A20" s="172" t="s">
        <v>193</v>
      </c>
      <c r="B20" s="173" t="s">
        <v>110</v>
      </c>
      <c r="C20" s="173" t="s">
        <v>111</v>
      </c>
      <c r="D20" s="173"/>
      <c r="E20" s="173"/>
      <c r="F20" s="173" t="s">
        <v>112</v>
      </c>
      <c r="G20" s="172" t="s">
        <v>107</v>
      </c>
      <c r="H20" s="195">
        <v>1</v>
      </c>
      <c r="I20" s="195"/>
      <c r="J20" s="195"/>
      <c r="K20" s="198">
        <v>3934.74</v>
      </c>
      <c r="L20" s="198"/>
      <c r="M20" s="198">
        <f t="shared" si="0"/>
        <v>0</v>
      </c>
      <c r="N20" s="198"/>
    </row>
    <row r="21" ht="43" customHeight="1" spans="1:14">
      <c r="A21" s="172" t="s">
        <v>196</v>
      </c>
      <c r="B21" s="173" t="s">
        <v>113</v>
      </c>
      <c r="C21" s="173" t="s">
        <v>114</v>
      </c>
      <c r="D21" s="173"/>
      <c r="E21" s="173"/>
      <c r="F21" s="173" t="s">
        <v>115</v>
      </c>
      <c r="G21" s="172" t="s">
        <v>116</v>
      </c>
      <c r="H21" s="195">
        <v>15</v>
      </c>
      <c r="I21" s="195"/>
      <c r="J21" s="195"/>
      <c r="K21" s="198">
        <v>179.83</v>
      </c>
      <c r="L21" s="198"/>
      <c r="M21" s="198">
        <f t="shared" si="0"/>
        <v>0</v>
      </c>
      <c r="N21" s="198"/>
    </row>
    <row r="22" ht="18" customHeight="1" spans="1:14">
      <c r="A22" s="172" t="s">
        <v>117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99"/>
      <c r="M22" s="200">
        <f>SUM(M8:M21)</f>
        <v>0</v>
      </c>
      <c r="N22" s="200"/>
    </row>
    <row r="23" ht="18" customHeight="1" spans="1:14">
      <c r="A23" s="172" t="s">
        <v>118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99"/>
      <c r="M23" s="181">
        <f>M22</f>
        <v>0</v>
      </c>
      <c r="N23" s="201"/>
    </row>
    <row r="24" ht="17.25" customHeight="1" spans="1:13">
      <c r="A24" s="170"/>
      <c r="B24" s="170"/>
      <c r="C24" s="170"/>
      <c r="D24" s="174"/>
      <c r="E24" s="174"/>
      <c r="F24" s="174"/>
      <c r="G24" s="174"/>
      <c r="H24" s="174"/>
      <c r="I24" s="174"/>
      <c r="K24" s="182"/>
      <c r="L24" s="182"/>
      <c r="M24" s="182"/>
    </row>
    <row r="25" ht="17.25" customHeight="1" spans="5:14">
      <c r="E25" s="175"/>
      <c r="F25" s="175"/>
      <c r="G25" s="175"/>
      <c r="H25" s="175"/>
      <c r="M25" s="182"/>
      <c r="N25" s="182"/>
    </row>
  </sheetData>
  <sheetProtection password="CF7A" sheet="1" objects="1"/>
  <protectedRanges>
    <protectedRange sqref="L8:L17 L18:L21" name="区域1"/>
  </protectedRanges>
  <mergeCells count="46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A22:K22"/>
    <mergeCell ref="A23:K23"/>
    <mergeCell ref="A24:C24"/>
    <mergeCell ref="D24:I24"/>
    <mergeCell ref="K24:M24"/>
    <mergeCell ref="E25:H25"/>
    <mergeCell ref="M25:N25"/>
    <mergeCell ref="A6:A7"/>
    <mergeCell ref="B6:B7"/>
    <mergeCell ref="F6:F7"/>
    <mergeCell ref="G6:G7"/>
    <mergeCell ref="C6:E7"/>
    <mergeCell ref="H6:J7"/>
  </mergeCells>
  <dataValidations count="10">
    <dataValidation type="decimal" operator="lessThanOrEqual" allowBlank="1" showInputMessage="1" showErrorMessage="1" sqref="L8">
      <formula1>K8:K17</formula1>
    </dataValidation>
    <dataValidation type="decimal" operator="lessThanOrEqual" allowBlank="1" showInputMessage="1" showErrorMessage="1" sqref="L16">
      <formula1>K16:K17</formula1>
    </dataValidation>
    <dataValidation type="decimal" operator="lessThanOrEqual" allowBlank="1" showInputMessage="1" showErrorMessage="1" sqref="L9">
      <formula1>K9:K17</formula1>
    </dataValidation>
    <dataValidation type="decimal" operator="lessThanOrEqual" allowBlank="1" showInputMessage="1" showErrorMessage="1" sqref="L13">
      <formula1>K13:K17</formula1>
    </dataValidation>
    <dataValidation type="decimal" operator="lessThanOrEqual" allowBlank="1" showInputMessage="1" showErrorMessage="1" sqref="L11">
      <formula1>K11:K17</formula1>
    </dataValidation>
    <dataValidation type="decimal" operator="lessThanOrEqual" allowBlank="1" showInputMessage="1" showErrorMessage="1" sqref="L10">
      <formula1>K10:K17</formula1>
    </dataValidation>
    <dataValidation type="decimal" operator="lessThanOrEqual" allowBlank="1" showInputMessage="1" showErrorMessage="1" sqref="L12">
      <formula1>K12:K17</formula1>
    </dataValidation>
    <dataValidation type="decimal" operator="lessThanOrEqual" allowBlank="1" showInputMessage="1" showErrorMessage="1" sqref="L14 L18:L21">
      <formula1>K14:K17</formula1>
    </dataValidation>
    <dataValidation type="decimal" operator="lessThanOrEqual" allowBlank="1" showInputMessage="1" showErrorMessage="1" sqref="L15">
      <formula1>K15:K17</formula1>
    </dataValidation>
    <dataValidation type="decimal" operator="lessThanOrEqual" allowBlank="1" showInputMessage="1" showErrorMessage="1" sqref="L17">
      <formula1>K17:K17</formula1>
    </dataValidation>
  </dataValidations>
  <pageMargins left="0.944444444444444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25" max="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H19" sqref="H19:J19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1.14285714285714" style="167" customWidth="1"/>
    <col min="6" max="6" width="19.2857142857143" style="167"/>
    <col min="7" max="7" width="6" style="167" customWidth="1"/>
    <col min="8" max="8" width="5.75238095238095" style="167"/>
    <col min="9" max="9" width="4.66666666666667" style="167"/>
    <col min="10" max="10" width="6.84761904761905" style="167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340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72">
        <v>1</v>
      </c>
      <c r="B7" s="211" t="s">
        <v>124</v>
      </c>
      <c r="C7" s="212"/>
      <c r="D7" s="212"/>
      <c r="E7" s="204"/>
      <c r="F7" s="213"/>
      <c r="G7" s="199"/>
      <c r="H7" s="213"/>
      <c r="I7" s="214"/>
      <c r="J7" s="199"/>
      <c r="K7" s="161"/>
    </row>
    <row r="8" ht="18" customHeight="1" spans="1:11">
      <c r="A8" s="172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72">
        <v>3</v>
      </c>
      <c r="B9" s="173" t="s">
        <v>126</v>
      </c>
      <c r="C9" s="173"/>
      <c r="D9" s="173"/>
      <c r="E9" s="173"/>
      <c r="F9" s="173" t="s">
        <v>127</v>
      </c>
      <c r="G9" s="173"/>
      <c r="H9" s="178">
        <v>1.2</v>
      </c>
      <c r="I9" s="178"/>
      <c r="J9" s="178"/>
      <c r="K9" s="194">
        <f>H9*K7/100</f>
        <v>0</v>
      </c>
    </row>
    <row r="10" ht="18" customHeight="1" spans="1:11">
      <c r="A10" s="172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72">
        <v>5</v>
      </c>
      <c r="B11" s="173" t="s">
        <v>130</v>
      </c>
      <c r="C11" s="173"/>
      <c r="D11" s="173"/>
      <c r="E11" s="173"/>
      <c r="F11" s="173" t="s">
        <v>131</v>
      </c>
      <c r="G11" s="173"/>
      <c r="H11" s="178">
        <v>1.4</v>
      </c>
      <c r="I11" s="178"/>
      <c r="J11" s="178"/>
      <c r="K11" s="194">
        <f>H11*K7/100</f>
        <v>0</v>
      </c>
    </row>
    <row r="12" ht="18" customHeight="1" spans="1:11">
      <c r="A12" s="172">
        <v>6</v>
      </c>
      <c r="B12" s="173" t="s">
        <v>132</v>
      </c>
      <c r="C12" s="173"/>
      <c r="D12" s="173"/>
      <c r="E12" s="173"/>
      <c r="F12" s="173" t="s">
        <v>133</v>
      </c>
      <c r="G12" s="173"/>
      <c r="H12" s="178">
        <v>6.1</v>
      </c>
      <c r="I12" s="178"/>
      <c r="J12" s="178"/>
      <c r="K12" s="194">
        <f>H12*K7/100</f>
        <v>0</v>
      </c>
    </row>
    <row r="13" ht="18" customHeight="1" spans="1:11">
      <c r="A13" s="172">
        <v>7</v>
      </c>
      <c r="B13" s="173" t="s">
        <v>134</v>
      </c>
      <c r="C13" s="173"/>
      <c r="D13" s="173"/>
      <c r="E13" s="173"/>
      <c r="F13" s="173" t="s">
        <v>135</v>
      </c>
      <c r="G13" s="173"/>
      <c r="H13" s="178">
        <v>2.2</v>
      </c>
      <c r="I13" s="178"/>
      <c r="J13" s="178"/>
      <c r="K13" s="194">
        <f>H13*K7/100</f>
        <v>0</v>
      </c>
    </row>
    <row r="14" ht="18" customHeight="1" spans="1:11">
      <c r="A14" s="172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72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72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72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72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72">
        <v>13</v>
      </c>
      <c r="B19" s="173" t="s">
        <v>143</v>
      </c>
      <c r="C19" s="173"/>
      <c r="D19" s="173"/>
      <c r="E19" s="173"/>
      <c r="F19" s="173" t="s">
        <v>144</v>
      </c>
      <c r="G19" s="173"/>
      <c r="H19" s="178">
        <v>1.8</v>
      </c>
      <c r="I19" s="178"/>
      <c r="J19" s="178"/>
      <c r="K19" s="179">
        <f>H19*K7/100</f>
        <v>0</v>
      </c>
    </row>
    <row r="20" ht="18" customHeight="1" spans="1:11">
      <c r="A20" s="172">
        <v>14</v>
      </c>
      <c r="B20" s="173" t="s">
        <v>145</v>
      </c>
      <c r="C20" s="173"/>
      <c r="D20" s="173"/>
      <c r="E20" s="173"/>
      <c r="F20" s="173"/>
      <c r="G20" s="173"/>
      <c r="H20" s="178">
        <v>65263.94</v>
      </c>
      <c r="I20" s="178"/>
      <c r="J20" s="178"/>
      <c r="K20" s="179"/>
    </row>
    <row r="21" ht="20.25" customHeight="1" spans="1:11">
      <c r="A21" s="172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SUM(K8:K20)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  <protectedRange sqref="K20" name="区域2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dataValidations count="2">
    <dataValidation type="decimal" operator="lessThanOrEqual" allowBlank="1" showInputMessage="1" showErrorMessage="1" sqref="H20:J20">
      <formula1>H20</formula1>
    </dataValidation>
    <dataValidation type="decimal" operator="lessThanOrEqual" allowBlank="1" showInputMessage="1" showErrorMessage="1" sqref="K20">
      <formula1>H20</formula1>
    </dataValidation>
  </dataValidation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N13" sqref="N13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4.42857142857143" style="167" customWidth="1"/>
    <col min="6" max="6" width="16.3333333333333" style="167"/>
    <col min="7" max="7" width="2.33333333333333" style="167"/>
    <col min="8" max="8" width="10.5714285714286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4" customHeight="1" spans="1:11">
      <c r="A5" s="170" t="s">
        <v>340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'表-8 措施项目清单与计价表（合建0415.73~020）'!K7*I9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措施项目清单与计价表（合建0415.73~020）'!K7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措施项目清单与计价表（合建0415.73~020）'!K7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('表-06 分部分项工程量清单与计价表（合建0415.73~02'!M23+'表-8 措施项目清单与计价表（合建0415.73~020）'!K26+K7)*I12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('表-06 分部分项工程量清单与计价表（合建0415.73~02'!M23+'表-8 措施项目清单与计价表（合建0415.73~020）'!K26+K7+K12)*I13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K13" sqref="K13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8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353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分部分项工程量清单与计价表（合建560~1+140）'!M20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措施项目清单与计价表（合建560~1+140）'!K26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规费、税金项目清单与计价表（合建560~1+140）'!K7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规费、税金项目清单与计价表（合建560~1+140）'!K12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规费、税金项目清单与计价表（合建560~1+140）'!K13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(E6+E8+E10+E11+E12+E13)*5%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3"/>
  <sheetViews>
    <sheetView view="pageBreakPreview" zoomScaleNormal="100" workbookViewId="0">
      <selection activeCell="M8" sqref="M8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3.28571428571429" style="167" customWidth="1"/>
    <col min="6" max="6" width="27.2857142857143" style="167" customWidth="1"/>
    <col min="7" max="7" width="6.84761904761905" style="167"/>
    <col min="8" max="8" width="2.01904761904762" style="167"/>
    <col min="9" max="9" width="3.88571428571429" style="167"/>
    <col min="10" max="10" width="2.95238095238095" style="167"/>
    <col min="11" max="12" width="11.5714285714286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353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7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64" customHeight="1" spans="1:14">
      <c r="A8" s="172" t="s">
        <v>22</v>
      </c>
      <c r="B8" s="173" t="s">
        <v>77</v>
      </c>
      <c r="C8" s="173" t="s">
        <v>78</v>
      </c>
      <c r="D8" s="173"/>
      <c r="E8" s="173"/>
      <c r="F8" s="173" t="s">
        <v>79</v>
      </c>
      <c r="G8" s="172" t="s">
        <v>80</v>
      </c>
      <c r="H8" s="195">
        <v>0.935</v>
      </c>
      <c r="I8" s="195"/>
      <c r="J8" s="195"/>
      <c r="K8" s="198">
        <v>2228.5</v>
      </c>
      <c r="L8" s="198"/>
      <c r="M8" s="198">
        <f>L8*H8</f>
        <v>0</v>
      </c>
      <c r="N8" s="198"/>
    </row>
    <row r="9" ht="39" customHeight="1" spans="1:14">
      <c r="A9" s="172" t="s">
        <v>24</v>
      </c>
      <c r="B9" s="173" t="s">
        <v>85</v>
      </c>
      <c r="C9" s="173" t="s">
        <v>86</v>
      </c>
      <c r="D9" s="173"/>
      <c r="E9" s="173"/>
      <c r="F9" s="173" t="s">
        <v>87</v>
      </c>
      <c r="G9" s="172" t="s">
        <v>88</v>
      </c>
      <c r="H9" s="195">
        <v>977.84</v>
      </c>
      <c r="I9" s="195"/>
      <c r="J9" s="195"/>
      <c r="K9" s="198">
        <v>95.61</v>
      </c>
      <c r="L9" s="198"/>
      <c r="M9" s="198">
        <f t="shared" ref="M9:M18" si="0">L9*H9</f>
        <v>0</v>
      </c>
      <c r="N9" s="198"/>
    </row>
    <row r="10" ht="33" customHeight="1" spans="1:14">
      <c r="A10" s="172" t="s">
        <v>26</v>
      </c>
      <c r="B10" s="173" t="s">
        <v>89</v>
      </c>
      <c r="C10" s="173" t="s">
        <v>90</v>
      </c>
      <c r="D10" s="173"/>
      <c r="E10" s="173"/>
      <c r="F10" s="173" t="s">
        <v>91</v>
      </c>
      <c r="G10" s="172" t="s">
        <v>88</v>
      </c>
      <c r="H10" s="195">
        <v>647.31</v>
      </c>
      <c r="I10" s="195"/>
      <c r="J10" s="195"/>
      <c r="K10" s="198">
        <v>186.49</v>
      </c>
      <c r="L10" s="198"/>
      <c r="M10" s="198">
        <f t="shared" si="0"/>
        <v>0</v>
      </c>
      <c r="N10" s="198"/>
    </row>
    <row r="11" ht="94" customHeight="1" spans="1:14">
      <c r="A11" s="172" t="s">
        <v>28</v>
      </c>
      <c r="B11" s="173" t="s">
        <v>92</v>
      </c>
      <c r="C11" s="173" t="s">
        <v>93</v>
      </c>
      <c r="D11" s="173"/>
      <c r="E11" s="173"/>
      <c r="F11" s="173" t="s">
        <v>354</v>
      </c>
      <c r="G11" s="172" t="s">
        <v>95</v>
      </c>
      <c r="H11" s="195">
        <v>858</v>
      </c>
      <c r="I11" s="195"/>
      <c r="J11" s="195"/>
      <c r="K11" s="198">
        <v>197.86</v>
      </c>
      <c r="L11" s="198"/>
      <c r="M11" s="198">
        <f t="shared" si="0"/>
        <v>0</v>
      </c>
      <c r="N11" s="198"/>
    </row>
    <row r="12" ht="93" customHeight="1" spans="1:14">
      <c r="A12" s="172" t="s">
        <v>30</v>
      </c>
      <c r="B12" s="173" t="s">
        <v>96</v>
      </c>
      <c r="C12" s="173" t="s">
        <v>93</v>
      </c>
      <c r="D12" s="173"/>
      <c r="E12" s="173"/>
      <c r="F12" s="173" t="s">
        <v>355</v>
      </c>
      <c r="G12" s="172" t="s">
        <v>95</v>
      </c>
      <c r="H12" s="195">
        <v>77</v>
      </c>
      <c r="I12" s="195"/>
      <c r="J12" s="195"/>
      <c r="K12" s="198">
        <v>525.9</v>
      </c>
      <c r="L12" s="198"/>
      <c r="M12" s="198">
        <f t="shared" si="0"/>
        <v>0</v>
      </c>
      <c r="N12" s="198"/>
    </row>
    <row r="13" ht="44" customHeight="1" spans="1:14">
      <c r="A13" s="172" t="s">
        <v>32</v>
      </c>
      <c r="B13" s="173" t="s">
        <v>98</v>
      </c>
      <c r="C13" s="173" t="s">
        <v>93</v>
      </c>
      <c r="D13" s="173"/>
      <c r="E13" s="173"/>
      <c r="F13" s="173" t="s">
        <v>99</v>
      </c>
      <c r="G13" s="172" t="s">
        <v>100</v>
      </c>
      <c r="H13" s="195">
        <v>26</v>
      </c>
      <c r="I13" s="195"/>
      <c r="J13" s="195"/>
      <c r="K13" s="198">
        <v>125.63</v>
      </c>
      <c r="L13" s="198"/>
      <c r="M13" s="198">
        <f t="shared" si="0"/>
        <v>0</v>
      </c>
      <c r="N13" s="198"/>
    </row>
    <row r="14" ht="42" customHeight="1" spans="1:14">
      <c r="A14" s="172" t="s">
        <v>34</v>
      </c>
      <c r="B14" s="173" t="s">
        <v>101</v>
      </c>
      <c r="C14" s="173" t="s">
        <v>102</v>
      </c>
      <c r="D14" s="173"/>
      <c r="E14" s="173"/>
      <c r="F14" s="173" t="s">
        <v>356</v>
      </c>
      <c r="G14" s="172" t="s">
        <v>95</v>
      </c>
      <c r="H14" s="195">
        <v>91</v>
      </c>
      <c r="I14" s="195"/>
      <c r="J14" s="195"/>
      <c r="K14" s="198">
        <v>410.2</v>
      </c>
      <c r="L14" s="198"/>
      <c r="M14" s="198">
        <f t="shared" si="0"/>
        <v>0</v>
      </c>
      <c r="N14" s="198"/>
    </row>
    <row r="15" ht="42" customHeight="1" spans="1:14">
      <c r="A15" s="172" t="s">
        <v>36</v>
      </c>
      <c r="B15" s="173" t="s">
        <v>357</v>
      </c>
      <c r="C15" s="173" t="s">
        <v>102</v>
      </c>
      <c r="D15" s="173"/>
      <c r="E15" s="173"/>
      <c r="F15" s="173" t="s">
        <v>358</v>
      </c>
      <c r="G15" s="172" t="s">
        <v>95</v>
      </c>
      <c r="H15" s="195">
        <v>91</v>
      </c>
      <c r="I15" s="195"/>
      <c r="J15" s="195"/>
      <c r="K15" s="198">
        <v>1623.08</v>
      </c>
      <c r="L15" s="198"/>
      <c r="M15" s="198">
        <f t="shared" si="0"/>
        <v>0</v>
      </c>
      <c r="N15" s="198"/>
    </row>
    <row r="16" ht="55" customHeight="1" spans="1:14">
      <c r="A16" s="172" t="s">
        <v>38</v>
      </c>
      <c r="B16" s="173" t="s">
        <v>104</v>
      </c>
      <c r="C16" s="173" t="s">
        <v>105</v>
      </c>
      <c r="D16" s="173"/>
      <c r="E16" s="173"/>
      <c r="F16" s="173" t="s">
        <v>349</v>
      </c>
      <c r="G16" s="172" t="s">
        <v>107</v>
      </c>
      <c r="H16" s="195">
        <v>2</v>
      </c>
      <c r="I16" s="195"/>
      <c r="J16" s="195"/>
      <c r="K16" s="198">
        <v>6109.44</v>
      </c>
      <c r="L16" s="198"/>
      <c r="M16" s="198">
        <f t="shared" si="0"/>
        <v>0</v>
      </c>
      <c r="N16" s="198"/>
    </row>
    <row r="17" ht="54" customHeight="1" spans="1:14">
      <c r="A17" s="172" t="s">
        <v>40</v>
      </c>
      <c r="B17" s="173" t="s">
        <v>110</v>
      </c>
      <c r="C17" s="173" t="s">
        <v>111</v>
      </c>
      <c r="D17" s="173"/>
      <c r="E17" s="173"/>
      <c r="F17" s="173" t="s">
        <v>112</v>
      </c>
      <c r="G17" s="172" t="s">
        <v>107</v>
      </c>
      <c r="H17" s="195">
        <v>20</v>
      </c>
      <c r="I17" s="195"/>
      <c r="J17" s="195"/>
      <c r="K17" s="198">
        <v>3934.74</v>
      </c>
      <c r="L17" s="198"/>
      <c r="M17" s="198">
        <f t="shared" si="0"/>
        <v>0</v>
      </c>
      <c r="N17" s="198"/>
    </row>
    <row r="18" ht="45" customHeight="1" spans="1:14">
      <c r="A18" s="172" t="s">
        <v>42</v>
      </c>
      <c r="B18" s="173" t="s">
        <v>113</v>
      </c>
      <c r="C18" s="173" t="s">
        <v>114</v>
      </c>
      <c r="D18" s="173"/>
      <c r="E18" s="173"/>
      <c r="F18" s="173" t="s">
        <v>115</v>
      </c>
      <c r="G18" s="172" t="s">
        <v>116</v>
      </c>
      <c r="H18" s="195">
        <v>2</v>
      </c>
      <c r="I18" s="195"/>
      <c r="J18" s="195"/>
      <c r="K18" s="198">
        <v>179.83</v>
      </c>
      <c r="L18" s="198"/>
      <c r="M18" s="198">
        <f t="shared" si="0"/>
        <v>0</v>
      </c>
      <c r="N18" s="198"/>
    </row>
    <row r="19" ht="18" customHeight="1" spans="1:14">
      <c r="A19" s="172" t="s">
        <v>117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99"/>
      <c r="M19" s="200">
        <f>SUM(M8:M18)</f>
        <v>0</v>
      </c>
      <c r="N19" s="200"/>
    </row>
    <row r="20" ht="18" customHeight="1" spans="1:14">
      <c r="A20" s="172" t="s">
        <v>118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99"/>
      <c r="M20" s="181">
        <f>M19</f>
        <v>0</v>
      </c>
      <c r="N20" s="201"/>
    </row>
    <row r="21" ht="17.25" customHeight="1" spans="1:13">
      <c r="A21" s="170"/>
      <c r="B21" s="170"/>
      <c r="C21" s="170"/>
      <c r="D21" s="174"/>
      <c r="E21" s="174"/>
      <c r="F21" s="174"/>
      <c r="G21" s="174"/>
      <c r="H21" s="174"/>
      <c r="I21" s="174"/>
      <c r="K21" s="182"/>
      <c r="L21" s="182"/>
      <c r="M21" s="182"/>
    </row>
    <row r="22" ht="170.25" customHeight="1"/>
    <row r="23" ht="17.25" customHeight="1" spans="5:14">
      <c r="E23" s="175"/>
      <c r="F23" s="175"/>
      <c r="G23" s="175"/>
      <c r="H23" s="175"/>
      <c r="M23" s="182"/>
      <c r="N23" s="182"/>
    </row>
  </sheetData>
  <sheetProtection password="CF7A" sheet="1" objects="1"/>
  <protectedRanges>
    <protectedRange sqref="L8:L18" name="区域1"/>
  </protectedRanges>
  <mergeCells count="40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A19:K19"/>
    <mergeCell ref="A20:K20"/>
    <mergeCell ref="A21:C21"/>
    <mergeCell ref="D21:I21"/>
    <mergeCell ref="K21:M21"/>
    <mergeCell ref="E23:H23"/>
    <mergeCell ref="M23:N23"/>
    <mergeCell ref="A6:A7"/>
    <mergeCell ref="B6:B7"/>
    <mergeCell ref="F6:F7"/>
    <mergeCell ref="G6:G7"/>
    <mergeCell ref="C6:E7"/>
    <mergeCell ref="H6:J7"/>
  </mergeCells>
  <dataValidations count="1">
    <dataValidation type="decimal" operator="lessThanOrEqual" allowBlank="1" showInputMessage="1" showErrorMessage="1" sqref="L8:L18">
      <formula1>K8:K18</formula1>
    </dataValidation>
  </dataValidations>
  <pageMargins left="1.37777777777778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23" max="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H10" sqref="H10:J10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4.28571428571429" style="167" customWidth="1"/>
    <col min="6" max="6" width="19.2857142857143" style="167"/>
    <col min="7" max="7" width="5.28571428571429" style="167" customWidth="1"/>
    <col min="8" max="8" width="5.75238095238095" style="167"/>
    <col min="9" max="9" width="4.66666666666667" style="167"/>
    <col min="10" max="10" width="6.84761904761905" style="167"/>
    <col min="11" max="11" width="16.5714285714286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353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72">
        <v>1</v>
      </c>
      <c r="B7" s="211" t="s">
        <v>124</v>
      </c>
      <c r="C7" s="212"/>
      <c r="D7" s="212"/>
      <c r="E7" s="204"/>
      <c r="F7" s="213"/>
      <c r="G7" s="199"/>
      <c r="H7" s="213"/>
      <c r="I7" s="214"/>
      <c r="J7" s="199"/>
      <c r="K7" s="161"/>
    </row>
    <row r="8" ht="18" customHeight="1" spans="1:11">
      <c r="A8" s="172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72">
        <v>3</v>
      </c>
      <c r="B9" s="173" t="s">
        <v>126</v>
      </c>
      <c r="C9" s="173"/>
      <c r="D9" s="173"/>
      <c r="E9" s="173"/>
      <c r="F9" s="173" t="s">
        <v>127</v>
      </c>
      <c r="G9" s="173"/>
      <c r="H9" s="178">
        <v>1.2</v>
      </c>
      <c r="I9" s="178"/>
      <c r="J9" s="178"/>
      <c r="K9" s="194">
        <f>H9*K7/100</f>
        <v>0</v>
      </c>
    </row>
    <row r="10" ht="18" customHeight="1" spans="1:11">
      <c r="A10" s="172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72">
        <v>5</v>
      </c>
      <c r="B11" s="173" t="s">
        <v>130</v>
      </c>
      <c r="C11" s="173"/>
      <c r="D11" s="173"/>
      <c r="E11" s="173"/>
      <c r="F11" s="173" t="s">
        <v>131</v>
      </c>
      <c r="G11" s="173"/>
      <c r="H11" s="178">
        <v>1.4</v>
      </c>
      <c r="I11" s="178"/>
      <c r="J11" s="178"/>
      <c r="K11" s="194">
        <f>H11*K7/100</f>
        <v>0</v>
      </c>
    </row>
    <row r="12" ht="18" customHeight="1" spans="1:11">
      <c r="A12" s="172">
        <v>6</v>
      </c>
      <c r="B12" s="173" t="s">
        <v>132</v>
      </c>
      <c r="C12" s="173"/>
      <c r="D12" s="173"/>
      <c r="E12" s="173"/>
      <c r="F12" s="173" t="s">
        <v>133</v>
      </c>
      <c r="G12" s="173"/>
      <c r="H12" s="178">
        <v>6.1</v>
      </c>
      <c r="I12" s="178"/>
      <c r="J12" s="178"/>
      <c r="K12" s="194">
        <f>H12*K7/100</f>
        <v>0</v>
      </c>
    </row>
    <row r="13" ht="18" customHeight="1" spans="1:11">
      <c r="A13" s="172">
        <v>7</v>
      </c>
      <c r="B13" s="173" t="s">
        <v>134</v>
      </c>
      <c r="C13" s="173"/>
      <c r="D13" s="173"/>
      <c r="E13" s="173"/>
      <c r="F13" s="173" t="s">
        <v>135</v>
      </c>
      <c r="G13" s="173"/>
      <c r="H13" s="178">
        <v>2.2</v>
      </c>
      <c r="I13" s="178"/>
      <c r="J13" s="178"/>
      <c r="K13" s="194">
        <f>H13*K7/100</f>
        <v>0</v>
      </c>
    </row>
    <row r="14" ht="18" customHeight="1" spans="1:11">
      <c r="A14" s="172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72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72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72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72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72">
        <v>13</v>
      </c>
      <c r="B19" s="173" t="s">
        <v>143</v>
      </c>
      <c r="C19" s="173"/>
      <c r="D19" s="173"/>
      <c r="E19" s="173"/>
      <c r="F19" s="173" t="s">
        <v>144</v>
      </c>
      <c r="G19" s="173"/>
      <c r="H19" s="178">
        <v>1.8</v>
      </c>
      <c r="I19" s="178"/>
      <c r="J19" s="178"/>
      <c r="K19" s="179">
        <f>H19*K7/100</f>
        <v>0</v>
      </c>
    </row>
    <row r="20" ht="18" customHeight="1" spans="1:11">
      <c r="A20" s="172">
        <v>14</v>
      </c>
      <c r="B20" s="173" t="s">
        <v>145</v>
      </c>
      <c r="C20" s="173"/>
      <c r="D20" s="173"/>
      <c r="E20" s="173"/>
      <c r="F20" s="173"/>
      <c r="G20" s="173"/>
      <c r="H20" s="178">
        <v>60890.1</v>
      </c>
      <c r="I20" s="178"/>
      <c r="J20" s="178"/>
      <c r="K20" s="179"/>
    </row>
    <row r="21" ht="20.25" customHeight="1" spans="1:11">
      <c r="A21" s="172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SUM(K8:K20)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  <protectedRange sqref="K20" name="区域2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dataValidations count="2">
    <dataValidation type="decimal" operator="lessThanOrEqual" allowBlank="1" showInputMessage="1" showErrorMessage="1" sqref="H20:J20">
      <formula1>H20</formula1>
    </dataValidation>
    <dataValidation type="decimal" operator="lessThanOrEqual" allowBlank="1" showInputMessage="1" showErrorMessage="1" sqref="K20">
      <formula1>H20</formula1>
    </dataValidation>
  </dataValidation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N16" sqref="N16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8" style="167" customWidth="1"/>
    <col min="6" max="6" width="16.3333333333333" style="167"/>
    <col min="7" max="7" width="2.33333333333333" style="167"/>
    <col min="8" max="8" width="9.57142857142857" style="167" customWidth="1"/>
    <col min="9" max="9" width="3.41904761904762" style="167"/>
    <col min="10" max="10" width="8.08571428571429" style="167"/>
    <col min="11" max="11" width="14.5714285714286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353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措施项目清单与计价表（合建560~1+140）'!K7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措施项目清单与计价表（合建560~1+140）'!K7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措施项目清单与计价表（合建560~1+140）'!K7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分部分项工程量清单与计价表（合建560~1+140）'!M20+'表-8 措施项目清单与计价表（合建560~1+140）'!K26+K7)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分部分项工程量清单与计价表（合建560~1+140）'!M20+'表-8 措施项目清单与计价表（合建560~1+140）'!K26+K7+K12)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J14" sqref="J14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7.1428571428571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359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分部分项工程量清单与计价表（合建3+240~3+40'!M16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 表-8 措施项目清单与计价表（合建3+240~3+400）'!K26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 表-11 规费、税金项目清单与计价表（合建3+240~3+4'!K7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 表-11 规费、税金项目清单与计价表（合建3+240~3+4'!K12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 表-11 规费、税金项目清单与计价表（合建3+240~3+4'!K13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(E6+E8+E10+E11+E12+E13)*5%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8"/>
  <sheetViews>
    <sheetView view="pageBreakPreview" zoomScaleNormal="100" workbookViewId="0">
      <selection activeCell="L9" sqref="L9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27" style="167" customWidth="1"/>
    <col min="7" max="7" width="8.14285714285714" style="167" customWidth="1"/>
    <col min="8" max="8" width="2.01904761904762" style="167"/>
    <col min="9" max="9" width="3.88571428571429" style="167"/>
    <col min="10" max="10" width="2.95238095238095" style="167"/>
    <col min="11" max="12" width="14.2857142857143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359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 t="s">
        <v>2</v>
      </c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18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68" customHeight="1" spans="1:14">
      <c r="A8" s="172" t="s">
        <v>22</v>
      </c>
      <c r="B8" s="173" t="s">
        <v>77</v>
      </c>
      <c r="C8" s="173" t="s">
        <v>78</v>
      </c>
      <c r="D8" s="173"/>
      <c r="E8" s="173"/>
      <c r="F8" s="173" t="s">
        <v>79</v>
      </c>
      <c r="G8" s="172" t="s">
        <v>80</v>
      </c>
      <c r="H8" s="195">
        <v>0.308</v>
      </c>
      <c r="I8" s="195"/>
      <c r="J8" s="195"/>
      <c r="K8" s="198">
        <v>2228.51</v>
      </c>
      <c r="L8" s="198"/>
      <c r="M8" s="198">
        <f>L8*H8</f>
        <v>0</v>
      </c>
      <c r="N8" s="198"/>
    </row>
    <row r="9" ht="50" customHeight="1" spans="1:14">
      <c r="A9" s="172" t="s">
        <v>24</v>
      </c>
      <c r="B9" s="173" t="s">
        <v>85</v>
      </c>
      <c r="C9" s="173" t="s">
        <v>86</v>
      </c>
      <c r="D9" s="173"/>
      <c r="E9" s="173"/>
      <c r="F9" s="173" t="s">
        <v>87</v>
      </c>
      <c r="G9" s="172" t="s">
        <v>88</v>
      </c>
      <c r="H9" s="195">
        <v>306.32</v>
      </c>
      <c r="I9" s="195"/>
      <c r="J9" s="195"/>
      <c r="K9" s="198">
        <v>96.44</v>
      </c>
      <c r="L9" s="198"/>
      <c r="M9" s="198">
        <f t="shared" ref="M9:M14" si="0">L9*H9</f>
        <v>0</v>
      </c>
      <c r="N9" s="198"/>
    </row>
    <row r="10" ht="32" customHeight="1" spans="1:14">
      <c r="A10" s="172" t="s">
        <v>26</v>
      </c>
      <c r="B10" s="173" t="s">
        <v>89</v>
      </c>
      <c r="C10" s="173" t="s">
        <v>90</v>
      </c>
      <c r="D10" s="173"/>
      <c r="E10" s="173"/>
      <c r="F10" s="173" t="s">
        <v>91</v>
      </c>
      <c r="G10" s="172" t="s">
        <v>88</v>
      </c>
      <c r="H10" s="195">
        <v>207.07</v>
      </c>
      <c r="I10" s="195"/>
      <c r="J10" s="195"/>
      <c r="K10" s="198">
        <v>186.49</v>
      </c>
      <c r="L10" s="198"/>
      <c r="M10" s="198">
        <f t="shared" si="0"/>
        <v>0</v>
      </c>
      <c r="N10" s="198"/>
    </row>
    <row r="11" ht="83" customHeight="1" spans="1:14">
      <c r="A11" s="172" t="s">
        <v>28</v>
      </c>
      <c r="B11" s="173" t="s">
        <v>92</v>
      </c>
      <c r="C11" s="173" t="s">
        <v>93</v>
      </c>
      <c r="D11" s="173"/>
      <c r="E11" s="173"/>
      <c r="F11" s="173" t="s">
        <v>354</v>
      </c>
      <c r="G11" s="172" t="s">
        <v>95</v>
      </c>
      <c r="H11" s="195">
        <v>308</v>
      </c>
      <c r="I11" s="195"/>
      <c r="J11" s="195"/>
      <c r="K11" s="198">
        <v>197.7</v>
      </c>
      <c r="L11" s="198"/>
      <c r="M11" s="198">
        <f t="shared" si="0"/>
        <v>0</v>
      </c>
      <c r="N11" s="198"/>
    </row>
    <row r="12" ht="42" customHeight="1" spans="1:14">
      <c r="A12" s="172" t="s">
        <v>30</v>
      </c>
      <c r="B12" s="173" t="s">
        <v>96</v>
      </c>
      <c r="C12" s="173" t="s">
        <v>93</v>
      </c>
      <c r="D12" s="173"/>
      <c r="E12" s="173"/>
      <c r="F12" s="173" t="s">
        <v>99</v>
      </c>
      <c r="G12" s="172" t="s">
        <v>100</v>
      </c>
      <c r="H12" s="195">
        <v>14</v>
      </c>
      <c r="I12" s="195"/>
      <c r="J12" s="195"/>
      <c r="K12" s="198">
        <v>125.63</v>
      </c>
      <c r="L12" s="198"/>
      <c r="M12" s="198">
        <f t="shared" si="0"/>
        <v>0</v>
      </c>
      <c r="N12" s="198"/>
    </row>
    <row r="13" ht="42" customHeight="1" spans="1:14">
      <c r="A13" s="172" t="s">
        <v>32</v>
      </c>
      <c r="B13" s="173" t="s">
        <v>101</v>
      </c>
      <c r="C13" s="173" t="s">
        <v>102</v>
      </c>
      <c r="D13" s="173"/>
      <c r="E13" s="173"/>
      <c r="F13" s="173" t="s">
        <v>356</v>
      </c>
      <c r="G13" s="172" t="s">
        <v>95</v>
      </c>
      <c r="H13" s="195">
        <v>58</v>
      </c>
      <c r="I13" s="195"/>
      <c r="J13" s="195"/>
      <c r="K13" s="198">
        <v>410.2</v>
      </c>
      <c r="L13" s="198"/>
      <c r="M13" s="198">
        <f t="shared" si="0"/>
        <v>0</v>
      </c>
      <c r="N13" s="198"/>
    </row>
    <row r="14" ht="56" customHeight="1" spans="1:14">
      <c r="A14" s="172" t="s">
        <v>34</v>
      </c>
      <c r="B14" s="173" t="s">
        <v>110</v>
      </c>
      <c r="C14" s="173" t="s">
        <v>111</v>
      </c>
      <c r="D14" s="173"/>
      <c r="E14" s="173"/>
      <c r="F14" s="173" t="s">
        <v>112</v>
      </c>
      <c r="G14" s="172" t="s">
        <v>107</v>
      </c>
      <c r="H14" s="195">
        <v>7</v>
      </c>
      <c r="I14" s="195"/>
      <c r="J14" s="195"/>
      <c r="K14" s="198">
        <v>3934.74</v>
      </c>
      <c r="L14" s="198"/>
      <c r="M14" s="198">
        <f t="shared" si="0"/>
        <v>0</v>
      </c>
      <c r="N14" s="198"/>
    </row>
    <row r="15" ht="18" customHeight="1" spans="1:14">
      <c r="A15" s="172" t="s">
        <v>117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99"/>
      <c r="M15" s="200">
        <f>SUM(M8:M14)</f>
        <v>0</v>
      </c>
      <c r="N15" s="200"/>
    </row>
    <row r="16" ht="18" customHeight="1" spans="1:14">
      <c r="A16" s="172" t="s">
        <v>118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99"/>
      <c r="M16" s="181">
        <f>M15</f>
        <v>0</v>
      </c>
      <c r="N16" s="201"/>
    </row>
    <row r="17" ht="17.25" customHeight="1" spans="1:13">
      <c r="A17" s="170"/>
      <c r="B17" s="170"/>
      <c r="C17" s="170"/>
      <c r="D17" s="174"/>
      <c r="E17" s="174"/>
      <c r="F17" s="174"/>
      <c r="G17" s="174"/>
      <c r="H17" s="174"/>
      <c r="I17" s="174"/>
      <c r="K17" s="182"/>
      <c r="L17" s="182"/>
      <c r="M17" s="182"/>
    </row>
    <row r="18" ht="17.25" customHeight="1" spans="5:14">
      <c r="E18" s="175"/>
      <c r="F18" s="175"/>
      <c r="G18" s="175"/>
      <c r="H18" s="175"/>
      <c r="M18" s="182"/>
      <c r="N18" s="182"/>
    </row>
  </sheetData>
  <sheetProtection password="CF7A" sheet="1" objects="1"/>
  <protectedRanges>
    <protectedRange sqref="L8:L14" name="区域1"/>
  </protectedRanges>
  <mergeCells count="32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A15:K15"/>
    <mergeCell ref="A16:K16"/>
    <mergeCell ref="A17:C17"/>
    <mergeCell ref="D17:I17"/>
    <mergeCell ref="K17:M17"/>
    <mergeCell ref="E18:H18"/>
    <mergeCell ref="M18:N18"/>
    <mergeCell ref="A6:A7"/>
    <mergeCell ref="B6:B7"/>
    <mergeCell ref="F6:F7"/>
    <mergeCell ref="G6:G7"/>
    <mergeCell ref="C6:E7"/>
    <mergeCell ref="H6:J7"/>
  </mergeCells>
  <dataValidations count="2">
    <dataValidation type="decimal" operator="lessThanOrEqual" allowBlank="1" showInputMessage="1" showErrorMessage="1" sqref="L12 L13:L14">
      <formula1>K12:K17</formula1>
    </dataValidation>
    <dataValidation type="decimal" operator="lessThanOrEqual" allowBlank="1" showInputMessage="1" showErrorMessage="1" sqref="L8:L11">
      <formula1>K8:K14</formula1>
    </dataValidation>
  </dataValidations>
  <pageMargins left="1.18055555555556" right="0.572" top="0.47244094488189" bottom="0" header="0" footer="0"/>
  <pageSetup paperSize="9" orientation="landscape" horizontalDpi="600" verticalDpi="600"/>
  <headerFooter alignWithMargins="0" scaleWithDoc="0"/>
  <rowBreaks count="1" manualBreakCount="1">
    <brk id="18" max="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topLeftCell="A3" workbookViewId="0">
      <selection activeCell="K17" sqref="K17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4.57142857142857" style="167" customWidth="1"/>
    <col min="6" max="6" width="19.2857142857143" style="167"/>
    <col min="7" max="7" width="5.14285714285714" style="167" customWidth="1"/>
    <col min="8" max="8" width="5.75238095238095" style="167"/>
    <col min="9" max="9" width="4.66666666666667" style="167"/>
    <col min="10" max="10" width="6.84761904761905" style="167"/>
    <col min="11" max="11" width="16.4285714285714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359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72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72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72">
        <v>3</v>
      </c>
      <c r="B9" s="173" t="s">
        <v>126</v>
      </c>
      <c r="C9" s="173"/>
      <c r="D9" s="173"/>
      <c r="E9" s="173"/>
      <c r="F9" s="173" t="s">
        <v>127</v>
      </c>
      <c r="G9" s="173"/>
      <c r="H9" s="178">
        <v>1.2</v>
      </c>
      <c r="I9" s="178"/>
      <c r="J9" s="178"/>
      <c r="K9" s="194">
        <f>H9*K7/100</f>
        <v>0</v>
      </c>
    </row>
    <row r="10" ht="18" customHeight="1" spans="1:11">
      <c r="A10" s="172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72">
        <v>5</v>
      </c>
      <c r="B11" s="173" t="s">
        <v>130</v>
      </c>
      <c r="C11" s="173"/>
      <c r="D11" s="173"/>
      <c r="E11" s="173"/>
      <c r="F11" s="173" t="s">
        <v>131</v>
      </c>
      <c r="G11" s="173"/>
      <c r="H11" s="178">
        <v>1.4</v>
      </c>
      <c r="I11" s="178"/>
      <c r="J11" s="178"/>
      <c r="K11" s="194">
        <f>H11*K7/100</f>
        <v>0</v>
      </c>
    </row>
    <row r="12" ht="18" customHeight="1" spans="1:11">
      <c r="A12" s="172">
        <v>6</v>
      </c>
      <c r="B12" s="173" t="s">
        <v>132</v>
      </c>
      <c r="C12" s="173"/>
      <c r="D12" s="173"/>
      <c r="E12" s="173"/>
      <c r="F12" s="173" t="s">
        <v>133</v>
      </c>
      <c r="G12" s="173"/>
      <c r="H12" s="178">
        <v>6.1</v>
      </c>
      <c r="I12" s="178"/>
      <c r="J12" s="178"/>
      <c r="K12" s="194">
        <f>H12*K7/100</f>
        <v>0</v>
      </c>
    </row>
    <row r="13" ht="18" customHeight="1" spans="1:11">
      <c r="A13" s="172">
        <v>7</v>
      </c>
      <c r="B13" s="173" t="s">
        <v>134</v>
      </c>
      <c r="C13" s="173"/>
      <c r="D13" s="173"/>
      <c r="E13" s="173"/>
      <c r="F13" s="173" t="s">
        <v>135</v>
      </c>
      <c r="G13" s="173"/>
      <c r="H13" s="178">
        <v>2.2</v>
      </c>
      <c r="I13" s="178"/>
      <c r="J13" s="178"/>
      <c r="K13" s="194">
        <f>H13*K7/100</f>
        <v>0</v>
      </c>
    </row>
    <row r="14" ht="18" customHeight="1" spans="1:11">
      <c r="A14" s="172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72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72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72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72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72">
        <v>13</v>
      </c>
      <c r="B19" s="173" t="s">
        <v>143</v>
      </c>
      <c r="C19" s="173"/>
      <c r="D19" s="173"/>
      <c r="E19" s="173"/>
      <c r="F19" s="173" t="s">
        <v>144</v>
      </c>
      <c r="G19" s="173"/>
      <c r="H19" s="178">
        <v>1.8</v>
      </c>
      <c r="I19" s="178"/>
      <c r="J19" s="178"/>
      <c r="K19" s="179">
        <f>H19*K7/100</f>
        <v>0</v>
      </c>
    </row>
    <row r="20" ht="18" customHeight="1" spans="1:11">
      <c r="A20" s="172">
        <v>14</v>
      </c>
      <c r="B20" s="173" t="s">
        <v>145</v>
      </c>
      <c r="C20" s="173"/>
      <c r="D20" s="173"/>
      <c r="E20" s="173"/>
      <c r="F20" s="173"/>
      <c r="G20" s="173"/>
      <c r="H20" s="178">
        <v>19074.55</v>
      </c>
      <c r="I20" s="178"/>
      <c r="J20" s="178"/>
      <c r="K20" s="179"/>
    </row>
    <row r="21" ht="20.25" customHeight="1" spans="1:11">
      <c r="A21" s="172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7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SUM(K8:K20)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  <protectedRange sqref="K20" name="区域2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dataValidations count="1">
    <dataValidation type="decimal" operator="lessThanOrEqual" allowBlank="1" showInputMessage="1" showErrorMessage="1" sqref="K20">
      <formula1>H20</formula1>
    </dataValidation>
  </dataValidation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M16" sqref="M16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6.14285714285714" style="167" customWidth="1"/>
    <col min="6" max="6" width="16.3333333333333" style="167"/>
    <col min="7" max="7" width="2.33333333333333" style="167"/>
    <col min="8" max="8" width="9.71428571428571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359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 表-8 措施项目清单与计价表（合建3+240~3+400）'!K7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 表-8 措施项目清单与计价表（合建3+240~3+400）'!K7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 表-8 措施项目清单与计价表（合建3+240~3+400）'!K7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分部分项工程量清单与计价表（合建3+240~3+40'!M16+' 表-8 措施项目清单与计价表（合建3+240~3+400）'!K26+K7)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分部分项工程量清单与计价表（合建3+240~3+40'!M16+' 表-8 措施项目清单与计价表（合建3+240~3+400）'!K26+K7+K12)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K12" sqref="K12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8.4285714285714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360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分部分项工程量清单与计价表（电信0+0415.73~'!M34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 表-8 措施项目清单与计价表（电信0+0415.73~0+3'!K26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规费、税金项目清单与计价表（电信0+0415.73~'!K7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规费、税金项目清单与计价表（电信0+0415.73~'!K12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规费、税金项目清单与计价表（电信0+0415.73~'!K13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37"/>
  <sheetViews>
    <sheetView view="pageBreakPreview" zoomScaleNormal="100" workbookViewId="0">
      <selection activeCell="M10" sqref="M10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32.1428571428571" style="167" customWidth="1"/>
    <col min="7" max="7" width="6.84761904761905" style="167"/>
    <col min="8" max="8" width="2.01904761904762" style="167"/>
    <col min="9" max="9" width="3.88571428571429" style="167"/>
    <col min="10" max="10" width="2.95238095238095" style="167"/>
    <col min="11" max="12" width="14.2857142857143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360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4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36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177</v>
      </c>
      <c r="G8" s="172" t="s">
        <v>80</v>
      </c>
      <c r="H8" s="195">
        <v>1.268</v>
      </c>
      <c r="I8" s="195"/>
      <c r="J8" s="195"/>
      <c r="K8" s="198">
        <v>716.6</v>
      </c>
      <c r="L8" s="198"/>
      <c r="M8" s="198">
        <f>L8*H8</f>
        <v>0</v>
      </c>
      <c r="N8" s="198"/>
    </row>
    <row r="9" ht="66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179</v>
      </c>
      <c r="G9" s="172" t="s">
        <v>180</v>
      </c>
      <c r="H9" s="195">
        <v>2922</v>
      </c>
      <c r="I9" s="195"/>
      <c r="J9" s="195"/>
      <c r="K9" s="198">
        <v>17.81</v>
      </c>
      <c r="L9" s="198"/>
      <c r="M9" s="198">
        <f t="shared" ref="M9:M32" si="0">L9*H9</f>
        <v>0</v>
      </c>
      <c r="N9" s="198"/>
    </row>
    <row r="10" ht="45" customHeight="1" spans="1:14">
      <c r="A10" s="172" t="s">
        <v>26</v>
      </c>
      <c r="B10" s="173" t="s">
        <v>203</v>
      </c>
      <c r="C10" s="173" t="s">
        <v>204</v>
      </c>
      <c r="D10" s="173"/>
      <c r="E10" s="173"/>
      <c r="F10" s="173" t="s">
        <v>205</v>
      </c>
      <c r="G10" s="172" t="s">
        <v>184</v>
      </c>
      <c r="H10" s="195">
        <v>7.555</v>
      </c>
      <c r="I10" s="195"/>
      <c r="J10" s="195"/>
      <c r="K10" s="198">
        <v>20114.89</v>
      </c>
      <c r="L10" s="198"/>
      <c r="M10" s="198">
        <f t="shared" si="0"/>
        <v>0</v>
      </c>
      <c r="N10" s="198"/>
    </row>
    <row r="11" ht="45" customHeight="1" spans="1:14">
      <c r="A11" s="172" t="s">
        <v>28</v>
      </c>
      <c r="B11" s="173" t="s">
        <v>207</v>
      </c>
      <c r="C11" s="173" t="s">
        <v>204</v>
      </c>
      <c r="D11" s="173"/>
      <c r="E11" s="173"/>
      <c r="F11" s="173" t="s">
        <v>208</v>
      </c>
      <c r="G11" s="172" t="s">
        <v>184</v>
      </c>
      <c r="H11" s="195">
        <v>0.763</v>
      </c>
      <c r="I11" s="195"/>
      <c r="J11" s="195"/>
      <c r="K11" s="198">
        <v>4998.62</v>
      </c>
      <c r="L11" s="198"/>
      <c r="M11" s="198">
        <f t="shared" si="0"/>
        <v>0</v>
      </c>
      <c r="N11" s="198"/>
    </row>
    <row r="12" ht="45" customHeight="1" spans="1:14">
      <c r="A12" s="172" t="s">
        <v>30</v>
      </c>
      <c r="B12" s="173" t="s">
        <v>210</v>
      </c>
      <c r="C12" s="173" t="s">
        <v>204</v>
      </c>
      <c r="D12" s="173"/>
      <c r="E12" s="173"/>
      <c r="F12" s="173" t="s">
        <v>211</v>
      </c>
      <c r="G12" s="172" t="s">
        <v>184</v>
      </c>
      <c r="H12" s="195">
        <v>1.663</v>
      </c>
      <c r="I12" s="195"/>
      <c r="J12" s="195"/>
      <c r="K12" s="198">
        <v>5678.79</v>
      </c>
      <c r="L12" s="198"/>
      <c r="M12" s="198">
        <f t="shared" si="0"/>
        <v>0</v>
      </c>
      <c r="N12" s="198"/>
    </row>
    <row r="13" ht="45" customHeight="1" spans="1:14">
      <c r="A13" s="172" t="s">
        <v>32</v>
      </c>
      <c r="B13" s="173" t="s">
        <v>213</v>
      </c>
      <c r="C13" s="173" t="s">
        <v>204</v>
      </c>
      <c r="D13" s="173"/>
      <c r="E13" s="173"/>
      <c r="F13" s="173" t="s">
        <v>214</v>
      </c>
      <c r="G13" s="172" t="s">
        <v>184</v>
      </c>
      <c r="H13" s="195">
        <v>9.511</v>
      </c>
      <c r="I13" s="195"/>
      <c r="J13" s="195"/>
      <c r="K13" s="198">
        <v>8101.76</v>
      </c>
      <c r="L13" s="198"/>
      <c r="M13" s="198">
        <f t="shared" si="0"/>
        <v>0</v>
      </c>
      <c r="N13" s="198"/>
    </row>
    <row r="14" ht="45" customHeight="1" spans="1:14">
      <c r="A14" s="172" t="s">
        <v>34</v>
      </c>
      <c r="B14" s="173" t="s">
        <v>216</v>
      </c>
      <c r="C14" s="173" t="s">
        <v>204</v>
      </c>
      <c r="D14" s="173"/>
      <c r="E14" s="173"/>
      <c r="F14" s="173" t="s">
        <v>217</v>
      </c>
      <c r="G14" s="172" t="s">
        <v>184</v>
      </c>
      <c r="H14" s="195">
        <v>6.829</v>
      </c>
      <c r="I14" s="195"/>
      <c r="J14" s="195"/>
      <c r="K14" s="198">
        <v>12860.6</v>
      </c>
      <c r="L14" s="198"/>
      <c r="M14" s="198">
        <f t="shared" si="0"/>
        <v>0</v>
      </c>
      <c r="N14" s="198"/>
    </row>
    <row r="15" ht="45" customHeight="1" spans="1:14">
      <c r="A15" s="172" t="s">
        <v>36</v>
      </c>
      <c r="B15" s="173" t="s">
        <v>219</v>
      </c>
      <c r="C15" s="173" t="s">
        <v>204</v>
      </c>
      <c r="D15" s="173"/>
      <c r="E15" s="173"/>
      <c r="F15" s="173" t="s">
        <v>220</v>
      </c>
      <c r="G15" s="172" t="s">
        <v>184</v>
      </c>
      <c r="H15" s="195">
        <v>2.703</v>
      </c>
      <c r="I15" s="195"/>
      <c r="J15" s="195"/>
      <c r="K15" s="198">
        <v>17043.68</v>
      </c>
      <c r="L15" s="198"/>
      <c r="M15" s="198">
        <f t="shared" si="0"/>
        <v>0</v>
      </c>
      <c r="N15" s="198"/>
    </row>
    <row r="16" ht="45" customHeight="1" spans="1:14">
      <c r="A16" s="172" t="s">
        <v>38</v>
      </c>
      <c r="B16" s="173" t="s">
        <v>222</v>
      </c>
      <c r="C16" s="173" t="s">
        <v>204</v>
      </c>
      <c r="D16" s="173"/>
      <c r="E16" s="173"/>
      <c r="F16" s="173" t="s">
        <v>223</v>
      </c>
      <c r="G16" s="172" t="s">
        <v>184</v>
      </c>
      <c r="H16" s="195">
        <v>4.644</v>
      </c>
      <c r="I16" s="195"/>
      <c r="J16" s="195"/>
      <c r="K16" s="198">
        <v>29819.62</v>
      </c>
      <c r="L16" s="198"/>
      <c r="M16" s="198">
        <f t="shared" si="0"/>
        <v>0</v>
      </c>
      <c r="N16" s="198"/>
    </row>
    <row r="17" ht="45" customHeight="1" spans="1:14">
      <c r="A17" s="172" t="s">
        <v>40</v>
      </c>
      <c r="B17" s="173" t="s">
        <v>225</v>
      </c>
      <c r="C17" s="173" t="s">
        <v>204</v>
      </c>
      <c r="D17" s="173"/>
      <c r="E17" s="173"/>
      <c r="F17" s="173" t="s">
        <v>226</v>
      </c>
      <c r="G17" s="172" t="s">
        <v>184</v>
      </c>
      <c r="H17" s="195">
        <v>11.332</v>
      </c>
      <c r="I17" s="195"/>
      <c r="J17" s="195"/>
      <c r="K17" s="198">
        <v>52282.78</v>
      </c>
      <c r="L17" s="198"/>
      <c r="M17" s="198">
        <f t="shared" si="0"/>
        <v>0</v>
      </c>
      <c r="N17" s="198"/>
    </row>
    <row r="18" ht="45" customHeight="1" spans="1:14">
      <c r="A18" s="172" t="s">
        <v>42</v>
      </c>
      <c r="B18" s="173" t="s">
        <v>228</v>
      </c>
      <c r="C18" s="173" t="s">
        <v>204</v>
      </c>
      <c r="D18" s="173"/>
      <c r="E18" s="173"/>
      <c r="F18" s="173" t="s">
        <v>229</v>
      </c>
      <c r="G18" s="172" t="s">
        <v>184</v>
      </c>
      <c r="H18" s="195">
        <v>0.771</v>
      </c>
      <c r="I18" s="195"/>
      <c r="J18" s="195"/>
      <c r="K18" s="198">
        <v>76411.34</v>
      </c>
      <c r="L18" s="198"/>
      <c r="M18" s="198">
        <f t="shared" si="0"/>
        <v>0</v>
      </c>
      <c r="N18" s="198"/>
    </row>
    <row r="19" ht="26" customHeight="1" spans="1:14">
      <c r="A19" s="172" t="s">
        <v>44</v>
      </c>
      <c r="B19" s="173" t="s">
        <v>267</v>
      </c>
      <c r="C19" s="173" t="s">
        <v>268</v>
      </c>
      <c r="D19" s="173"/>
      <c r="E19" s="173"/>
      <c r="F19" s="173" t="s">
        <v>269</v>
      </c>
      <c r="G19" s="172" t="s">
        <v>270</v>
      </c>
      <c r="H19" s="195">
        <v>8</v>
      </c>
      <c r="I19" s="195"/>
      <c r="J19" s="195"/>
      <c r="K19" s="198">
        <v>1552.62</v>
      </c>
      <c r="L19" s="198"/>
      <c r="M19" s="198">
        <f t="shared" si="0"/>
        <v>0</v>
      </c>
      <c r="N19" s="198"/>
    </row>
    <row r="20" ht="26" customHeight="1" spans="1:14">
      <c r="A20" s="172" t="s">
        <v>193</v>
      </c>
      <c r="B20" s="173" t="s">
        <v>272</v>
      </c>
      <c r="C20" s="173" t="s">
        <v>268</v>
      </c>
      <c r="D20" s="173"/>
      <c r="E20" s="173"/>
      <c r="F20" s="173" t="s">
        <v>273</v>
      </c>
      <c r="G20" s="172" t="s">
        <v>270</v>
      </c>
      <c r="H20" s="195">
        <v>24</v>
      </c>
      <c r="I20" s="195"/>
      <c r="J20" s="195"/>
      <c r="K20" s="198">
        <v>1960.03</v>
      </c>
      <c r="L20" s="198"/>
      <c r="M20" s="198">
        <f t="shared" si="0"/>
        <v>0</v>
      </c>
      <c r="N20" s="198"/>
    </row>
    <row r="21" ht="26" customHeight="1" spans="1:14">
      <c r="A21" s="172" t="s">
        <v>196</v>
      </c>
      <c r="B21" s="173" t="s">
        <v>275</v>
      </c>
      <c r="C21" s="173" t="s">
        <v>268</v>
      </c>
      <c r="D21" s="173"/>
      <c r="E21" s="173"/>
      <c r="F21" s="173" t="s">
        <v>276</v>
      </c>
      <c r="G21" s="172" t="s">
        <v>270</v>
      </c>
      <c r="H21" s="195">
        <v>18</v>
      </c>
      <c r="I21" s="195"/>
      <c r="J21" s="195"/>
      <c r="K21" s="198">
        <v>1767.71</v>
      </c>
      <c r="L21" s="198"/>
      <c r="M21" s="198">
        <f t="shared" si="0"/>
        <v>0</v>
      </c>
      <c r="N21" s="198"/>
    </row>
    <row r="22" ht="26" customHeight="1" spans="1:14">
      <c r="A22" s="172" t="s">
        <v>199</v>
      </c>
      <c r="B22" s="173" t="s">
        <v>278</v>
      </c>
      <c r="C22" s="173" t="s">
        <v>268</v>
      </c>
      <c r="D22" s="173"/>
      <c r="E22" s="173"/>
      <c r="F22" s="173" t="s">
        <v>279</v>
      </c>
      <c r="G22" s="172" t="s">
        <v>270</v>
      </c>
      <c r="H22" s="195">
        <v>6</v>
      </c>
      <c r="I22" s="195"/>
      <c r="J22" s="195"/>
      <c r="K22" s="198">
        <v>3208.42</v>
      </c>
      <c r="L22" s="198"/>
      <c r="M22" s="198">
        <f t="shared" si="0"/>
        <v>0</v>
      </c>
      <c r="N22" s="198"/>
    </row>
    <row r="23" ht="26" customHeight="1" spans="1:14">
      <c r="A23" s="172" t="s">
        <v>202</v>
      </c>
      <c r="B23" s="173" t="s">
        <v>281</v>
      </c>
      <c r="C23" s="173" t="s">
        <v>268</v>
      </c>
      <c r="D23" s="173"/>
      <c r="E23" s="173"/>
      <c r="F23" s="173" t="s">
        <v>282</v>
      </c>
      <c r="G23" s="172" t="s">
        <v>270</v>
      </c>
      <c r="H23" s="195">
        <v>12</v>
      </c>
      <c r="I23" s="195"/>
      <c r="J23" s="195"/>
      <c r="K23" s="198">
        <v>3849.24</v>
      </c>
      <c r="L23" s="198"/>
      <c r="M23" s="198">
        <f t="shared" si="0"/>
        <v>0</v>
      </c>
      <c r="N23" s="198"/>
    </row>
    <row r="24" ht="26" customHeight="1" spans="1:14">
      <c r="A24" s="172" t="s">
        <v>206</v>
      </c>
      <c r="B24" s="173" t="s">
        <v>284</v>
      </c>
      <c r="C24" s="173" t="s">
        <v>268</v>
      </c>
      <c r="D24" s="173"/>
      <c r="E24" s="173"/>
      <c r="F24" s="173" t="s">
        <v>285</v>
      </c>
      <c r="G24" s="172" t="s">
        <v>270</v>
      </c>
      <c r="H24" s="195">
        <v>26</v>
      </c>
      <c r="I24" s="195"/>
      <c r="J24" s="195"/>
      <c r="K24" s="198">
        <v>4637.87</v>
      </c>
      <c r="L24" s="198"/>
      <c r="M24" s="198">
        <f t="shared" si="0"/>
        <v>0</v>
      </c>
      <c r="N24" s="198"/>
    </row>
    <row r="25" ht="26" customHeight="1" spans="1:14">
      <c r="A25" s="172" t="s">
        <v>209</v>
      </c>
      <c r="B25" s="173" t="s">
        <v>287</v>
      </c>
      <c r="C25" s="173" t="s">
        <v>268</v>
      </c>
      <c r="D25" s="173"/>
      <c r="E25" s="173"/>
      <c r="F25" s="173" t="s">
        <v>288</v>
      </c>
      <c r="G25" s="172" t="s">
        <v>270</v>
      </c>
      <c r="H25" s="195">
        <v>2</v>
      </c>
      <c r="I25" s="195"/>
      <c r="J25" s="195"/>
      <c r="K25" s="198">
        <v>7506.71</v>
      </c>
      <c r="L25" s="198"/>
      <c r="M25" s="198">
        <f t="shared" si="0"/>
        <v>0</v>
      </c>
      <c r="N25" s="198"/>
    </row>
    <row r="26" ht="53" customHeight="1" spans="1:14">
      <c r="A26" s="172" t="s">
        <v>212</v>
      </c>
      <c r="B26" s="173" t="s">
        <v>290</v>
      </c>
      <c r="C26" s="173" t="s">
        <v>291</v>
      </c>
      <c r="D26" s="173"/>
      <c r="E26" s="173"/>
      <c r="F26" s="173" t="s">
        <v>292</v>
      </c>
      <c r="G26" s="172" t="s">
        <v>293</v>
      </c>
      <c r="H26" s="195">
        <v>4</v>
      </c>
      <c r="I26" s="195"/>
      <c r="J26" s="195"/>
      <c r="K26" s="198">
        <v>764.98</v>
      </c>
      <c r="L26" s="198"/>
      <c r="M26" s="198">
        <f t="shared" si="0"/>
        <v>0</v>
      </c>
      <c r="N26" s="198"/>
    </row>
    <row r="27" ht="53" customHeight="1" spans="1:14">
      <c r="A27" s="172" t="s">
        <v>215</v>
      </c>
      <c r="B27" s="173" t="s">
        <v>295</v>
      </c>
      <c r="C27" s="173" t="s">
        <v>291</v>
      </c>
      <c r="D27" s="173"/>
      <c r="E27" s="173"/>
      <c r="F27" s="173" t="s">
        <v>296</v>
      </c>
      <c r="G27" s="172" t="s">
        <v>293</v>
      </c>
      <c r="H27" s="195">
        <v>12</v>
      </c>
      <c r="I27" s="195"/>
      <c r="J27" s="195"/>
      <c r="K27" s="198">
        <v>1072.19</v>
      </c>
      <c r="L27" s="198"/>
      <c r="M27" s="198">
        <f t="shared" si="0"/>
        <v>0</v>
      </c>
      <c r="N27" s="198"/>
    </row>
    <row r="28" ht="53" customHeight="1" spans="1:14">
      <c r="A28" s="172" t="s">
        <v>218</v>
      </c>
      <c r="B28" s="173" t="s">
        <v>298</v>
      </c>
      <c r="C28" s="173" t="s">
        <v>291</v>
      </c>
      <c r="D28" s="173"/>
      <c r="E28" s="173"/>
      <c r="F28" s="173" t="s">
        <v>299</v>
      </c>
      <c r="G28" s="172" t="s">
        <v>293</v>
      </c>
      <c r="H28" s="195">
        <v>9</v>
      </c>
      <c r="I28" s="195"/>
      <c r="J28" s="195"/>
      <c r="K28" s="198">
        <v>1879.5</v>
      </c>
      <c r="L28" s="198"/>
      <c r="M28" s="198">
        <f t="shared" si="0"/>
        <v>0</v>
      </c>
      <c r="N28" s="198"/>
    </row>
    <row r="29" ht="53" customHeight="1" spans="1:14">
      <c r="A29" s="172" t="s">
        <v>221</v>
      </c>
      <c r="B29" s="173" t="s">
        <v>301</v>
      </c>
      <c r="C29" s="173" t="s">
        <v>291</v>
      </c>
      <c r="D29" s="173"/>
      <c r="E29" s="173"/>
      <c r="F29" s="173" t="s">
        <v>302</v>
      </c>
      <c r="G29" s="172" t="s">
        <v>293</v>
      </c>
      <c r="H29" s="195">
        <v>3</v>
      </c>
      <c r="I29" s="195"/>
      <c r="J29" s="195"/>
      <c r="K29" s="198">
        <v>2499.94</v>
      </c>
      <c r="L29" s="198"/>
      <c r="M29" s="198">
        <f t="shared" si="0"/>
        <v>0</v>
      </c>
      <c r="N29" s="198"/>
    </row>
    <row r="30" ht="53" customHeight="1" spans="1:14">
      <c r="A30" s="172" t="s">
        <v>224</v>
      </c>
      <c r="B30" s="173" t="s">
        <v>304</v>
      </c>
      <c r="C30" s="173" t="s">
        <v>291</v>
      </c>
      <c r="D30" s="173"/>
      <c r="E30" s="173"/>
      <c r="F30" s="173" t="s">
        <v>305</v>
      </c>
      <c r="G30" s="172" t="s">
        <v>293</v>
      </c>
      <c r="H30" s="195">
        <v>6</v>
      </c>
      <c r="I30" s="195"/>
      <c r="J30" s="195"/>
      <c r="K30" s="198">
        <v>3288.47</v>
      </c>
      <c r="L30" s="198"/>
      <c r="M30" s="198">
        <f t="shared" si="0"/>
        <v>0</v>
      </c>
      <c r="N30" s="198"/>
    </row>
    <row r="31" ht="53" customHeight="1" spans="1:14">
      <c r="A31" s="172" t="s">
        <v>227</v>
      </c>
      <c r="B31" s="173" t="s">
        <v>307</v>
      </c>
      <c r="C31" s="173" t="s">
        <v>291</v>
      </c>
      <c r="D31" s="173"/>
      <c r="E31" s="173"/>
      <c r="F31" s="173" t="s">
        <v>308</v>
      </c>
      <c r="G31" s="172" t="s">
        <v>293</v>
      </c>
      <c r="H31" s="195">
        <v>13</v>
      </c>
      <c r="I31" s="195"/>
      <c r="J31" s="195"/>
      <c r="K31" s="198">
        <v>4632.85</v>
      </c>
      <c r="L31" s="198"/>
      <c r="M31" s="198">
        <f t="shared" si="0"/>
        <v>0</v>
      </c>
      <c r="N31" s="198"/>
    </row>
    <row r="32" ht="53" customHeight="1" spans="1:14">
      <c r="A32" s="172" t="s">
        <v>230</v>
      </c>
      <c r="B32" s="173" t="s">
        <v>310</v>
      </c>
      <c r="C32" s="173" t="s">
        <v>291</v>
      </c>
      <c r="D32" s="173"/>
      <c r="E32" s="173"/>
      <c r="F32" s="173" t="s">
        <v>311</v>
      </c>
      <c r="G32" s="172" t="s">
        <v>293</v>
      </c>
      <c r="H32" s="195">
        <v>1</v>
      </c>
      <c r="I32" s="195"/>
      <c r="J32" s="195"/>
      <c r="K32" s="198">
        <v>5701.67</v>
      </c>
      <c r="L32" s="198"/>
      <c r="M32" s="198">
        <f t="shared" si="0"/>
        <v>0</v>
      </c>
      <c r="N32" s="198"/>
    </row>
    <row r="33" ht="18" customHeight="1" spans="1:14">
      <c r="A33" s="172" t="s">
        <v>117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99"/>
      <c r="M33" s="200">
        <f>SUM(M8:M32)</f>
        <v>0</v>
      </c>
      <c r="N33" s="200"/>
    </row>
    <row r="34" ht="18" customHeight="1" spans="1:14">
      <c r="A34" s="172" t="s">
        <v>118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99"/>
      <c r="M34" s="181">
        <f>M33</f>
        <v>0</v>
      </c>
      <c r="N34" s="201"/>
    </row>
    <row r="35" ht="17.25" customHeight="1" spans="1:13">
      <c r="A35" s="170"/>
      <c r="B35" s="170"/>
      <c r="C35" s="170"/>
      <c r="D35" s="174"/>
      <c r="E35" s="174"/>
      <c r="F35" s="174"/>
      <c r="G35" s="174"/>
      <c r="H35" s="174"/>
      <c r="I35" s="174"/>
      <c r="K35" s="182"/>
      <c r="L35" s="182"/>
      <c r="M35" s="182"/>
    </row>
    <row r="36" ht="6.75" customHeight="1"/>
    <row r="37" ht="17.25" customHeight="1" spans="5:14">
      <c r="E37" s="175"/>
      <c r="F37" s="175"/>
      <c r="G37" s="175"/>
      <c r="H37" s="175"/>
      <c r="M37" s="182"/>
      <c r="N37" s="182"/>
    </row>
  </sheetData>
  <sheetProtection password="CF7A" sheet="1" objects="1"/>
  <protectedRanges>
    <protectedRange sqref="L8:L29 L30:L32" name="区域1"/>
  </protectedRanges>
  <mergeCells count="68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A33:K33"/>
    <mergeCell ref="A34:K34"/>
    <mergeCell ref="A35:C35"/>
    <mergeCell ref="D35:I35"/>
    <mergeCell ref="K35:M35"/>
    <mergeCell ref="E37:H37"/>
    <mergeCell ref="M37:N37"/>
    <mergeCell ref="A6:A7"/>
    <mergeCell ref="B6:B7"/>
    <mergeCell ref="F6:F7"/>
    <mergeCell ref="G6:G7"/>
    <mergeCell ref="C6:E7"/>
    <mergeCell ref="H6:J7"/>
  </mergeCells>
  <dataValidations count="20">
    <dataValidation type="decimal" operator="lessThanOrEqual" allowBlank="1" showInputMessage="1" showErrorMessage="1" sqref="L16">
      <formula1>K16:K29</formula1>
    </dataValidation>
    <dataValidation type="decimal" operator="lessThanOrEqual" allowBlank="1" showInputMessage="1" showErrorMessage="1" sqref="L8">
      <formula1>K8:K29</formula1>
    </dataValidation>
    <dataValidation type="decimal" operator="lessThanOrEqual" allowBlank="1" showInputMessage="1" showErrorMessage="1" sqref="L9">
      <formula1>K9:K29</formula1>
    </dataValidation>
    <dataValidation type="decimal" operator="lessThanOrEqual" allowBlank="1" showInputMessage="1" showErrorMessage="1" sqref="L14">
      <formula1>K14:K29</formula1>
    </dataValidation>
    <dataValidation type="decimal" operator="lessThanOrEqual" allowBlank="1" showInputMessage="1" showErrorMessage="1" sqref="L10">
      <formula1>K10:K29</formula1>
    </dataValidation>
    <dataValidation type="decimal" operator="lessThanOrEqual" allowBlank="1" showInputMessage="1" showErrorMessage="1" sqref="L11">
      <formula1>K11:K29</formula1>
    </dataValidation>
    <dataValidation type="decimal" operator="lessThanOrEqual" allowBlank="1" showInputMessage="1" showErrorMessage="1" sqref="L12">
      <formula1>K12:K29</formula1>
    </dataValidation>
    <dataValidation type="decimal" operator="lessThanOrEqual" allowBlank="1" showInputMessage="1" showErrorMessage="1" sqref="L17">
      <formula1>K17:K29</formula1>
    </dataValidation>
    <dataValidation type="decimal" operator="lessThanOrEqual" allowBlank="1" showInputMessage="1" showErrorMessage="1" sqref="L13">
      <formula1>K13:K29</formula1>
    </dataValidation>
    <dataValidation type="decimal" operator="lessThanOrEqual" allowBlank="1" showInputMessage="1" showErrorMessage="1" sqref="L15">
      <formula1>K15:K29</formula1>
    </dataValidation>
    <dataValidation type="decimal" operator="lessThanOrEqual" allowBlank="1" showInputMessage="1" showErrorMessage="1" sqref="L18 L19:L21">
      <formula1>K18:K29</formula1>
    </dataValidation>
    <dataValidation type="decimal" operator="lessThanOrEqual" allowBlank="1" showInputMessage="1" showErrorMessage="1" sqref="L24">
      <formula1>K24:K32</formula1>
    </dataValidation>
    <dataValidation type="decimal" operator="lessThanOrEqual" allowBlank="1" showInputMessage="1" showErrorMessage="1" sqref="L22">
      <formula1>K22:K32</formula1>
    </dataValidation>
    <dataValidation type="decimal" operator="lessThanOrEqual" allowBlank="1" showInputMessage="1" showErrorMessage="1" sqref="L23">
      <formula1>K23:K32</formula1>
    </dataValidation>
    <dataValidation type="decimal" operator="lessThanOrEqual" allowBlank="1" showInputMessage="1" showErrorMessage="1" sqref="L25">
      <formula1>K25:K32</formula1>
    </dataValidation>
    <dataValidation type="decimal" operator="lessThanOrEqual" allowBlank="1" showInputMessage="1" showErrorMessage="1" sqref="L26">
      <formula1>K26:K32</formula1>
    </dataValidation>
    <dataValidation type="decimal" operator="lessThanOrEqual" allowBlank="1" showInputMessage="1" showErrorMessage="1" sqref="L27">
      <formula1>K27:K32</formula1>
    </dataValidation>
    <dataValidation type="decimal" operator="lessThanOrEqual" allowBlank="1" showInputMessage="1" showErrorMessage="1" sqref="L28">
      <formula1>K28:K32</formula1>
    </dataValidation>
    <dataValidation type="decimal" operator="lessThanOrEqual" allowBlank="1" showInputMessage="1" showErrorMessage="1" sqref="L29">
      <formula1>K29:K32</formula1>
    </dataValidation>
    <dataValidation type="decimal" operator="lessThanOrEqual" allowBlank="1" showInputMessage="1" showErrorMessage="1" sqref="L30 L31:L32">
      <formula1>K30:K32</formula1>
    </dataValidation>
  </dataValidations>
  <pageMargins left="0.984027777777778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37" max="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N11" sqref="N11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6" style="167" customWidth="1"/>
    <col min="6" max="6" width="19.2857142857143" style="167"/>
    <col min="7" max="7" width="5" style="167" customWidth="1"/>
    <col min="8" max="8" width="5.75238095238095" style="167"/>
    <col min="9" max="9" width="4.66666666666667" style="167"/>
    <col min="10" max="10" width="6.84761904761905" style="167"/>
    <col min="11" max="11" width="16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360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M16" sqref="M16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8" style="167" customWidth="1"/>
    <col min="6" max="6" width="16.3333333333333" style="167"/>
    <col min="7" max="7" width="2.33333333333333" style="167"/>
    <col min="8" max="8" width="9.57142857142857" style="167" customWidth="1"/>
    <col min="9" max="9" width="3.41904761904762" style="167"/>
    <col min="10" max="10" width="8.08571428571429" style="167"/>
    <col min="11" max="11" width="14.7142857142857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360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 表-8 措施项目清单与计价表（电信0+0415.73~0+3'!K7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 表-8 措施项目清单与计价表（电信0+0415.73~0+3'!K7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 表-8 措施项目清单与计价表（电信0+0415.73~0+3'!K7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分部分项工程量清单与计价表（电信0+0415.73~'!M34+' 表-8 措施项目清单与计价表（电信0+0415.73~0+3'!K26+K7)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分部分项工程量清单与计价表（电信0+0415.73~'!M34+' 表-8 措施项目清单与计价表（电信0+0415.73~0+3'!K26+K7+K12)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K11" sqref="K11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7.7142857142857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361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分部分项工程量清单与计价表（合建0+0415.73~'!M39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措施项目清单与计价表（合建0+0415.73~0+36'!K26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规费、税金项目清单与计价表（合建0+0415.73~'!K7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规费、税金项目清单与计价表（合建0+0415.73~'!K12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规费、税金项目清单与计价表（合建0+0415.73~'!K13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42"/>
  <sheetViews>
    <sheetView view="pageBreakPreview" zoomScaleNormal="100" topLeftCell="A29" workbookViewId="0">
      <selection activeCell="N36" sqref="N36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29.4285714285714" style="167" customWidth="1"/>
    <col min="7" max="7" width="8.42857142857143" style="167" customWidth="1"/>
    <col min="8" max="8" width="2.01904761904762" style="167"/>
    <col min="9" max="9" width="3.88571428571429" style="167"/>
    <col min="10" max="10" width="2.95238095238095" style="167"/>
    <col min="11" max="12" width="11.1428571428571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361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7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32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177</v>
      </c>
      <c r="G8" s="172" t="s">
        <v>80</v>
      </c>
      <c r="H8" s="195">
        <v>1.421</v>
      </c>
      <c r="I8" s="195"/>
      <c r="J8" s="195"/>
      <c r="K8" s="198">
        <v>716.6</v>
      </c>
      <c r="L8" s="198"/>
      <c r="M8" s="198">
        <f>L8*H8</f>
        <v>0</v>
      </c>
      <c r="N8" s="198"/>
    </row>
    <row r="9" ht="65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362</v>
      </c>
      <c r="G9" s="172" t="s">
        <v>180</v>
      </c>
      <c r="H9" s="195">
        <v>2832</v>
      </c>
      <c r="I9" s="195"/>
      <c r="J9" s="195"/>
      <c r="K9" s="198">
        <v>17.81</v>
      </c>
      <c r="L9" s="198"/>
      <c r="M9" s="198">
        <f t="shared" ref="M9:M29" si="0">L9*H9</f>
        <v>0</v>
      </c>
      <c r="N9" s="198"/>
    </row>
    <row r="10" ht="42" customHeight="1" spans="1:14">
      <c r="A10" s="172" t="s">
        <v>26</v>
      </c>
      <c r="B10" s="173" t="s">
        <v>203</v>
      </c>
      <c r="C10" s="173" t="s">
        <v>204</v>
      </c>
      <c r="D10" s="173"/>
      <c r="E10" s="173"/>
      <c r="F10" s="173" t="s">
        <v>205</v>
      </c>
      <c r="G10" s="172" t="s">
        <v>184</v>
      </c>
      <c r="H10" s="195">
        <v>8.464</v>
      </c>
      <c r="I10" s="195"/>
      <c r="J10" s="195"/>
      <c r="K10" s="198">
        <v>20148.83</v>
      </c>
      <c r="L10" s="198"/>
      <c r="M10" s="198">
        <f t="shared" si="0"/>
        <v>0</v>
      </c>
      <c r="N10" s="198"/>
    </row>
    <row r="11" ht="42" customHeight="1" spans="1:14">
      <c r="A11" s="172" t="s">
        <v>28</v>
      </c>
      <c r="B11" s="173" t="s">
        <v>207</v>
      </c>
      <c r="C11" s="173" t="s">
        <v>204</v>
      </c>
      <c r="D11" s="173"/>
      <c r="E11" s="173"/>
      <c r="F11" s="173" t="s">
        <v>211</v>
      </c>
      <c r="G11" s="172" t="s">
        <v>184</v>
      </c>
      <c r="H11" s="195">
        <v>3.069</v>
      </c>
      <c r="I11" s="195"/>
      <c r="J11" s="195"/>
      <c r="K11" s="198">
        <v>5678.79</v>
      </c>
      <c r="L11" s="198"/>
      <c r="M11" s="198">
        <f t="shared" si="0"/>
        <v>0</v>
      </c>
      <c r="N11" s="198"/>
    </row>
    <row r="12" ht="42" customHeight="1" spans="1:14">
      <c r="A12" s="172" t="s">
        <v>30</v>
      </c>
      <c r="B12" s="173" t="s">
        <v>210</v>
      </c>
      <c r="C12" s="173" t="s">
        <v>204</v>
      </c>
      <c r="D12" s="173"/>
      <c r="E12" s="173"/>
      <c r="F12" s="173" t="s">
        <v>214</v>
      </c>
      <c r="G12" s="172" t="s">
        <v>184</v>
      </c>
      <c r="H12" s="195">
        <v>4.618</v>
      </c>
      <c r="I12" s="195"/>
      <c r="J12" s="195"/>
      <c r="K12" s="198">
        <v>8101.76</v>
      </c>
      <c r="L12" s="198"/>
      <c r="M12" s="198">
        <f t="shared" si="0"/>
        <v>0</v>
      </c>
      <c r="N12" s="198"/>
    </row>
    <row r="13" ht="42" customHeight="1" spans="1:14">
      <c r="A13" s="172" t="s">
        <v>32</v>
      </c>
      <c r="B13" s="173" t="s">
        <v>213</v>
      </c>
      <c r="C13" s="173" t="s">
        <v>204</v>
      </c>
      <c r="D13" s="173"/>
      <c r="E13" s="173"/>
      <c r="F13" s="173" t="s">
        <v>217</v>
      </c>
      <c r="G13" s="172" t="s">
        <v>184</v>
      </c>
      <c r="H13" s="195">
        <v>12.114</v>
      </c>
      <c r="I13" s="195"/>
      <c r="J13" s="195"/>
      <c r="K13" s="198">
        <v>12687.53</v>
      </c>
      <c r="L13" s="198"/>
      <c r="M13" s="198">
        <f t="shared" si="0"/>
        <v>0</v>
      </c>
      <c r="N13" s="198"/>
    </row>
    <row r="14" ht="42" customHeight="1" spans="1:14">
      <c r="A14" s="172" t="s">
        <v>34</v>
      </c>
      <c r="B14" s="173" t="s">
        <v>216</v>
      </c>
      <c r="C14" s="173" t="s">
        <v>204</v>
      </c>
      <c r="D14" s="173"/>
      <c r="E14" s="173"/>
      <c r="F14" s="173" t="s">
        <v>220</v>
      </c>
      <c r="G14" s="172" t="s">
        <v>184</v>
      </c>
      <c r="H14" s="195">
        <v>1.37</v>
      </c>
      <c r="I14" s="195"/>
      <c r="J14" s="195"/>
      <c r="K14" s="198">
        <v>17043.68</v>
      </c>
      <c r="L14" s="198"/>
      <c r="M14" s="198">
        <f t="shared" si="0"/>
        <v>0</v>
      </c>
      <c r="N14" s="198"/>
    </row>
    <row r="15" ht="42" customHeight="1" spans="1:14">
      <c r="A15" s="172" t="s">
        <v>36</v>
      </c>
      <c r="B15" s="173" t="s">
        <v>219</v>
      </c>
      <c r="C15" s="173" t="s">
        <v>204</v>
      </c>
      <c r="D15" s="173"/>
      <c r="E15" s="173"/>
      <c r="F15" s="173" t="s">
        <v>324</v>
      </c>
      <c r="G15" s="172" t="s">
        <v>184</v>
      </c>
      <c r="H15" s="195">
        <v>7.278</v>
      </c>
      <c r="I15" s="195"/>
      <c r="J15" s="195"/>
      <c r="K15" s="198">
        <v>21370.37</v>
      </c>
      <c r="L15" s="198"/>
      <c r="M15" s="198">
        <f t="shared" si="0"/>
        <v>0</v>
      </c>
      <c r="N15" s="198"/>
    </row>
    <row r="16" ht="42" customHeight="1" spans="1:14">
      <c r="A16" s="172" t="s">
        <v>38</v>
      </c>
      <c r="B16" s="173" t="s">
        <v>222</v>
      </c>
      <c r="C16" s="173" t="s">
        <v>204</v>
      </c>
      <c r="D16" s="173"/>
      <c r="E16" s="173"/>
      <c r="F16" s="173" t="s">
        <v>223</v>
      </c>
      <c r="G16" s="172" t="s">
        <v>184</v>
      </c>
      <c r="H16" s="195">
        <v>9.48</v>
      </c>
      <c r="I16" s="195"/>
      <c r="J16" s="195"/>
      <c r="K16" s="198">
        <v>29819.62</v>
      </c>
      <c r="L16" s="198"/>
      <c r="M16" s="198">
        <f t="shared" si="0"/>
        <v>0</v>
      </c>
      <c r="N16" s="198"/>
    </row>
    <row r="17" ht="42" customHeight="1" spans="1:14">
      <c r="A17" s="172" t="s">
        <v>40</v>
      </c>
      <c r="B17" s="173" t="s">
        <v>225</v>
      </c>
      <c r="C17" s="173" t="s">
        <v>204</v>
      </c>
      <c r="D17" s="173"/>
      <c r="E17" s="173"/>
      <c r="F17" s="173" t="s">
        <v>226</v>
      </c>
      <c r="G17" s="172" t="s">
        <v>184</v>
      </c>
      <c r="H17" s="195">
        <v>8.722</v>
      </c>
      <c r="I17" s="195"/>
      <c r="J17" s="195"/>
      <c r="K17" s="198">
        <v>52282.78</v>
      </c>
      <c r="L17" s="198"/>
      <c r="M17" s="198">
        <f t="shared" si="0"/>
        <v>0</v>
      </c>
      <c r="N17" s="198"/>
    </row>
    <row r="18" ht="26" customHeight="1" spans="1:14">
      <c r="A18" s="172" t="s">
        <v>42</v>
      </c>
      <c r="B18" s="173" t="s">
        <v>267</v>
      </c>
      <c r="C18" s="173" t="s">
        <v>268</v>
      </c>
      <c r="D18" s="173"/>
      <c r="E18" s="173"/>
      <c r="F18" s="173" t="s">
        <v>269</v>
      </c>
      <c r="G18" s="172" t="s">
        <v>270</v>
      </c>
      <c r="H18" s="195">
        <v>8</v>
      </c>
      <c r="I18" s="195"/>
      <c r="J18" s="195"/>
      <c r="K18" s="198">
        <v>1552.62</v>
      </c>
      <c r="L18" s="198"/>
      <c r="M18" s="198">
        <f t="shared" si="0"/>
        <v>0</v>
      </c>
      <c r="N18" s="198"/>
    </row>
    <row r="19" ht="26" customHeight="1" spans="1:14">
      <c r="A19" s="172" t="s">
        <v>44</v>
      </c>
      <c r="B19" s="173" t="s">
        <v>272</v>
      </c>
      <c r="C19" s="173" t="s">
        <v>268</v>
      </c>
      <c r="D19" s="173"/>
      <c r="E19" s="173"/>
      <c r="F19" s="173" t="s">
        <v>273</v>
      </c>
      <c r="G19" s="172" t="s">
        <v>270</v>
      </c>
      <c r="H19" s="195">
        <v>12</v>
      </c>
      <c r="I19" s="195"/>
      <c r="J19" s="195"/>
      <c r="K19" s="198">
        <v>1960.03</v>
      </c>
      <c r="L19" s="198"/>
      <c r="M19" s="198">
        <f t="shared" si="0"/>
        <v>0</v>
      </c>
      <c r="N19" s="198"/>
    </row>
    <row r="20" ht="26" customHeight="1" spans="1:14">
      <c r="A20" s="172" t="s">
        <v>193</v>
      </c>
      <c r="B20" s="173" t="s">
        <v>275</v>
      </c>
      <c r="C20" s="173" t="s">
        <v>268</v>
      </c>
      <c r="D20" s="173"/>
      <c r="E20" s="173"/>
      <c r="F20" s="173" t="s">
        <v>276</v>
      </c>
      <c r="G20" s="172" t="s">
        <v>270</v>
      </c>
      <c r="H20" s="195">
        <v>30</v>
      </c>
      <c r="I20" s="195"/>
      <c r="J20" s="195"/>
      <c r="K20" s="198">
        <v>2890.5</v>
      </c>
      <c r="L20" s="198"/>
      <c r="M20" s="198">
        <f t="shared" si="0"/>
        <v>0</v>
      </c>
      <c r="N20" s="198"/>
    </row>
    <row r="21" ht="26" customHeight="1" spans="1:14">
      <c r="A21" s="172" t="s">
        <v>196</v>
      </c>
      <c r="B21" s="173" t="s">
        <v>278</v>
      </c>
      <c r="C21" s="173" t="s">
        <v>268</v>
      </c>
      <c r="D21" s="173"/>
      <c r="E21" s="173"/>
      <c r="F21" s="173" t="s">
        <v>279</v>
      </c>
      <c r="G21" s="172" t="s">
        <v>270</v>
      </c>
      <c r="H21" s="195">
        <v>4</v>
      </c>
      <c r="I21" s="195"/>
      <c r="J21" s="195"/>
      <c r="K21" s="198">
        <v>3208.42</v>
      </c>
      <c r="L21" s="198"/>
      <c r="M21" s="198">
        <f t="shared" si="0"/>
        <v>0</v>
      </c>
      <c r="N21" s="198"/>
    </row>
    <row r="22" ht="26" customHeight="1" spans="1:14">
      <c r="A22" s="172" t="s">
        <v>199</v>
      </c>
      <c r="B22" s="173" t="s">
        <v>281</v>
      </c>
      <c r="C22" s="173" t="s">
        <v>268</v>
      </c>
      <c r="D22" s="173"/>
      <c r="E22" s="173"/>
      <c r="F22" s="173" t="s">
        <v>334</v>
      </c>
      <c r="G22" s="172" t="s">
        <v>270</v>
      </c>
      <c r="H22" s="195">
        <v>18</v>
      </c>
      <c r="I22" s="195"/>
      <c r="J22" s="195"/>
      <c r="K22" s="198">
        <v>3468.62</v>
      </c>
      <c r="L22" s="198"/>
      <c r="M22" s="198">
        <f t="shared" si="0"/>
        <v>0</v>
      </c>
      <c r="N22" s="198"/>
    </row>
    <row r="23" ht="26" customHeight="1" spans="1:14">
      <c r="A23" s="172" t="s">
        <v>202</v>
      </c>
      <c r="B23" s="173" t="s">
        <v>284</v>
      </c>
      <c r="C23" s="173" t="s">
        <v>268</v>
      </c>
      <c r="D23" s="173"/>
      <c r="E23" s="173"/>
      <c r="F23" s="173" t="s">
        <v>282</v>
      </c>
      <c r="G23" s="172" t="s">
        <v>270</v>
      </c>
      <c r="H23" s="195">
        <v>24</v>
      </c>
      <c r="I23" s="195"/>
      <c r="J23" s="195"/>
      <c r="K23" s="198">
        <v>3849.24</v>
      </c>
      <c r="L23" s="198"/>
      <c r="M23" s="198">
        <f t="shared" si="0"/>
        <v>0</v>
      </c>
      <c r="N23" s="198"/>
    </row>
    <row r="24" ht="26" customHeight="1" spans="1:14">
      <c r="A24" s="172" t="s">
        <v>206</v>
      </c>
      <c r="B24" s="173" t="s">
        <v>287</v>
      </c>
      <c r="C24" s="173" t="s">
        <v>268</v>
      </c>
      <c r="D24" s="173"/>
      <c r="E24" s="173"/>
      <c r="F24" s="173" t="s">
        <v>285</v>
      </c>
      <c r="G24" s="172" t="s">
        <v>270</v>
      </c>
      <c r="H24" s="195">
        <v>22</v>
      </c>
      <c r="I24" s="195"/>
      <c r="J24" s="195"/>
      <c r="K24" s="198">
        <v>4637.87</v>
      </c>
      <c r="L24" s="198"/>
      <c r="M24" s="198">
        <f t="shared" si="0"/>
        <v>0</v>
      </c>
      <c r="N24" s="198"/>
    </row>
    <row r="25" ht="52" customHeight="1" spans="1:14">
      <c r="A25" s="172" t="s">
        <v>209</v>
      </c>
      <c r="B25" s="173" t="s">
        <v>290</v>
      </c>
      <c r="C25" s="173" t="s">
        <v>291</v>
      </c>
      <c r="D25" s="173"/>
      <c r="E25" s="173"/>
      <c r="F25" s="173" t="s">
        <v>292</v>
      </c>
      <c r="G25" s="172" t="s">
        <v>293</v>
      </c>
      <c r="H25" s="195">
        <v>4</v>
      </c>
      <c r="I25" s="195"/>
      <c r="J25" s="195"/>
      <c r="K25" s="198">
        <v>764.98</v>
      </c>
      <c r="L25" s="198"/>
      <c r="M25" s="198">
        <f t="shared" si="0"/>
        <v>0</v>
      </c>
      <c r="N25" s="198"/>
    </row>
    <row r="26" ht="52" customHeight="1" spans="1:14">
      <c r="A26" s="172" t="s">
        <v>212</v>
      </c>
      <c r="B26" s="173" t="s">
        <v>295</v>
      </c>
      <c r="C26" s="173" t="s">
        <v>291</v>
      </c>
      <c r="D26" s="173"/>
      <c r="E26" s="173"/>
      <c r="F26" s="173" t="s">
        <v>296</v>
      </c>
      <c r="G26" s="172" t="s">
        <v>293</v>
      </c>
      <c r="H26" s="195">
        <v>6</v>
      </c>
      <c r="I26" s="195"/>
      <c r="J26" s="195"/>
      <c r="K26" s="198">
        <v>1072.19</v>
      </c>
      <c r="L26" s="198"/>
      <c r="M26" s="198">
        <f t="shared" si="0"/>
        <v>0</v>
      </c>
      <c r="N26" s="198"/>
    </row>
    <row r="27" ht="52" customHeight="1" spans="1:14">
      <c r="A27" s="172" t="s">
        <v>215</v>
      </c>
      <c r="B27" s="173" t="s">
        <v>298</v>
      </c>
      <c r="C27" s="173" t="s">
        <v>291</v>
      </c>
      <c r="D27" s="173"/>
      <c r="E27" s="173"/>
      <c r="F27" s="173" t="s">
        <v>299</v>
      </c>
      <c r="G27" s="172" t="s">
        <v>293</v>
      </c>
      <c r="H27" s="195">
        <v>15</v>
      </c>
      <c r="I27" s="195"/>
      <c r="J27" s="195"/>
      <c r="K27" s="198">
        <v>1879.5</v>
      </c>
      <c r="L27" s="198"/>
      <c r="M27" s="198">
        <f t="shared" si="0"/>
        <v>0</v>
      </c>
      <c r="N27" s="198"/>
    </row>
    <row r="28" ht="52" customHeight="1" spans="1:14">
      <c r="A28" s="172" t="s">
        <v>218</v>
      </c>
      <c r="B28" s="173" t="s">
        <v>301</v>
      </c>
      <c r="C28" s="173" t="s">
        <v>291</v>
      </c>
      <c r="D28" s="173"/>
      <c r="E28" s="173"/>
      <c r="F28" s="173" t="s">
        <v>302</v>
      </c>
      <c r="G28" s="172" t="s">
        <v>293</v>
      </c>
      <c r="H28" s="195">
        <v>2</v>
      </c>
      <c r="I28" s="195"/>
      <c r="J28" s="195"/>
      <c r="K28" s="198">
        <v>2499.94</v>
      </c>
      <c r="L28" s="198"/>
      <c r="M28" s="198">
        <f t="shared" si="0"/>
        <v>0</v>
      </c>
      <c r="N28" s="198"/>
    </row>
    <row r="29" ht="52" customHeight="1" spans="1:14">
      <c r="A29" s="172" t="s">
        <v>221</v>
      </c>
      <c r="B29" s="173" t="s">
        <v>304</v>
      </c>
      <c r="C29" s="173" t="s">
        <v>291</v>
      </c>
      <c r="D29" s="173"/>
      <c r="E29" s="173"/>
      <c r="F29" s="173" t="s">
        <v>337</v>
      </c>
      <c r="G29" s="172" t="s">
        <v>293</v>
      </c>
      <c r="H29" s="195">
        <v>9</v>
      </c>
      <c r="I29" s="195"/>
      <c r="J29" s="195"/>
      <c r="K29" s="198">
        <v>2879.08</v>
      </c>
      <c r="L29" s="198"/>
      <c r="M29" s="198">
        <f t="shared" si="0"/>
        <v>0</v>
      </c>
      <c r="N29" s="198"/>
    </row>
    <row r="30" ht="52" customHeight="1" spans="1:14">
      <c r="A30" s="172" t="s">
        <v>224</v>
      </c>
      <c r="B30" s="173" t="s">
        <v>307</v>
      </c>
      <c r="C30" s="173" t="s">
        <v>291</v>
      </c>
      <c r="D30" s="173"/>
      <c r="E30" s="173"/>
      <c r="F30" s="173" t="s">
        <v>305</v>
      </c>
      <c r="G30" s="172" t="s">
        <v>293</v>
      </c>
      <c r="H30" s="195">
        <v>12</v>
      </c>
      <c r="I30" s="195"/>
      <c r="J30" s="195"/>
      <c r="K30" s="198">
        <v>3288.47</v>
      </c>
      <c r="L30" s="198"/>
      <c r="M30" s="198">
        <f t="shared" ref="M30:M45" si="1">L30*H30</f>
        <v>0</v>
      </c>
      <c r="N30" s="198"/>
    </row>
    <row r="31" ht="52" customHeight="1" spans="1:14">
      <c r="A31" s="172" t="s">
        <v>227</v>
      </c>
      <c r="B31" s="173" t="s">
        <v>310</v>
      </c>
      <c r="C31" s="173" t="s">
        <v>291</v>
      </c>
      <c r="D31" s="173"/>
      <c r="E31" s="173"/>
      <c r="F31" s="173" t="s">
        <v>308</v>
      </c>
      <c r="G31" s="172" t="s">
        <v>293</v>
      </c>
      <c r="H31" s="195">
        <v>11</v>
      </c>
      <c r="I31" s="195"/>
      <c r="J31" s="195"/>
      <c r="K31" s="198">
        <v>4632.85</v>
      </c>
      <c r="L31" s="198"/>
      <c r="M31" s="198">
        <f t="shared" si="1"/>
        <v>0</v>
      </c>
      <c r="N31" s="198"/>
    </row>
    <row r="32" ht="42" customHeight="1" spans="1:14">
      <c r="A32" s="172" t="s">
        <v>230</v>
      </c>
      <c r="B32" s="173" t="s">
        <v>228</v>
      </c>
      <c r="C32" s="173" t="s">
        <v>363</v>
      </c>
      <c r="D32" s="173"/>
      <c r="E32" s="173"/>
      <c r="F32" s="173" t="s">
        <v>364</v>
      </c>
      <c r="G32" s="172" t="s">
        <v>184</v>
      </c>
      <c r="H32" s="195">
        <v>1.696</v>
      </c>
      <c r="I32" s="195"/>
      <c r="J32" s="195"/>
      <c r="K32" s="198">
        <v>821.65</v>
      </c>
      <c r="L32" s="198"/>
      <c r="M32" s="198">
        <f t="shared" si="1"/>
        <v>0</v>
      </c>
      <c r="N32" s="198"/>
    </row>
    <row r="33" ht="42" customHeight="1" spans="1:14">
      <c r="A33" s="172" t="s">
        <v>235</v>
      </c>
      <c r="B33" s="173" t="s">
        <v>326</v>
      </c>
      <c r="C33" s="173" t="s">
        <v>363</v>
      </c>
      <c r="D33" s="173"/>
      <c r="E33" s="173"/>
      <c r="F33" s="173" t="s">
        <v>365</v>
      </c>
      <c r="G33" s="172" t="s">
        <v>184</v>
      </c>
      <c r="H33" s="195">
        <v>2.187</v>
      </c>
      <c r="I33" s="195"/>
      <c r="J33" s="195"/>
      <c r="K33" s="198">
        <v>999.7</v>
      </c>
      <c r="L33" s="198"/>
      <c r="M33" s="198">
        <f t="shared" si="1"/>
        <v>0</v>
      </c>
      <c r="N33" s="198"/>
    </row>
    <row r="34" ht="42" customHeight="1" spans="1:14">
      <c r="A34" s="172" t="s">
        <v>238</v>
      </c>
      <c r="B34" s="173" t="s">
        <v>366</v>
      </c>
      <c r="C34" s="173" t="s">
        <v>363</v>
      </c>
      <c r="D34" s="173"/>
      <c r="E34" s="173"/>
      <c r="F34" s="173" t="s">
        <v>367</v>
      </c>
      <c r="G34" s="172" t="s">
        <v>184</v>
      </c>
      <c r="H34" s="195">
        <v>5.018</v>
      </c>
      <c r="I34" s="195"/>
      <c r="J34" s="195"/>
      <c r="K34" s="198">
        <v>1189.41</v>
      </c>
      <c r="L34" s="198"/>
      <c r="M34" s="198">
        <f t="shared" si="1"/>
        <v>0</v>
      </c>
      <c r="N34" s="198"/>
    </row>
    <row r="35" ht="42" customHeight="1" spans="1:14">
      <c r="A35" s="172" t="s">
        <v>241</v>
      </c>
      <c r="B35" s="173" t="s">
        <v>368</v>
      </c>
      <c r="C35" s="173" t="s">
        <v>363</v>
      </c>
      <c r="D35" s="173"/>
      <c r="E35" s="173"/>
      <c r="F35" s="173" t="s">
        <v>369</v>
      </c>
      <c r="G35" s="172" t="s">
        <v>184</v>
      </c>
      <c r="H35" s="195">
        <v>2.849</v>
      </c>
      <c r="I35" s="195"/>
      <c r="J35" s="195"/>
      <c r="K35" s="198">
        <v>1356.99</v>
      </c>
      <c r="L35" s="198"/>
      <c r="M35" s="198">
        <f t="shared" si="1"/>
        <v>0</v>
      </c>
      <c r="N35" s="198"/>
    </row>
    <row r="36" ht="42" customHeight="1" spans="1:14">
      <c r="A36" s="172" t="s">
        <v>245</v>
      </c>
      <c r="B36" s="173" t="s">
        <v>370</v>
      </c>
      <c r="C36" s="173" t="s">
        <v>363</v>
      </c>
      <c r="D36" s="173"/>
      <c r="E36" s="173"/>
      <c r="F36" s="173" t="s">
        <v>371</v>
      </c>
      <c r="G36" s="172" t="s">
        <v>184</v>
      </c>
      <c r="H36" s="195">
        <v>3.668</v>
      </c>
      <c r="I36" s="195"/>
      <c r="J36" s="195"/>
      <c r="K36" s="198">
        <v>1554.07</v>
      </c>
      <c r="L36" s="198"/>
      <c r="M36" s="198">
        <f t="shared" si="1"/>
        <v>0</v>
      </c>
      <c r="N36" s="198"/>
    </row>
    <row r="37" ht="42" customHeight="1" spans="1:14">
      <c r="A37" s="172" t="s">
        <v>248</v>
      </c>
      <c r="B37" s="173" t="s">
        <v>372</v>
      </c>
      <c r="C37" s="173" t="s">
        <v>363</v>
      </c>
      <c r="D37" s="173"/>
      <c r="E37" s="173"/>
      <c r="F37" s="173" t="s">
        <v>373</v>
      </c>
      <c r="G37" s="172" t="s">
        <v>184</v>
      </c>
      <c r="H37" s="195">
        <v>2.925</v>
      </c>
      <c r="I37" s="195"/>
      <c r="J37" s="195"/>
      <c r="K37" s="198">
        <v>1723.62</v>
      </c>
      <c r="L37" s="198"/>
      <c r="M37" s="198">
        <f t="shared" si="1"/>
        <v>0</v>
      </c>
      <c r="N37" s="198"/>
    </row>
    <row r="38" ht="18" customHeight="1" spans="1:14">
      <c r="A38" s="172" t="s">
        <v>117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99"/>
      <c r="M38" s="200">
        <f>SUM(M8:M37)</f>
        <v>0</v>
      </c>
      <c r="N38" s="200"/>
    </row>
    <row r="39" ht="18" customHeight="1" spans="1:14">
      <c r="A39" s="172" t="s">
        <v>118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99"/>
      <c r="M39" s="181">
        <f>M38</f>
        <v>0</v>
      </c>
      <c r="N39" s="201"/>
    </row>
    <row r="40" ht="17.25" customHeight="1" spans="1:13">
      <c r="A40" s="170"/>
      <c r="B40" s="170"/>
      <c r="C40" s="170"/>
      <c r="D40" s="174"/>
      <c r="E40" s="174"/>
      <c r="F40" s="174"/>
      <c r="G40" s="174"/>
      <c r="H40" s="174"/>
      <c r="I40" s="174"/>
      <c r="K40" s="182"/>
      <c r="L40" s="182"/>
      <c r="M40" s="182"/>
    </row>
    <row r="41" ht="409.5" customHeight="1"/>
    <row r="42" ht="17.25" customHeight="1" spans="5:14">
      <c r="E42" s="175"/>
      <c r="F42" s="175"/>
      <c r="G42" s="175"/>
      <c r="H42" s="175"/>
      <c r="M42" s="182"/>
      <c r="N42" s="182"/>
    </row>
  </sheetData>
  <sheetProtection password="CF7A" sheet="1" objects="1"/>
  <protectedRanges>
    <protectedRange sqref="L8:L28 L29:L37" name="区域1"/>
  </protectedRanges>
  <mergeCells count="78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C33:E33"/>
    <mergeCell ref="H33:J33"/>
    <mergeCell ref="C34:E34"/>
    <mergeCell ref="H34:J34"/>
    <mergeCell ref="C35:E35"/>
    <mergeCell ref="H35:J35"/>
    <mergeCell ref="C36:E36"/>
    <mergeCell ref="H36:J36"/>
    <mergeCell ref="C37:E37"/>
    <mergeCell ref="H37:J37"/>
    <mergeCell ref="A38:K38"/>
    <mergeCell ref="A39:K39"/>
    <mergeCell ref="A40:C40"/>
    <mergeCell ref="D40:I40"/>
    <mergeCell ref="K40:M40"/>
    <mergeCell ref="E42:H42"/>
    <mergeCell ref="M42:N42"/>
    <mergeCell ref="A6:A7"/>
    <mergeCell ref="B6:B7"/>
    <mergeCell ref="F6:F7"/>
    <mergeCell ref="G6:G7"/>
    <mergeCell ref="C6:E7"/>
    <mergeCell ref="H6:J7"/>
  </mergeCells>
  <dataValidations count="21">
    <dataValidation type="decimal" operator="lessThanOrEqual" allowBlank="1" showInputMessage="1" showErrorMessage="1" sqref="L15">
      <formula1>K15:K28</formula1>
    </dataValidation>
    <dataValidation type="decimal" operator="lessThanOrEqual" allowBlank="1" showInputMessage="1" showErrorMessage="1" sqref="L8">
      <formula1>K8:K28</formula1>
    </dataValidation>
    <dataValidation type="decimal" operator="lessThanOrEqual" allowBlank="1" showInputMessage="1" showErrorMessage="1" sqref="L13">
      <formula1>K13:K28</formula1>
    </dataValidation>
    <dataValidation type="decimal" operator="lessThanOrEqual" allowBlank="1" showInputMessage="1" showErrorMessage="1" sqref="L9">
      <formula1>K9:K28</formula1>
    </dataValidation>
    <dataValidation type="decimal" operator="lessThanOrEqual" allowBlank="1" showInputMessage="1" showErrorMessage="1" sqref="L10">
      <formula1>K10:K28</formula1>
    </dataValidation>
    <dataValidation type="decimal" operator="lessThanOrEqual" allowBlank="1" showInputMessage="1" showErrorMessage="1" sqref="L11">
      <formula1>K11:K28</formula1>
    </dataValidation>
    <dataValidation type="decimal" operator="lessThanOrEqual" allowBlank="1" showInputMessage="1" showErrorMessage="1" sqref="L12">
      <formula1>K12:K28</formula1>
    </dataValidation>
    <dataValidation type="decimal" operator="lessThanOrEqual" allowBlank="1" showInputMessage="1" showErrorMessage="1" sqref="L16">
      <formula1>K16:K28</formula1>
    </dataValidation>
    <dataValidation type="decimal" operator="lessThanOrEqual" allowBlank="1" showInputMessage="1" showErrorMessage="1" sqref="L14">
      <formula1>K14:K28</formula1>
    </dataValidation>
    <dataValidation type="decimal" operator="lessThanOrEqual" allowBlank="1" showInputMessage="1" showErrorMessage="1" sqref="L17">
      <formula1>K17:K28</formula1>
    </dataValidation>
    <dataValidation type="decimal" operator="lessThanOrEqual" allowBlank="1" showInputMessage="1" showErrorMessage="1" sqref="L29">
      <formula1>K29:K37</formula1>
    </dataValidation>
    <dataValidation type="decimal" operator="lessThanOrEqual" allowBlank="1" showInputMessage="1" showErrorMessage="1" sqref="L18 L19:L27">
      <formula1>K18:K28</formula1>
    </dataValidation>
    <dataValidation type="decimal" operator="lessThanOrEqual" allowBlank="1" showInputMessage="1" showErrorMessage="1" sqref="L28">
      <formula1>K28:K37</formula1>
    </dataValidation>
    <dataValidation type="decimal" operator="lessThanOrEqual" allowBlank="1" showInputMessage="1" showErrorMessage="1" sqref="L30">
      <formula1>K30:K37</formula1>
    </dataValidation>
    <dataValidation type="decimal" operator="lessThanOrEqual" allowBlank="1" showInputMessage="1" showErrorMessage="1" sqref="L31">
      <formula1>K31:K37</formula1>
    </dataValidation>
    <dataValidation type="decimal" operator="lessThanOrEqual" allowBlank="1" showInputMessage="1" showErrorMessage="1" sqref="L32">
      <formula1>K32:K37</formula1>
    </dataValidation>
    <dataValidation type="decimal" operator="lessThanOrEqual" allowBlank="1" showInputMessage="1" showErrorMessage="1" sqref="L33">
      <formula1>K33:K37</formula1>
    </dataValidation>
    <dataValidation type="decimal" operator="lessThanOrEqual" allowBlank="1" showInputMessage="1" showErrorMessage="1" sqref="L34">
      <formula1>K34:K37</formula1>
    </dataValidation>
    <dataValidation type="decimal" operator="lessThanOrEqual" allowBlank="1" showInputMessage="1" showErrorMessage="1" sqref="L35">
      <formula1>K35:K37</formula1>
    </dataValidation>
    <dataValidation type="decimal" operator="lessThanOrEqual" allowBlank="1" showInputMessage="1" showErrorMessage="1" sqref="L36">
      <formula1>K36:K37</formula1>
    </dataValidation>
    <dataValidation type="decimal" operator="lessThanOrEqual" allowBlank="1" showInputMessage="1" showErrorMessage="1" sqref="L37">
      <formula1>K37:K37</formula1>
    </dataValidation>
  </dataValidations>
  <pageMargins left="1.18055555555556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42" max="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M11" sqref="M11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6.14285714285714" style="167" customWidth="1"/>
    <col min="6" max="6" width="19.2857142857143" style="167"/>
    <col min="7" max="7" width="5" style="167" customWidth="1"/>
    <col min="8" max="8" width="5.75238095238095" style="167"/>
    <col min="9" max="9" width="4.66666666666667" style="167"/>
    <col min="10" max="10" width="5" style="167" customWidth="1"/>
    <col min="11" max="11" width="16.8571428571429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361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9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topLeftCell="A3" workbookViewId="0">
      <selection activeCell="N22" sqref="N22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9" style="167" customWidth="1"/>
    <col min="6" max="6" width="16.3333333333333" style="167"/>
    <col min="7" max="7" width="2.33333333333333" style="167"/>
    <col min="8" max="8" width="9.28571428571429" style="167" customWidth="1"/>
    <col min="9" max="9" width="3.41904761904762" style="167"/>
    <col min="10" max="10" width="7.28571428571429" style="167" customWidth="1"/>
    <col min="11" max="11" width="15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361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措施项目清单与计价表（合建0+0415.73~0+36'!K7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措施项目清单与计价表（合建0+0415.73~0+36'!K7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措施项目清单与计价表（合建0+0415.73~0+36'!K7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分部分项工程量清单与计价表（合建0+0415.73~'!M39+'表-8 措施项目清单与计价表（合建0+0415.73~0+36'!K26+K7)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分部分项工程量清单与计价表（合建0+0415.73~'!M39+'表-8 措施项目清单与计价表（合建0+0415.73~0+36'!K26+K7+K12)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J10" sqref="J10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9.4285714285714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374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 表-06 分部分项工程量清单与计价表（电信0+560~1+1'!M37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 表-8 措施项目清单与计价表（电信0+560~1+140）'!K26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规费、税金项目清单与计价表（电信0+560~1+14'!K7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规费、税金项目清单与计价表（电信0+560~1+14'!K12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规费、税金项目清单与计价表（电信0+560~1+14'!K13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40"/>
  <sheetViews>
    <sheetView view="pageBreakPreview" zoomScaleNormal="100" topLeftCell="A5" workbookViewId="0">
      <selection activeCell="M11" sqref="M11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31.2857142857143" style="167" customWidth="1"/>
    <col min="7" max="7" width="7.85714285714286" style="167" customWidth="1"/>
    <col min="8" max="8" width="2.01904761904762" style="167"/>
    <col min="9" max="9" width="3.88571428571429" style="167"/>
    <col min="10" max="10" width="2.95238095238095" style="167"/>
    <col min="11" max="11" width="12.4285714285714" style="167" customWidth="1"/>
    <col min="12" max="12" width="10.7142857142857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374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6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26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175</v>
      </c>
      <c r="G8" s="172" t="s">
        <v>80</v>
      </c>
      <c r="H8" s="195">
        <v>0.695</v>
      </c>
      <c r="I8" s="195"/>
      <c r="J8" s="195"/>
      <c r="K8" s="198">
        <v>940.4</v>
      </c>
      <c r="L8" s="198"/>
      <c r="M8" s="198">
        <f>L8*H8</f>
        <v>0</v>
      </c>
      <c r="N8" s="198"/>
    </row>
    <row r="9" ht="26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177</v>
      </c>
      <c r="G9" s="172" t="s">
        <v>80</v>
      </c>
      <c r="H9" s="195">
        <v>0.858</v>
      </c>
      <c r="I9" s="195"/>
      <c r="J9" s="195"/>
      <c r="K9" s="198">
        <v>716.6</v>
      </c>
      <c r="L9" s="198"/>
      <c r="M9" s="198">
        <f t="shared" ref="M9:M35" si="0">L9*H9</f>
        <v>0</v>
      </c>
      <c r="N9" s="198"/>
    </row>
    <row r="10" ht="66" customHeight="1" spans="1:14">
      <c r="A10" s="172" t="s">
        <v>26</v>
      </c>
      <c r="B10" s="173" t="s">
        <v>178</v>
      </c>
      <c r="C10" s="173" t="s">
        <v>174</v>
      </c>
      <c r="D10" s="173"/>
      <c r="E10" s="173"/>
      <c r="F10" s="173" t="s">
        <v>179</v>
      </c>
      <c r="G10" s="172" t="s">
        <v>180</v>
      </c>
      <c r="H10" s="195">
        <v>480</v>
      </c>
      <c r="I10" s="195"/>
      <c r="J10" s="195"/>
      <c r="K10" s="198">
        <v>17.81</v>
      </c>
      <c r="L10" s="198"/>
      <c r="M10" s="198">
        <f t="shared" si="0"/>
        <v>0</v>
      </c>
      <c r="N10" s="198"/>
    </row>
    <row r="11" ht="42" customHeight="1" spans="1:14">
      <c r="A11" s="172" t="s">
        <v>28</v>
      </c>
      <c r="B11" s="173" t="s">
        <v>203</v>
      </c>
      <c r="C11" s="173" t="s">
        <v>204</v>
      </c>
      <c r="D11" s="173"/>
      <c r="E11" s="173"/>
      <c r="F11" s="173" t="s">
        <v>205</v>
      </c>
      <c r="G11" s="172" t="s">
        <v>184</v>
      </c>
      <c r="H11" s="195">
        <v>3.844</v>
      </c>
      <c r="I11" s="195"/>
      <c r="J11" s="195"/>
      <c r="K11" s="198">
        <v>20455.61</v>
      </c>
      <c r="L11" s="198"/>
      <c r="M11" s="198">
        <f t="shared" si="0"/>
        <v>0</v>
      </c>
      <c r="N11" s="198"/>
    </row>
    <row r="12" ht="42" customHeight="1" spans="1:14">
      <c r="A12" s="172" t="s">
        <v>30</v>
      </c>
      <c r="B12" s="173" t="s">
        <v>207</v>
      </c>
      <c r="C12" s="173" t="s">
        <v>204</v>
      </c>
      <c r="D12" s="173"/>
      <c r="E12" s="173"/>
      <c r="F12" s="173" t="s">
        <v>208</v>
      </c>
      <c r="G12" s="172" t="s">
        <v>184</v>
      </c>
      <c r="H12" s="195">
        <v>2.64</v>
      </c>
      <c r="I12" s="195"/>
      <c r="J12" s="195"/>
      <c r="K12" s="198">
        <v>4998.63</v>
      </c>
      <c r="L12" s="198"/>
      <c r="M12" s="198">
        <f t="shared" si="0"/>
        <v>0</v>
      </c>
      <c r="N12" s="198"/>
    </row>
    <row r="13" ht="42" customHeight="1" spans="1:14">
      <c r="A13" s="172" t="s">
        <v>32</v>
      </c>
      <c r="B13" s="173" t="s">
        <v>210</v>
      </c>
      <c r="C13" s="173" t="s">
        <v>204</v>
      </c>
      <c r="D13" s="173"/>
      <c r="E13" s="173"/>
      <c r="F13" s="173" t="s">
        <v>211</v>
      </c>
      <c r="G13" s="172" t="s">
        <v>184</v>
      </c>
      <c r="H13" s="195">
        <v>6.045</v>
      </c>
      <c r="I13" s="195"/>
      <c r="J13" s="195"/>
      <c r="K13" s="198">
        <v>5678.79</v>
      </c>
      <c r="L13" s="198"/>
      <c r="M13" s="198">
        <f t="shared" si="0"/>
        <v>0</v>
      </c>
      <c r="N13" s="198"/>
    </row>
    <row r="14" ht="42" customHeight="1" spans="1:14">
      <c r="A14" s="172" t="s">
        <v>34</v>
      </c>
      <c r="B14" s="173" t="s">
        <v>213</v>
      </c>
      <c r="C14" s="173" t="s">
        <v>204</v>
      </c>
      <c r="D14" s="173"/>
      <c r="E14" s="173"/>
      <c r="F14" s="173" t="s">
        <v>214</v>
      </c>
      <c r="G14" s="172" t="s">
        <v>184</v>
      </c>
      <c r="H14" s="195">
        <v>4.046</v>
      </c>
      <c r="I14" s="195"/>
      <c r="J14" s="195"/>
      <c r="K14" s="198">
        <v>8101.76</v>
      </c>
      <c r="L14" s="198"/>
      <c r="M14" s="198">
        <f t="shared" si="0"/>
        <v>0</v>
      </c>
      <c r="N14" s="198"/>
    </row>
    <row r="15" ht="42" customHeight="1" spans="1:14">
      <c r="A15" s="172" t="s">
        <v>36</v>
      </c>
      <c r="B15" s="173" t="s">
        <v>216</v>
      </c>
      <c r="C15" s="173" t="s">
        <v>204</v>
      </c>
      <c r="D15" s="173"/>
      <c r="E15" s="173"/>
      <c r="F15" s="173" t="s">
        <v>217</v>
      </c>
      <c r="G15" s="172" t="s">
        <v>184</v>
      </c>
      <c r="H15" s="195">
        <v>4.452</v>
      </c>
      <c r="I15" s="195"/>
      <c r="J15" s="195"/>
      <c r="K15" s="198">
        <v>12860.6</v>
      </c>
      <c r="L15" s="198"/>
      <c r="M15" s="198">
        <f t="shared" si="0"/>
        <v>0</v>
      </c>
      <c r="N15" s="198"/>
    </row>
    <row r="16" ht="42" customHeight="1" spans="1:14">
      <c r="A16" s="172" t="s">
        <v>38</v>
      </c>
      <c r="B16" s="173" t="s">
        <v>219</v>
      </c>
      <c r="C16" s="173" t="s">
        <v>204</v>
      </c>
      <c r="D16" s="173"/>
      <c r="E16" s="173"/>
      <c r="F16" s="173" t="s">
        <v>226</v>
      </c>
      <c r="G16" s="172" t="s">
        <v>184</v>
      </c>
      <c r="H16" s="195">
        <v>0.161</v>
      </c>
      <c r="I16" s="195"/>
      <c r="J16" s="195"/>
      <c r="K16" s="198">
        <v>52282.8</v>
      </c>
      <c r="L16" s="198"/>
      <c r="M16" s="198">
        <f t="shared" si="0"/>
        <v>0</v>
      </c>
      <c r="N16" s="198"/>
    </row>
    <row r="17" ht="42" customHeight="1" spans="1:14">
      <c r="A17" s="172" t="s">
        <v>40</v>
      </c>
      <c r="B17" s="173" t="s">
        <v>231</v>
      </c>
      <c r="C17" s="173" t="s">
        <v>232</v>
      </c>
      <c r="D17" s="173"/>
      <c r="E17" s="173"/>
      <c r="F17" s="173" t="s">
        <v>375</v>
      </c>
      <c r="G17" s="172" t="s">
        <v>234</v>
      </c>
      <c r="H17" s="195">
        <v>6</v>
      </c>
      <c r="I17" s="195"/>
      <c r="J17" s="195"/>
      <c r="K17" s="198">
        <v>1583.59</v>
      </c>
      <c r="L17" s="198"/>
      <c r="M17" s="198">
        <f t="shared" si="0"/>
        <v>0</v>
      </c>
      <c r="N17" s="198"/>
    </row>
    <row r="18" ht="42" customHeight="1" spans="1:14">
      <c r="A18" s="172" t="s">
        <v>42</v>
      </c>
      <c r="B18" s="173" t="s">
        <v>236</v>
      </c>
      <c r="C18" s="173" t="s">
        <v>232</v>
      </c>
      <c r="D18" s="173"/>
      <c r="E18" s="173"/>
      <c r="F18" s="173" t="s">
        <v>376</v>
      </c>
      <c r="G18" s="172" t="s">
        <v>234</v>
      </c>
      <c r="H18" s="195">
        <v>18.32</v>
      </c>
      <c r="I18" s="195"/>
      <c r="J18" s="195"/>
      <c r="K18" s="198">
        <v>1651.25</v>
      </c>
      <c r="L18" s="198"/>
      <c r="M18" s="198">
        <f t="shared" si="0"/>
        <v>0</v>
      </c>
      <c r="N18" s="198"/>
    </row>
    <row r="19" ht="42" customHeight="1" spans="1:14">
      <c r="A19" s="172" t="s">
        <v>44</v>
      </c>
      <c r="B19" s="173" t="s">
        <v>239</v>
      </c>
      <c r="C19" s="173" t="s">
        <v>232</v>
      </c>
      <c r="D19" s="173"/>
      <c r="E19" s="173"/>
      <c r="F19" s="173" t="s">
        <v>377</v>
      </c>
      <c r="G19" s="172" t="s">
        <v>234</v>
      </c>
      <c r="H19" s="195">
        <v>11.89</v>
      </c>
      <c r="I19" s="195"/>
      <c r="J19" s="195"/>
      <c r="K19" s="198">
        <v>1849.22</v>
      </c>
      <c r="L19" s="198"/>
      <c r="M19" s="198">
        <f t="shared" si="0"/>
        <v>0</v>
      </c>
      <c r="N19" s="198"/>
    </row>
    <row r="20" ht="42" customHeight="1" spans="1:14">
      <c r="A20" s="172" t="s">
        <v>193</v>
      </c>
      <c r="B20" s="173" t="s">
        <v>330</v>
      </c>
      <c r="C20" s="173" t="s">
        <v>232</v>
      </c>
      <c r="D20" s="173"/>
      <c r="E20" s="173"/>
      <c r="F20" s="173" t="s">
        <v>378</v>
      </c>
      <c r="G20" s="172" t="s">
        <v>234</v>
      </c>
      <c r="H20" s="195">
        <v>13.9</v>
      </c>
      <c r="I20" s="195"/>
      <c r="J20" s="195"/>
      <c r="K20" s="198">
        <v>2278.48</v>
      </c>
      <c r="L20" s="198"/>
      <c r="M20" s="198">
        <f t="shared" si="0"/>
        <v>0</v>
      </c>
      <c r="N20" s="198"/>
    </row>
    <row r="21" ht="42" customHeight="1" spans="1:14">
      <c r="A21" s="172" t="s">
        <v>196</v>
      </c>
      <c r="B21" s="173" t="s">
        <v>379</v>
      </c>
      <c r="C21" s="173" t="s">
        <v>232</v>
      </c>
      <c r="D21" s="173"/>
      <c r="E21" s="173"/>
      <c r="F21" s="173" t="s">
        <v>380</v>
      </c>
      <c r="G21" s="172" t="s">
        <v>234</v>
      </c>
      <c r="H21" s="195">
        <v>1.25</v>
      </c>
      <c r="I21" s="195"/>
      <c r="J21" s="195"/>
      <c r="K21" s="198">
        <v>6067.07</v>
      </c>
      <c r="L21" s="198"/>
      <c r="M21" s="198">
        <f t="shared" si="0"/>
        <v>0</v>
      </c>
      <c r="N21" s="198"/>
    </row>
    <row r="22" ht="42" customHeight="1" spans="1:14">
      <c r="A22" s="172" t="s">
        <v>199</v>
      </c>
      <c r="B22" s="173" t="s">
        <v>242</v>
      </c>
      <c r="C22" s="173" t="s">
        <v>243</v>
      </c>
      <c r="D22" s="173"/>
      <c r="E22" s="173"/>
      <c r="F22" s="173" t="s">
        <v>381</v>
      </c>
      <c r="G22" s="172" t="s">
        <v>234</v>
      </c>
      <c r="H22" s="195">
        <v>0.72</v>
      </c>
      <c r="I22" s="195"/>
      <c r="J22" s="195"/>
      <c r="K22" s="198">
        <v>7541.67</v>
      </c>
      <c r="L22" s="198"/>
      <c r="M22" s="198">
        <f t="shared" si="0"/>
        <v>0</v>
      </c>
      <c r="N22" s="198"/>
    </row>
    <row r="23" ht="42" customHeight="1" spans="1:14">
      <c r="A23" s="172" t="s">
        <v>202</v>
      </c>
      <c r="B23" s="173" t="s">
        <v>246</v>
      </c>
      <c r="C23" s="173" t="s">
        <v>243</v>
      </c>
      <c r="D23" s="173"/>
      <c r="E23" s="173"/>
      <c r="F23" s="173" t="s">
        <v>244</v>
      </c>
      <c r="G23" s="172" t="s">
        <v>234</v>
      </c>
      <c r="H23" s="195">
        <v>0.7</v>
      </c>
      <c r="I23" s="195"/>
      <c r="J23" s="195"/>
      <c r="K23" s="198">
        <v>2144</v>
      </c>
      <c r="L23" s="198"/>
      <c r="M23" s="198">
        <f t="shared" si="0"/>
        <v>0</v>
      </c>
      <c r="N23" s="198"/>
    </row>
    <row r="24" ht="42" customHeight="1" spans="1:14">
      <c r="A24" s="172" t="s">
        <v>206</v>
      </c>
      <c r="B24" s="173" t="s">
        <v>249</v>
      </c>
      <c r="C24" s="173" t="s">
        <v>243</v>
      </c>
      <c r="D24" s="173"/>
      <c r="E24" s="173"/>
      <c r="F24" s="173" t="s">
        <v>247</v>
      </c>
      <c r="G24" s="172" t="s">
        <v>234</v>
      </c>
      <c r="H24" s="195">
        <v>3.35</v>
      </c>
      <c r="I24" s="195"/>
      <c r="J24" s="195"/>
      <c r="K24" s="198">
        <v>2211.28</v>
      </c>
      <c r="L24" s="198"/>
      <c r="M24" s="198">
        <f t="shared" si="0"/>
        <v>0</v>
      </c>
      <c r="N24" s="198"/>
    </row>
    <row r="25" ht="42" customHeight="1" spans="1:14">
      <c r="A25" s="172" t="s">
        <v>209</v>
      </c>
      <c r="B25" s="173" t="s">
        <v>252</v>
      </c>
      <c r="C25" s="173" t="s">
        <v>243</v>
      </c>
      <c r="D25" s="173"/>
      <c r="E25" s="173"/>
      <c r="F25" s="173" t="s">
        <v>250</v>
      </c>
      <c r="G25" s="172" t="s">
        <v>234</v>
      </c>
      <c r="H25" s="195">
        <v>1.26</v>
      </c>
      <c r="I25" s="195"/>
      <c r="J25" s="195"/>
      <c r="K25" s="198">
        <v>2407.86</v>
      </c>
      <c r="L25" s="198"/>
      <c r="M25" s="198">
        <f t="shared" si="0"/>
        <v>0</v>
      </c>
      <c r="N25" s="198"/>
    </row>
    <row r="26" ht="42" customHeight="1" spans="1:14">
      <c r="A26" s="172" t="s">
        <v>212</v>
      </c>
      <c r="B26" s="173" t="s">
        <v>255</v>
      </c>
      <c r="C26" s="173" t="s">
        <v>243</v>
      </c>
      <c r="D26" s="173"/>
      <c r="E26" s="173"/>
      <c r="F26" s="173" t="s">
        <v>253</v>
      </c>
      <c r="G26" s="172" t="s">
        <v>234</v>
      </c>
      <c r="H26" s="195">
        <v>1.4</v>
      </c>
      <c r="I26" s="195"/>
      <c r="J26" s="195"/>
      <c r="K26" s="198">
        <v>2834.14</v>
      </c>
      <c r="L26" s="198"/>
      <c r="M26" s="198">
        <f t="shared" si="0"/>
        <v>0</v>
      </c>
      <c r="N26" s="198"/>
    </row>
    <row r="27" ht="42" customHeight="1" spans="1:14">
      <c r="A27" s="172" t="s">
        <v>215</v>
      </c>
      <c r="B27" s="173" t="s">
        <v>258</v>
      </c>
      <c r="C27" s="173" t="s">
        <v>243</v>
      </c>
      <c r="D27" s="173"/>
      <c r="E27" s="173"/>
      <c r="F27" s="173" t="s">
        <v>262</v>
      </c>
      <c r="G27" s="172" t="s">
        <v>234</v>
      </c>
      <c r="H27" s="195">
        <v>0.65</v>
      </c>
      <c r="I27" s="195"/>
      <c r="J27" s="195"/>
      <c r="K27" s="198">
        <v>6596.28</v>
      </c>
      <c r="L27" s="198"/>
      <c r="M27" s="198">
        <f t="shared" si="0"/>
        <v>0</v>
      </c>
      <c r="N27" s="198"/>
    </row>
    <row r="28" ht="26" customHeight="1" spans="1:14">
      <c r="A28" s="172" t="s">
        <v>218</v>
      </c>
      <c r="B28" s="173" t="s">
        <v>267</v>
      </c>
      <c r="C28" s="173" t="s">
        <v>268</v>
      </c>
      <c r="D28" s="173"/>
      <c r="E28" s="173"/>
      <c r="F28" s="173" t="s">
        <v>269</v>
      </c>
      <c r="G28" s="172" t="s">
        <v>270</v>
      </c>
      <c r="H28" s="195">
        <v>36</v>
      </c>
      <c r="I28" s="195"/>
      <c r="J28" s="195"/>
      <c r="K28" s="198">
        <v>1552.62</v>
      </c>
      <c r="L28" s="198"/>
      <c r="M28" s="198">
        <f t="shared" si="0"/>
        <v>0</v>
      </c>
      <c r="N28" s="198"/>
    </row>
    <row r="29" ht="26" customHeight="1" spans="1:14">
      <c r="A29" s="172" t="s">
        <v>221</v>
      </c>
      <c r="B29" s="173" t="s">
        <v>272</v>
      </c>
      <c r="C29" s="173" t="s">
        <v>268</v>
      </c>
      <c r="D29" s="173"/>
      <c r="E29" s="173"/>
      <c r="F29" s="173" t="s">
        <v>273</v>
      </c>
      <c r="G29" s="172" t="s">
        <v>270</v>
      </c>
      <c r="H29" s="195">
        <v>18</v>
      </c>
      <c r="I29" s="195"/>
      <c r="J29" s="195"/>
      <c r="K29" s="198">
        <v>1960.03</v>
      </c>
      <c r="L29" s="198"/>
      <c r="M29" s="198">
        <f t="shared" si="0"/>
        <v>0</v>
      </c>
      <c r="N29" s="198"/>
    </row>
    <row r="30" ht="26" customHeight="1" spans="1:14">
      <c r="A30" s="172" t="s">
        <v>224</v>
      </c>
      <c r="B30" s="173" t="s">
        <v>275</v>
      </c>
      <c r="C30" s="173" t="s">
        <v>268</v>
      </c>
      <c r="D30" s="173"/>
      <c r="E30" s="173"/>
      <c r="F30" s="173" t="s">
        <v>276</v>
      </c>
      <c r="G30" s="172" t="s">
        <v>270</v>
      </c>
      <c r="H30" s="195">
        <v>20</v>
      </c>
      <c r="I30" s="195"/>
      <c r="J30" s="195"/>
      <c r="K30" s="198">
        <v>1767.71</v>
      </c>
      <c r="L30" s="198"/>
      <c r="M30" s="198">
        <f t="shared" si="0"/>
        <v>0</v>
      </c>
      <c r="N30" s="198"/>
    </row>
    <row r="31" ht="33" customHeight="1" spans="1:14">
      <c r="A31" s="172" t="s">
        <v>227</v>
      </c>
      <c r="B31" s="173" t="s">
        <v>278</v>
      </c>
      <c r="C31" s="173" t="s">
        <v>268</v>
      </c>
      <c r="D31" s="173"/>
      <c r="E31" s="173"/>
      <c r="F31" s="173" t="s">
        <v>285</v>
      </c>
      <c r="G31" s="172" t="s">
        <v>270</v>
      </c>
      <c r="H31" s="195">
        <v>2</v>
      </c>
      <c r="I31" s="195"/>
      <c r="J31" s="195"/>
      <c r="K31" s="198">
        <v>4637.87</v>
      </c>
      <c r="L31" s="198"/>
      <c r="M31" s="198">
        <f t="shared" si="0"/>
        <v>0</v>
      </c>
      <c r="N31" s="198"/>
    </row>
    <row r="32" ht="52" customHeight="1" spans="1:14">
      <c r="A32" s="172" t="s">
        <v>230</v>
      </c>
      <c r="B32" s="173" t="s">
        <v>290</v>
      </c>
      <c r="C32" s="173" t="s">
        <v>291</v>
      </c>
      <c r="D32" s="173"/>
      <c r="E32" s="173"/>
      <c r="F32" s="173" t="s">
        <v>292</v>
      </c>
      <c r="G32" s="172" t="s">
        <v>293</v>
      </c>
      <c r="H32" s="195">
        <v>18</v>
      </c>
      <c r="I32" s="195"/>
      <c r="J32" s="195"/>
      <c r="K32" s="198">
        <v>764.98</v>
      </c>
      <c r="L32" s="198"/>
      <c r="M32" s="198">
        <f t="shared" si="0"/>
        <v>0</v>
      </c>
      <c r="N32" s="198"/>
    </row>
    <row r="33" ht="52" customHeight="1" spans="1:14">
      <c r="A33" s="172" t="s">
        <v>235</v>
      </c>
      <c r="B33" s="173" t="s">
        <v>295</v>
      </c>
      <c r="C33" s="173" t="s">
        <v>291</v>
      </c>
      <c r="D33" s="173"/>
      <c r="E33" s="173"/>
      <c r="F33" s="173" t="s">
        <v>296</v>
      </c>
      <c r="G33" s="172" t="s">
        <v>293</v>
      </c>
      <c r="H33" s="195">
        <v>9</v>
      </c>
      <c r="I33" s="195"/>
      <c r="J33" s="195"/>
      <c r="K33" s="198">
        <v>1072.19</v>
      </c>
      <c r="L33" s="198"/>
      <c r="M33" s="198">
        <f t="shared" si="0"/>
        <v>0</v>
      </c>
      <c r="N33" s="198"/>
    </row>
    <row r="34" ht="52" customHeight="1" spans="1:14">
      <c r="A34" s="172" t="s">
        <v>238</v>
      </c>
      <c r="B34" s="173" t="s">
        <v>298</v>
      </c>
      <c r="C34" s="173" t="s">
        <v>291</v>
      </c>
      <c r="D34" s="173"/>
      <c r="E34" s="173"/>
      <c r="F34" s="173" t="s">
        <v>299</v>
      </c>
      <c r="G34" s="172" t="s">
        <v>293</v>
      </c>
      <c r="H34" s="195">
        <v>10</v>
      </c>
      <c r="I34" s="195"/>
      <c r="J34" s="195"/>
      <c r="K34" s="198">
        <v>1879.5</v>
      </c>
      <c r="L34" s="198"/>
      <c r="M34" s="198">
        <f t="shared" si="0"/>
        <v>0</v>
      </c>
      <c r="N34" s="198"/>
    </row>
    <row r="35" ht="52" customHeight="1" spans="1:14">
      <c r="A35" s="172" t="s">
        <v>241</v>
      </c>
      <c r="B35" s="173" t="s">
        <v>301</v>
      </c>
      <c r="C35" s="173" t="s">
        <v>291</v>
      </c>
      <c r="D35" s="173"/>
      <c r="E35" s="173"/>
      <c r="F35" s="173" t="s">
        <v>308</v>
      </c>
      <c r="G35" s="172" t="s">
        <v>293</v>
      </c>
      <c r="H35" s="195">
        <v>1</v>
      </c>
      <c r="I35" s="195"/>
      <c r="J35" s="195"/>
      <c r="K35" s="198">
        <v>4632.85</v>
      </c>
      <c r="L35" s="198"/>
      <c r="M35" s="198">
        <f t="shared" si="0"/>
        <v>0</v>
      </c>
      <c r="N35" s="198"/>
    </row>
    <row r="36" ht="18" customHeight="1" spans="1:14">
      <c r="A36" s="172" t="s">
        <v>117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99"/>
      <c r="M36" s="200">
        <f>SUM(M8:M35)</f>
        <v>0</v>
      </c>
      <c r="N36" s="200"/>
    </row>
    <row r="37" ht="18" customHeight="1" spans="1:14">
      <c r="A37" s="172" t="s">
        <v>118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99"/>
      <c r="M37" s="181">
        <f>M36</f>
        <v>0</v>
      </c>
      <c r="N37" s="201"/>
    </row>
    <row r="38" ht="17.25" customHeight="1" spans="1:13">
      <c r="A38" s="170"/>
      <c r="B38" s="170"/>
      <c r="C38" s="170"/>
      <c r="D38" s="174"/>
      <c r="E38" s="174"/>
      <c r="F38" s="174"/>
      <c r="G38" s="174"/>
      <c r="H38" s="174"/>
      <c r="I38" s="174"/>
      <c r="K38" s="182"/>
      <c r="L38" s="182"/>
      <c r="M38" s="182"/>
    </row>
    <row r="39" ht="228" customHeight="1"/>
    <row r="40" ht="17.25" customHeight="1" spans="5:14">
      <c r="E40" s="175"/>
      <c r="F40" s="175"/>
      <c r="G40" s="175"/>
      <c r="H40" s="175"/>
      <c r="M40" s="182"/>
      <c r="N40" s="182"/>
    </row>
  </sheetData>
  <sheetProtection password="CF7A" sheet="1" objects="1"/>
  <protectedRanges>
    <protectedRange sqref="L8:L30 L31:L35" name="区域1"/>
  </protectedRanges>
  <mergeCells count="74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C33:E33"/>
    <mergeCell ref="H33:J33"/>
    <mergeCell ref="C34:E34"/>
    <mergeCell ref="H34:J34"/>
    <mergeCell ref="C35:E35"/>
    <mergeCell ref="H35:J35"/>
    <mergeCell ref="A36:K36"/>
    <mergeCell ref="A37:K37"/>
    <mergeCell ref="A38:C38"/>
    <mergeCell ref="D38:I38"/>
    <mergeCell ref="K38:M38"/>
    <mergeCell ref="E40:H40"/>
    <mergeCell ref="M40:N40"/>
    <mergeCell ref="A6:A7"/>
    <mergeCell ref="B6:B7"/>
    <mergeCell ref="F6:F7"/>
    <mergeCell ref="G6:G7"/>
    <mergeCell ref="C6:E7"/>
    <mergeCell ref="H6:J7"/>
  </mergeCells>
  <dataValidations count="17">
    <dataValidation type="decimal" operator="lessThanOrEqual" allowBlank="1" showInputMessage="1" showErrorMessage="1" sqref="L15">
      <formula1>K15:K30</formula1>
    </dataValidation>
    <dataValidation type="decimal" operator="lessThanOrEqual" allowBlank="1" showInputMessage="1" showErrorMessage="1" sqref="L11">
      <formula1>K11:K30</formula1>
    </dataValidation>
    <dataValidation type="decimal" operator="lessThanOrEqual" allowBlank="1" showInputMessage="1" showErrorMessage="1" sqref="L8">
      <formula1>K8:K30</formula1>
    </dataValidation>
    <dataValidation type="decimal" operator="lessThanOrEqual" allowBlank="1" showInputMessage="1" showErrorMessage="1" sqref="L9">
      <formula1>K9:K30</formula1>
    </dataValidation>
    <dataValidation type="decimal" operator="lessThanOrEqual" allowBlank="1" showInputMessage="1" showErrorMessage="1" sqref="L10">
      <formula1>K10:K30</formula1>
    </dataValidation>
    <dataValidation type="decimal" operator="lessThanOrEqual" allowBlank="1" showInputMessage="1" showErrorMessage="1" sqref="L12">
      <formula1>K12:K30</formula1>
    </dataValidation>
    <dataValidation type="decimal" operator="lessThanOrEqual" allowBlank="1" showInputMessage="1" showErrorMessage="1" sqref="L13">
      <formula1>K13:K30</formula1>
    </dataValidation>
    <dataValidation type="decimal" operator="lessThanOrEqual" allowBlank="1" showInputMessage="1" showErrorMessage="1" sqref="L18 L19:L23">
      <formula1>K18:K30</formula1>
    </dataValidation>
    <dataValidation type="decimal" operator="lessThanOrEqual" allowBlank="1" showInputMessage="1" showErrorMessage="1" sqref="L14">
      <formula1>K14:K30</formula1>
    </dataValidation>
    <dataValidation type="decimal" operator="lessThanOrEqual" allowBlank="1" showInputMessage="1" showErrorMessage="1" sqref="L16">
      <formula1>K16:K30</formula1>
    </dataValidation>
    <dataValidation type="decimal" operator="lessThanOrEqual" allowBlank="1" showInputMessage="1" showErrorMessage="1" sqref="L17">
      <formula1>K17:K30</formula1>
    </dataValidation>
    <dataValidation type="decimal" operator="lessThanOrEqual" allowBlank="1" showInputMessage="1" showErrorMessage="1" sqref="L24">
      <formula1>K24:K35</formula1>
    </dataValidation>
    <dataValidation type="decimal" operator="lessThanOrEqual" allowBlank="1" showInputMessage="1" showErrorMessage="1" sqref="L27">
      <formula1>K27:K35</formula1>
    </dataValidation>
    <dataValidation type="decimal" operator="lessThanOrEqual" allowBlank="1" showInputMessage="1" showErrorMessage="1" sqref="L25">
      <formula1>K25:K35</formula1>
    </dataValidation>
    <dataValidation type="decimal" operator="lessThanOrEqual" allowBlank="1" showInputMessage="1" showErrorMessage="1" sqref="L26">
      <formula1>K26:K35</formula1>
    </dataValidation>
    <dataValidation type="decimal" operator="lessThanOrEqual" allowBlank="1" showInputMessage="1" showErrorMessage="1" sqref="L28 L29:L30">
      <formula1>K28:K35</formula1>
    </dataValidation>
    <dataValidation type="decimal" operator="lessThanOrEqual" allowBlank="1" showInputMessage="1" showErrorMessage="1" sqref="L31 L32:L35">
      <formula1>K31:K35</formula1>
    </dataValidation>
  </dataValidations>
  <pageMargins left="1.22013888888889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40" max="0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O11" sqref="O11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7.42857142857143" style="167" customWidth="1"/>
    <col min="6" max="6" width="19.2857142857143" style="167"/>
    <col min="7" max="7" width="6.57142857142857" style="167" customWidth="1"/>
    <col min="8" max="8" width="5.75238095238095" style="167"/>
    <col min="9" max="9" width="4.66666666666667" style="167"/>
    <col min="10" max="10" width="2.57142857142857" style="167" customWidth="1"/>
    <col min="11" max="11" width="16.7142857142857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374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P17" sqref="P17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7" style="167" customWidth="1"/>
    <col min="6" max="6" width="16.3333333333333" style="167"/>
    <col min="7" max="7" width="2.33333333333333" style="167"/>
    <col min="8" max="8" width="8.08571428571429" style="167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374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 表-8 措施项目清单与计价表（电信0+560~1+140）'!K7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 表-8 措施项目清单与计价表（电信0+560~1+140）'!K7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 表-8 措施项目清单与计价表（电信0+560~1+140）'!K7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 表-06 分部分项工程量清单与计价表（电信0+560~1+1'!M37+' 表-8 措施项目清单与计价表（电信0+560~1+140）'!K26+K7)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 表-06 分部分项工程量清单与计价表（电信0+560~1+1'!M37+' 表-8 措施项目清单与计价表（电信0+560~1+140）'!K26+K7+K12)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K12" sqref="K12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20.2857142857143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382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分部分项工程量清单与计价表（合建0+560~1+14'!M34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 表-8 措施项目清单与计价表（合建0+560~1+140）'!K26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规费、税金项目清单与计价表（合建0+560~1+14'!K7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规费、税金项目清单与计价表（合建0+560~1+14'!K12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规费、税金项目清单与计价表（合建0+560~1+14'!K13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37"/>
  <sheetViews>
    <sheetView view="pageBreakPreview" zoomScaleNormal="100" topLeftCell="A11" workbookViewId="0">
      <selection activeCell="L16" sqref="L16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30.5714285714286" style="167" customWidth="1"/>
    <col min="7" max="7" width="8.14285714285714" style="167" customWidth="1"/>
    <col min="8" max="8" width="2.01904761904762" style="167"/>
    <col min="9" max="9" width="3.88571428571429" style="167"/>
    <col min="10" max="10" width="2.95238095238095" style="167"/>
    <col min="11" max="12" width="13.8571428571429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382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18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26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175</v>
      </c>
      <c r="G8" s="172" t="s">
        <v>80</v>
      </c>
      <c r="H8" s="195">
        <v>0.662</v>
      </c>
      <c r="I8" s="195"/>
      <c r="J8" s="195"/>
      <c r="K8" s="198">
        <v>940.39</v>
      </c>
      <c r="L8" s="198"/>
      <c r="M8" s="198">
        <f>L8*H8</f>
        <v>0</v>
      </c>
      <c r="N8" s="198"/>
    </row>
    <row r="9" ht="26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177</v>
      </c>
      <c r="G9" s="172" t="s">
        <v>80</v>
      </c>
      <c r="H9" s="195">
        <v>1.112</v>
      </c>
      <c r="I9" s="195"/>
      <c r="J9" s="195"/>
      <c r="K9" s="198">
        <v>716.6</v>
      </c>
      <c r="L9" s="198"/>
      <c r="M9" s="198">
        <f t="shared" ref="M9:M32" si="0">L9*H9</f>
        <v>0</v>
      </c>
      <c r="N9" s="198"/>
    </row>
    <row r="10" ht="66" customHeight="1" spans="1:14">
      <c r="A10" s="172" t="s">
        <v>26</v>
      </c>
      <c r="B10" s="173" t="s">
        <v>178</v>
      </c>
      <c r="C10" s="173" t="s">
        <v>174</v>
      </c>
      <c r="D10" s="173"/>
      <c r="E10" s="173"/>
      <c r="F10" s="173" t="s">
        <v>179</v>
      </c>
      <c r="G10" s="172" t="s">
        <v>180</v>
      </c>
      <c r="H10" s="195">
        <v>324</v>
      </c>
      <c r="I10" s="195"/>
      <c r="J10" s="195"/>
      <c r="K10" s="198">
        <v>17.81</v>
      </c>
      <c r="L10" s="198"/>
      <c r="M10" s="198">
        <f t="shared" si="0"/>
        <v>0</v>
      </c>
      <c r="N10" s="198"/>
    </row>
    <row r="11" ht="36" customHeight="1" spans="1:14">
      <c r="A11" s="172" t="s">
        <v>28</v>
      </c>
      <c r="B11" s="173" t="s">
        <v>203</v>
      </c>
      <c r="C11" s="173" t="s">
        <v>204</v>
      </c>
      <c r="D11" s="173"/>
      <c r="E11" s="173"/>
      <c r="F11" s="173" t="s">
        <v>205</v>
      </c>
      <c r="G11" s="172" t="s">
        <v>184</v>
      </c>
      <c r="H11" s="195">
        <v>1.868</v>
      </c>
      <c r="I11" s="195"/>
      <c r="J11" s="195"/>
      <c r="K11" s="198">
        <v>13184.49</v>
      </c>
      <c r="L11" s="198"/>
      <c r="M11" s="198">
        <f t="shared" si="0"/>
        <v>0</v>
      </c>
      <c r="N11" s="198"/>
    </row>
    <row r="12" ht="36" customHeight="1" spans="1:14">
      <c r="A12" s="172" t="s">
        <v>30</v>
      </c>
      <c r="B12" s="173" t="s">
        <v>207</v>
      </c>
      <c r="C12" s="173" t="s">
        <v>204</v>
      </c>
      <c r="D12" s="173"/>
      <c r="E12" s="173"/>
      <c r="F12" s="173" t="s">
        <v>211</v>
      </c>
      <c r="G12" s="172" t="s">
        <v>184</v>
      </c>
      <c r="H12" s="195">
        <v>1.292</v>
      </c>
      <c r="I12" s="195"/>
      <c r="J12" s="195"/>
      <c r="K12" s="198">
        <v>4209.99</v>
      </c>
      <c r="L12" s="198"/>
      <c r="M12" s="198">
        <f t="shared" si="0"/>
        <v>0</v>
      </c>
      <c r="N12" s="198"/>
    </row>
    <row r="13" ht="36" customHeight="1" spans="1:14">
      <c r="A13" s="172" t="s">
        <v>32</v>
      </c>
      <c r="B13" s="173" t="s">
        <v>210</v>
      </c>
      <c r="C13" s="173" t="s">
        <v>204</v>
      </c>
      <c r="D13" s="173"/>
      <c r="E13" s="173"/>
      <c r="F13" s="173" t="s">
        <v>214</v>
      </c>
      <c r="G13" s="172" t="s">
        <v>184</v>
      </c>
      <c r="H13" s="195">
        <v>4.339</v>
      </c>
      <c r="I13" s="195"/>
      <c r="J13" s="195"/>
      <c r="K13" s="198">
        <v>5676</v>
      </c>
      <c r="L13" s="198"/>
      <c r="M13" s="198">
        <f t="shared" si="0"/>
        <v>0</v>
      </c>
      <c r="N13" s="198"/>
    </row>
    <row r="14" ht="36" customHeight="1" spans="1:14">
      <c r="A14" s="172" t="s">
        <v>34</v>
      </c>
      <c r="B14" s="173" t="s">
        <v>213</v>
      </c>
      <c r="C14" s="173" t="s">
        <v>204</v>
      </c>
      <c r="D14" s="173"/>
      <c r="E14" s="173"/>
      <c r="F14" s="173" t="s">
        <v>217</v>
      </c>
      <c r="G14" s="172" t="s">
        <v>184</v>
      </c>
      <c r="H14" s="195">
        <v>2.996</v>
      </c>
      <c r="I14" s="195"/>
      <c r="J14" s="195"/>
      <c r="K14" s="198">
        <v>8286.76</v>
      </c>
      <c r="L14" s="198"/>
      <c r="M14" s="198">
        <f t="shared" si="0"/>
        <v>0</v>
      </c>
      <c r="N14" s="198"/>
    </row>
    <row r="15" ht="36" customHeight="1" spans="1:14">
      <c r="A15" s="172" t="s">
        <v>36</v>
      </c>
      <c r="B15" s="173" t="s">
        <v>216</v>
      </c>
      <c r="C15" s="173" t="s">
        <v>204</v>
      </c>
      <c r="D15" s="173"/>
      <c r="E15" s="173"/>
      <c r="F15" s="173" t="s">
        <v>223</v>
      </c>
      <c r="G15" s="172" t="s">
        <v>184</v>
      </c>
      <c r="H15" s="195">
        <v>0.663</v>
      </c>
      <c r="I15" s="195"/>
      <c r="J15" s="195"/>
      <c r="K15" s="198">
        <v>17691.89</v>
      </c>
      <c r="L15" s="198"/>
      <c r="M15" s="198">
        <f t="shared" si="0"/>
        <v>0</v>
      </c>
      <c r="N15" s="198"/>
    </row>
    <row r="16" ht="36" customHeight="1" spans="1:14">
      <c r="A16" s="172" t="s">
        <v>38</v>
      </c>
      <c r="B16" s="173" t="s">
        <v>231</v>
      </c>
      <c r="C16" s="173" t="s">
        <v>232</v>
      </c>
      <c r="D16" s="173"/>
      <c r="E16" s="173"/>
      <c r="F16" s="173" t="s">
        <v>376</v>
      </c>
      <c r="G16" s="172" t="s">
        <v>234</v>
      </c>
      <c r="H16" s="195">
        <v>12</v>
      </c>
      <c r="I16" s="195"/>
      <c r="J16" s="195"/>
      <c r="K16" s="198">
        <v>1263.75</v>
      </c>
      <c r="L16" s="198"/>
      <c r="M16" s="198">
        <f t="shared" si="0"/>
        <v>0</v>
      </c>
      <c r="N16" s="198"/>
    </row>
    <row r="17" ht="36" customHeight="1" spans="1:14">
      <c r="A17" s="172" t="s">
        <v>40</v>
      </c>
      <c r="B17" s="173" t="s">
        <v>236</v>
      </c>
      <c r="C17" s="173" t="s">
        <v>232</v>
      </c>
      <c r="D17" s="173"/>
      <c r="E17" s="173"/>
      <c r="F17" s="173" t="s">
        <v>377</v>
      </c>
      <c r="G17" s="172" t="s">
        <v>234</v>
      </c>
      <c r="H17" s="195">
        <v>29.06</v>
      </c>
      <c r="I17" s="195"/>
      <c r="J17" s="195"/>
      <c r="K17" s="198">
        <v>1366.77</v>
      </c>
      <c r="L17" s="198"/>
      <c r="M17" s="198">
        <f t="shared" si="0"/>
        <v>0</v>
      </c>
      <c r="N17" s="198"/>
    </row>
    <row r="18" ht="36" customHeight="1" spans="1:14">
      <c r="A18" s="172" t="s">
        <v>42</v>
      </c>
      <c r="B18" s="173" t="s">
        <v>239</v>
      </c>
      <c r="C18" s="173" t="s">
        <v>232</v>
      </c>
      <c r="D18" s="173"/>
      <c r="E18" s="173"/>
      <c r="F18" s="173" t="s">
        <v>378</v>
      </c>
      <c r="G18" s="172" t="s">
        <v>234</v>
      </c>
      <c r="H18" s="195">
        <v>12.58</v>
      </c>
      <c r="I18" s="195"/>
      <c r="J18" s="195"/>
      <c r="K18" s="198">
        <v>1582.92</v>
      </c>
      <c r="L18" s="198"/>
      <c r="M18" s="198">
        <f t="shared" si="0"/>
        <v>0</v>
      </c>
      <c r="N18" s="198"/>
    </row>
    <row r="19" ht="36" customHeight="1" spans="1:14">
      <c r="A19" s="172" t="s">
        <v>44</v>
      </c>
      <c r="B19" s="173" t="s">
        <v>330</v>
      </c>
      <c r="C19" s="173" t="s">
        <v>232</v>
      </c>
      <c r="D19" s="173"/>
      <c r="E19" s="173"/>
      <c r="F19" s="173" t="s">
        <v>383</v>
      </c>
      <c r="G19" s="172" t="s">
        <v>234</v>
      </c>
      <c r="H19" s="195">
        <v>3.68</v>
      </c>
      <c r="I19" s="195"/>
      <c r="J19" s="195"/>
      <c r="K19" s="198">
        <v>2431.33</v>
      </c>
      <c r="L19" s="198"/>
      <c r="M19" s="198">
        <f t="shared" si="0"/>
        <v>0</v>
      </c>
      <c r="N19" s="198"/>
    </row>
    <row r="20" ht="36" customHeight="1" spans="1:14">
      <c r="A20" s="172" t="s">
        <v>193</v>
      </c>
      <c r="B20" s="173" t="s">
        <v>242</v>
      </c>
      <c r="C20" s="173" t="s">
        <v>243</v>
      </c>
      <c r="D20" s="173"/>
      <c r="E20" s="173"/>
      <c r="F20" s="173" t="s">
        <v>247</v>
      </c>
      <c r="G20" s="172" t="s">
        <v>234</v>
      </c>
      <c r="H20" s="195">
        <v>1.26</v>
      </c>
      <c r="I20" s="195"/>
      <c r="J20" s="195"/>
      <c r="K20" s="198">
        <v>2077.86</v>
      </c>
      <c r="L20" s="198"/>
      <c r="M20" s="198">
        <f t="shared" si="0"/>
        <v>0</v>
      </c>
      <c r="N20" s="198"/>
    </row>
    <row r="21" ht="36" customHeight="1" spans="1:14">
      <c r="A21" s="172" t="s">
        <v>196</v>
      </c>
      <c r="B21" s="173" t="s">
        <v>246</v>
      </c>
      <c r="C21" s="173" t="s">
        <v>243</v>
      </c>
      <c r="D21" s="173"/>
      <c r="E21" s="173"/>
      <c r="F21" s="173" t="s">
        <v>250</v>
      </c>
      <c r="G21" s="172" t="s">
        <v>234</v>
      </c>
      <c r="H21" s="195">
        <v>6.41</v>
      </c>
      <c r="I21" s="195"/>
      <c r="J21" s="195"/>
      <c r="K21" s="198">
        <v>2180.14</v>
      </c>
      <c r="L21" s="198"/>
      <c r="M21" s="198">
        <f t="shared" si="0"/>
        <v>0</v>
      </c>
      <c r="N21" s="198"/>
    </row>
    <row r="22" ht="36" customHeight="1" spans="1:14">
      <c r="A22" s="172" t="s">
        <v>199</v>
      </c>
      <c r="B22" s="173" t="s">
        <v>249</v>
      </c>
      <c r="C22" s="173" t="s">
        <v>243</v>
      </c>
      <c r="D22" s="173"/>
      <c r="E22" s="173"/>
      <c r="F22" s="173" t="s">
        <v>253</v>
      </c>
      <c r="G22" s="172" t="s">
        <v>234</v>
      </c>
      <c r="H22" s="195">
        <v>2.51</v>
      </c>
      <c r="I22" s="195"/>
      <c r="J22" s="195"/>
      <c r="K22" s="198">
        <v>2394.71</v>
      </c>
      <c r="L22" s="198"/>
      <c r="M22" s="198">
        <f t="shared" si="0"/>
        <v>0</v>
      </c>
      <c r="N22" s="198"/>
    </row>
    <row r="23" ht="36" customHeight="1" spans="1:14">
      <c r="A23" s="172" t="s">
        <v>202</v>
      </c>
      <c r="B23" s="173" t="s">
        <v>252</v>
      </c>
      <c r="C23" s="173" t="s">
        <v>243</v>
      </c>
      <c r="D23" s="173"/>
      <c r="E23" s="173"/>
      <c r="F23" s="173" t="s">
        <v>259</v>
      </c>
      <c r="G23" s="172" t="s">
        <v>234</v>
      </c>
      <c r="H23" s="195">
        <v>0.79</v>
      </c>
      <c r="I23" s="195"/>
      <c r="J23" s="195"/>
      <c r="K23" s="198">
        <v>3237.28</v>
      </c>
      <c r="L23" s="198"/>
      <c r="M23" s="198">
        <f t="shared" si="0"/>
        <v>0</v>
      </c>
      <c r="N23" s="198"/>
    </row>
    <row r="24" ht="26" customHeight="1" spans="1:14">
      <c r="A24" s="172" t="s">
        <v>206</v>
      </c>
      <c r="B24" s="173" t="s">
        <v>267</v>
      </c>
      <c r="C24" s="173" t="s">
        <v>268</v>
      </c>
      <c r="D24" s="173"/>
      <c r="E24" s="173"/>
      <c r="F24" s="173" t="s">
        <v>269</v>
      </c>
      <c r="G24" s="172" t="s">
        <v>270</v>
      </c>
      <c r="H24" s="195">
        <v>18</v>
      </c>
      <c r="I24" s="195"/>
      <c r="J24" s="195"/>
      <c r="K24" s="198">
        <v>1145.31</v>
      </c>
      <c r="L24" s="198"/>
      <c r="M24" s="198">
        <f t="shared" si="0"/>
        <v>0</v>
      </c>
      <c r="N24" s="198"/>
    </row>
    <row r="25" ht="26" customHeight="1" spans="1:14">
      <c r="A25" s="172" t="s">
        <v>209</v>
      </c>
      <c r="B25" s="173" t="s">
        <v>272</v>
      </c>
      <c r="C25" s="173" t="s">
        <v>268</v>
      </c>
      <c r="D25" s="173"/>
      <c r="E25" s="173"/>
      <c r="F25" s="173" t="s">
        <v>273</v>
      </c>
      <c r="G25" s="172" t="s">
        <v>270</v>
      </c>
      <c r="H25" s="195">
        <v>44</v>
      </c>
      <c r="I25" s="195"/>
      <c r="J25" s="195"/>
      <c r="K25" s="198">
        <v>1552.72</v>
      </c>
      <c r="L25" s="198"/>
      <c r="M25" s="198">
        <f t="shared" si="0"/>
        <v>0</v>
      </c>
      <c r="N25" s="198"/>
    </row>
    <row r="26" ht="26" customHeight="1" spans="1:14">
      <c r="A26" s="172" t="s">
        <v>212</v>
      </c>
      <c r="B26" s="173" t="s">
        <v>275</v>
      </c>
      <c r="C26" s="173" t="s">
        <v>268</v>
      </c>
      <c r="D26" s="173"/>
      <c r="E26" s="173"/>
      <c r="F26" s="173" t="s">
        <v>276</v>
      </c>
      <c r="G26" s="172" t="s">
        <v>270</v>
      </c>
      <c r="H26" s="195">
        <v>22</v>
      </c>
      <c r="I26" s="195"/>
      <c r="J26" s="195"/>
      <c r="K26" s="198">
        <v>2373.83</v>
      </c>
      <c r="L26" s="198"/>
      <c r="M26" s="198">
        <f t="shared" si="0"/>
        <v>0</v>
      </c>
      <c r="N26" s="198"/>
    </row>
    <row r="27" ht="26" customHeight="1" spans="1:14">
      <c r="A27" s="172" t="s">
        <v>215</v>
      </c>
      <c r="B27" s="173" t="s">
        <v>278</v>
      </c>
      <c r="C27" s="173" t="s">
        <v>268</v>
      </c>
      <c r="D27" s="173"/>
      <c r="E27" s="173"/>
      <c r="F27" s="173" t="s">
        <v>282</v>
      </c>
      <c r="G27" s="172" t="s">
        <v>270</v>
      </c>
      <c r="H27" s="195">
        <v>6</v>
      </c>
      <c r="I27" s="195"/>
      <c r="J27" s="195"/>
      <c r="K27" s="198">
        <v>2879.59</v>
      </c>
      <c r="L27" s="198"/>
      <c r="M27" s="198">
        <f t="shared" si="0"/>
        <v>0</v>
      </c>
      <c r="N27" s="198"/>
    </row>
    <row r="28" ht="55" customHeight="1" spans="1:14">
      <c r="A28" s="172" t="s">
        <v>218</v>
      </c>
      <c r="B28" s="173" t="s">
        <v>290</v>
      </c>
      <c r="C28" s="173" t="s">
        <v>291</v>
      </c>
      <c r="D28" s="173"/>
      <c r="E28" s="173"/>
      <c r="F28" s="173" t="s">
        <v>292</v>
      </c>
      <c r="G28" s="172" t="s">
        <v>293</v>
      </c>
      <c r="H28" s="195">
        <v>9</v>
      </c>
      <c r="I28" s="195"/>
      <c r="J28" s="195"/>
      <c r="K28" s="198">
        <v>764.98</v>
      </c>
      <c r="L28" s="198"/>
      <c r="M28" s="198">
        <f t="shared" si="0"/>
        <v>0</v>
      </c>
      <c r="N28" s="198"/>
    </row>
    <row r="29" ht="56" customHeight="1" spans="1:14">
      <c r="A29" s="172" t="s">
        <v>221</v>
      </c>
      <c r="B29" s="173" t="s">
        <v>295</v>
      </c>
      <c r="C29" s="173" t="s">
        <v>291</v>
      </c>
      <c r="D29" s="173"/>
      <c r="E29" s="173"/>
      <c r="F29" s="173" t="s">
        <v>296</v>
      </c>
      <c r="G29" s="172" t="s">
        <v>293</v>
      </c>
      <c r="H29" s="195">
        <v>22</v>
      </c>
      <c r="I29" s="195"/>
      <c r="J29" s="195"/>
      <c r="K29" s="198">
        <v>1072.19</v>
      </c>
      <c r="L29" s="198"/>
      <c r="M29" s="198">
        <f t="shared" si="0"/>
        <v>0</v>
      </c>
      <c r="N29" s="198"/>
    </row>
    <row r="30" ht="57" customHeight="1" spans="1:14">
      <c r="A30" s="172" t="s">
        <v>224</v>
      </c>
      <c r="B30" s="173" t="s">
        <v>298</v>
      </c>
      <c r="C30" s="173" t="s">
        <v>291</v>
      </c>
      <c r="D30" s="173"/>
      <c r="E30" s="173"/>
      <c r="F30" s="173" t="s">
        <v>299</v>
      </c>
      <c r="G30" s="172" t="s">
        <v>293</v>
      </c>
      <c r="H30" s="195">
        <v>11</v>
      </c>
      <c r="I30" s="195"/>
      <c r="J30" s="195"/>
      <c r="K30" s="198">
        <v>1879.5</v>
      </c>
      <c r="L30" s="198"/>
      <c r="M30" s="198">
        <f t="shared" si="0"/>
        <v>0</v>
      </c>
      <c r="N30" s="198"/>
    </row>
    <row r="31" ht="57" customHeight="1" spans="1:14">
      <c r="A31" s="172" t="s">
        <v>227</v>
      </c>
      <c r="B31" s="173" t="s">
        <v>301</v>
      </c>
      <c r="C31" s="173" t="s">
        <v>291</v>
      </c>
      <c r="D31" s="173"/>
      <c r="E31" s="173"/>
      <c r="F31" s="173" t="s">
        <v>305</v>
      </c>
      <c r="G31" s="172" t="s">
        <v>293</v>
      </c>
      <c r="H31" s="195">
        <v>3</v>
      </c>
      <c r="I31" s="195"/>
      <c r="J31" s="195"/>
      <c r="K31" s="198">
        <v>3288.47</v>
      </c>
      <c r="L31" s="198"/>
      <c r="M31" s="198">
        <f t="shared" si="0"/>
        <v>0</v>
      </c>
      <c r="N31" s="198"/>
    </row>
    <row r="32" ht="36" customHeight="1" spans="1:14">
      <c r="A32" s="172" t="s">
        <v>230</v>
      </c>
      <c r="B32" s="173" t="s">
        <v>255</v>
      </c>
      <c r="C32" s="173" t="s">
        <v>243</v>
      </c>
      <c r="D32" s="173"/>
      <c r="E32" s="173"/>
      <c r="F32" s="173" t="s">
        <v>381</v>
      </c>
      <c r="G32" s="172" t="s">
        <v>234</v>
      </c>
      <c r="H32" s="195">
        <v>0.84</v>
      </c>
      <c r="I32" s="195"/>
      <c r="J32" s="195"/>
      <c r="K32" s="198">
        <v>6996</v>
      </c>
      <c r="L32" s="198"/>
      <c r="M32" s="198">
        <f t="shared" si="0"/>
        <v>0</v>
      </c>
      <c r="N32" s="198"/>
    </row>
    <row r="33" ht="18" customHeight="1" spans="1:14">
      <c r="A33" s="172" t="s">
        <v>117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99"/>
      <c r="M33" s="200">
        <f>SUM(M8:M32)</f>
        <v>0</v>
      </c>
      <c r="N33" s="200"/>
    </row>
    <row r="34" ht="18" customHeight="1" spans="1:14">
      <c r="A34" s="172" t="s">
        <v>118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99"/>
      <c r="M34" s="181">
        <f>M33</f>
        <v>0</v>
      </c>
      <c r="N34" s="201"/>
    </row>
    <row r="35" ht="17.25" customHeight="1" spans="1:13">
      <c r="A35" s="170"/>
      <c r="B35" s="170"/>
      <c r="C35" s="170"/>
      <c r="D35" s="174"/>
      <c r="E35" s="174"/>
      <c r="F35" s="174"/>
      <c r="G35" s="174"/>
      <c r="H35" s="174"/>
      <c r="I35" s="174"/>
      <c r="K35" s="182"/>
      <c r="L35" s="182"/>
      <c r="M35" s="182"/>
    </row>
    <row r="36" ht="283.5" customHeight="1"/>
    <row r="37" ht="17.25" customHeight="1" spans="5:14">
      <c r="E37" s="175"/>
      <c r="F37" s="175"/>
      <c r="G37" s="175"/>
      <c r="H37" s="175"/>
      <c r="M37" s="182"/>
      <c r="N37" s="182"/>
    </row>
  </sheetData>
  <sheetProtection password="CF7A" sheet="1" objects="1"/>
  <protectedRanges>
    <protectedRange sqref="L8:L29 L30:L32" name="区域1"/>
  </protectedRanges>
  <mergeCells count="68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A33:K33"/>
    <mergeCell ref="A34:K34"/>
    <mergeCell ref="A35:C35"/>
    <mergeCell ref="D35:I35"/>
    <mergeCell ref="K35:M35"/>
    <mergeCell ref="E37:H37"/>
    <mergeCell ref="M37:N37"/>
    <mergeCell ref="A6:A7"/>
    <mergeCell ref="B6:B7"/>
    <mergeCell ref="F6:F7"/>
    <mergeCell ref="G6:G7"/>
    <mergeCell ref="C6:E7"/>
    <mergeCell ref="H6:J7"/>
  </mergeCells>
  <dataValidations count="18">
    <dataValidation type="decimal" operator="lessThanOrEqual" allowBlank="1" showInputMessage="1" showErrorMessage="1" sqref="L16">
      <formula1>K16:K29</formula1>
    </dataValidation>
    <dataValidation type="decimal" operator="lessThanOrEqual" allowBlank="1" showInputMessage="1" showErrorMessage="1" sqref="L8">
      <formula1>K8:K29</formula1>
    </dataValidation>
    <dataValidation type="decimal" operator="lessThanOrEqual" allowBlank="1" showInputMessage="1" showErrorMessage="1" sqref="L9">
      <formula1>K9:K29</formula1>
    </dataValidation>
    <dataValidation type="decimal" operator="lessThanOrEqual" allowBlank="1" showInputMessage="1" showErrorMessage="1" sqref="L14">
      <formula1>K14:K29</formula1>
    </dataValidation>
    <dataValidation type="decimal" operator="lessThanOrEqual" allowBlank="1" showInputMessage="1" showErrorMessage="1" sqref="L10">
      <formula1>K10:K29</formula1>
    </dataValidation>
    <dataValidation type="decimal" operator="lessThanOrEqual" allowBlank="1" showInputMessage="1" showErrorMessage="1" sqref="L11">
      <formula1>K11:K29</formula1>
    </dataValidation>
    <dataValidation type="decimal" operator="lessThanOrEqual" allowBlank="1" showInputMessage="1" showErrorMessage="1" sqref="L12">
      <formula1>K12:K29</formula1>
    </dataValidation>
    <dataValidation type="decimal" operator="lessThanOrEqual" allowBlank="1" showInputMessage="1" showErrorMessage="1" sqref="L17">
      <formula1>K17:K29</formula1>
    </dataValidation>
    <dataValidation type="decimal" operator="lessThanOrEqual" allowBlank="1" showInputMessage="1" showErrorMessage="1" sqref="L13">
      <formula1>K13:K29</formula1>
    </dataValidation>
    <dataValidation type="decimal" operator="lessThanOrEqual" allowBlank="1" showInputMessage="1" showErrorMessage="1" sqref="L15">
      <formula1>K15:K29</formula1>
    </dataValidation>
    <dataValidation type="decimal" operator="lessThanOrEqual" allowBlank="1" showInputMessage="1" showErrorMessage="1" sqref="L18 L19:L21">
      <formula1>K18:K29</formula1>
    </dataValidation>
    <dataValidation type="decimal" operator="lessThanOrEqual" allowBlank="1" showInputMessage="1" showErrorMessage="1" sqref="L24">
      <formula1>K24:K32</formula1>
    </dataValidation>
    <dataValidation type="decimal" operator="lessThanOrEqual" allowBlank="1" showInputMessage="1" showErrorMessage="1" sqref="L22">
      <formula1>K22:K32</formula1>
    </dataValidation>
    <dataValidation type="decimal" operator="lessThanOrEqual" allowBlank="1" showInputMessage="1" showErrorMessage="1" sqref="L23">
      <formula1>K23:K32</formula1>
    </dataValidation>
    <dataValidation type="decimal" operator="lessThanOrEqual" allowBlank="1" showInputMessage="1" showErrorMessage="1" sqref="L25">
      <formula1>K25:K32</formula1>
    </dataValidation>
    <dataValidation type="decimal" operator="lessThanOrEqual" allowBlank="1" showInputMessage="1" showErrorMessage="1" sqref="L26">
      <formula1>K26:K32</formula1>
    </dataValidation>
    <dataValidation type="decimal" operator="lessThanOrEqual" allowBlank="1" showInputMessage="1" showErrorMessage="1" sqref="L27 L28:L29">
      <formula1>K27:K32</formula1>
    </dataValidation>
    <dataValidation type="decimal" operator="lessThanOrEqual" allowBlank="1" showInputMessage="1" showErrorMessage="1" sqref="L30 L31:L32">
      <formula1>K30:K32</formula1>
    </dataValidation>
  </dataValidations>
  <pageMargins left="0.984027777777778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37" max="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M9" sqref="M9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5.28571428571429" style="167" customWidth="1"/>
    <col min="6" max="6" width="19.2857142857143" style="167"/>
    <col min="7" max="7" width="6.71428571428571" style="167" customWidth="1"/>
    <col min="8" max="8" width="5.75238095238095" style="167"/>
    <col min="9" max="9" width="4.66666666666667" style="167"/>
    <col min="10" max="10" width="3.14285714285714" style="167" customWidth="1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382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N12" sqref="N12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5.14285714285714" style="167" customWidth="1"/>
    <col min="6" max="6" width="16.3333333333333" style="167"/>
    <col min="7" max="7" width="2.33333333333333" style="167"/>
    <col min="8" max="8" width="9.57142857142857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382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 表-8 措施项目清单与计价表（合建0+560~1+140）'!K7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 表-8 措施项目清单与计价表（合建0+560~1+140）'!K7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 表-8 措施项目清单与计价表（合建0+560~1+140）'!K7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分部分项工程量清单与计价表（合建0+560~1+14'!M34+' 表-8 措施项目清单与计价表（合建0+560~1+140）'!K26+K7)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分部分项工程量清单与计价表（合建0+560~1+14'!M34+' 表-8 措施项目清单与计价表（合建0+560~1+140）'!K26+K7+K12)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J16" sqref="J16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9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384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分部分项工程量清单与计价表（电信3+240~3+40'!M32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措施项目清单与计价表（电信3+240~3+400）'!K26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 表-11 规费、税金项目清单与计价表（电信3+240~3+4'!K7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 表-11 规费、税金项目清单与计价表（电信3+240~3+4'!K12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 表-11 规费、税金项目清单与计价表（电信3+240~3+4'!K13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35"/>
  <sheetViews>
    <sheetView view="pageBreakPreview" zoomScaleNormal="100" topLeftCell="A10" workbookViewId="0">
      <selection activeCell="M17" sqref="M17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31.4285714285714" style="167" customWidth="1"/>
    <col min="7" max="7" width="6.84761904761905" style="167"/>
    <col min="8" max="8" width="2.01904761904762" style="167"/>
    <col min="9" max="9" width="3.88571428571429" style="167"/>
    <col min="10" max="10" width="2.95238095238095" style="167"/>
    <col min="11" max="12" width="12.4285714285714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384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7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26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175</v>
      </c>
      <c r="G8" s="172" t="s">
        <v>80</v>
      </c>
      <c r="H8" s="195">
        <v>0.162</v>
      </c>
      <c r="I8" s="195"/>
      <c r="J8" s="195"/>
      <c r="K8" s="198">
        <v>940.37</v>
      </c>
      <c r="L8" s="198"/>
      <c r="M8" s="198">
        <f>L8*H8</f>
        <v>0</v>
      </c>
      <c r="N8" s="198"/>
    </row>
    <row r="9" ht="26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177</v>
      </c>
      <c r="G9" s="172" t="s">
        <v>80</v>
      </c>
      <c r="H9" s="195">
        <v>0.308</v>
      </c>
      <c r="I9" s="195"/>
      <c r="J9" s="195"/>
      <c r="K9" s="198">
        <v>716.59</v>
      </c>
      <c r="L9" s="198"/>
      <c r="M9" s="198">
        <f t="shared" ref="M9:M30" si="0">L9*H9</f>
        <v>0</v>
      </c>
      <c r="N9" s="198"/>
    </row>
    <row r="10" ht="65" customHeight="1" spans="1:14">
      <c r="A10" s="172" t="s">
        <v>26</v>
      </c>
      <c r="B10" s="173" t="s">
        <v>178</v>
      </c>
      <c r="C10" s="173" t="s">
        <v>174</v>
      </c>
      <c r="D10" s="173"/>
      <c r="E10" s="173"/>
      <c r="F10" s="173" t="s">
        <v>179</v>
      </c>
      <c r="G10" s="172" t="s">
        <v>180</v>
      </c>
      <c r="H10" s="195">
        <v>96</v>
      </c>
      <c r="I10" s="195"/>
      <c r="J10" s="195"/>
      <c r="K10" s="198">
        <v>17.81</v>
      </c>
      <c r="L10" s="198"/>
      <c r="M10" s="198">
        <f t="shared" si="0"/>
        <v>0</v>
      </c>
      <c r="N10" s="198"/>
    </row>
    <row r="11" ht="36" customHeight="1" spans="1:14">
      <c r="A11" s="172" t="s">
        <v>28</v>
      </c>
      <c r="B11" s="173" t="s">
        <v>203</v>
      </c>
      <c r="C11" s="173" t="s">
        <v>204</v>
      </c>
      <c r="D11" s="173"/>
      <c r="E11" s="173"/>
      <c r="F11" s="173" t="s">
        <v>205</v>
      </c>
      <c r="G11" s="172" t="s">
        <v>184</v>
      </c>
      <c r="H11" s="195">
        <v>0.962</v>
      </c>
      <c r="I11" s="195"/>
      <c r="J11" s="195"/>
      <c r="K11" s="198">
        <v>20627.67</v>
      </c>
      <c r="L11" s="198"/>
      <c r="M11" s="198">
        <f t="shared" si="0"/>
        <v>0</v>
      </c>
      <c r="N11" s="198"/>
    </row>
    <row r="12" ht="36" customHeight="1" spans="1:14">
      <c r="A12" s="172" t="s">
        <v>30</v>
      </c>
      <c r="B12" s="173" t="s">
        <v>207</v>
      </c>
      <c r="C12" s="173" t="s">
        <v>204</v>
      </c>
      <c r="D12" s="173"/>
      <c r="E12" s="173"/>
      <c r="F12" s="173" t="s">
        <v>208</v>
      </c>
      <c r="G12" s="172" t="s">
        <v>184</v>
      </c>
      <c r="H12" s="195">
        <v>2.555</v>
      </c>
      <c r="I12" s="195"/>
      <c r="J12" s="195"/>
      <c r="K12" s="198">
        <v>4998.63</v>
      </c>
      <c r="L12" s="198"/>
      <c r="M12" s="198">
        <f t="shared" si="0"/>
        <v>0</v>
      </c>
      <c r="N12" s="198"/>
    </row>
    <row r="13" ht="36" customHeight="1" spans="1:14">
      <c r="A13" s="172" t="s">
        <v>32</v>
      </c>
      <c r="B13" s="173" t="s">
        <v>210</v>
      </c>
      <c r="C13" s="173" t="s">
        <v>204</v>
      </c>
      <c r="D13" s="173"/>
      <c r="E13" s="173"/>
      <c r="F13" s="173" t="s">
        <v>211</v>
      </c>
      <c r="G13" s="172" t="s">
        <v>184</v>
      </c>
      <c r="H13" s="195">
        <v>0.425</v>
      </c>
      <c r="I13" s="195"/>
      <c r="J13" s="195"/>
      <c r="K13" s="198">
        <v>5678.8</v>
      </c>
      <c r="L13" s="198"/>
      <c r="M13" s="198">
        <f t="shared" si="0"/>
        <v>0</v>
      </c>
      <c r="N13" s="198"/>
    </row>
    <row r="14" ht="36" customHeight="1" spans="1:14">
      <c r="A14" s="172" t="s">
        <v>34</v>
      </c>
      <c r="B14" s="173" t="s">
        <v>213</v>
      </c>
      <c r="C14" s="173" t="s">
        <v>204</v>
      </c>
      <c r="D14" s="173"/>
      <c r="E14" s="173"/>
      <c r="F14" s="173" t="s">
        <v>214</v>
      </c>
      <c r="G14" s="172" t="s">
        <v>184</v>
      </c>
      <c r="H14" s="195">
        <v>0.916</v>
      </c>
      <c r="I14" s="195"/>
      <c r="J14" s="195"/>
      <c r="K14" s="198">
        <v>8101.76</v>
      </c>
      <c r="L14" s="198"/>
      <c r="M14" s="198">
        <f t="shared" si="0"/>
        <v>0</v>
      </c>
      <c r="N14" s="198"/>
    </row>
    <row r="15" ht="36" customHeight="1" spans="1:14">
      <c r="A15" s="172" t="s">
        <v>36</v>
      </c>
      <c r="B15" s="173" t="s">
        <v>216</v>
      </c>
      <c r="C15" s="173" t="s">
        <v>204</v>
      </c>
      <c r="D15" s="173"/>
      <c r="E15" s="173"/>
      <c r="F15" s="173" t="s">
        <v>217</v>
      </c>
      <c r="G15" s="172" t="s">
        <v>184</v>
      </c>
      <c r="H15" s="195">
        <v>0.572</v>
      </c>
      <c r="I15" s="195"/>
      <c r="J15" s="195"/>
      <c r="K15" s="198">
        <v>8533.92</v>
      </c>
      <c r="L15" s="198"/>
      <c r="M15" s="198">
        <f t="shared" si="0"/>
        <v>0</v>
      </c>
      <c r="N15" s="198"/>
    </row>
    <row r="16" ht="36" customHeight="1" spans="1:14">
      <c r="A16" s="172" t="s">
        <v>38</v>
      </c>
      <c r="B16" s="173" t="s">
        <v>231</v>
      </c>
      <c r="C16" s="173" t="s">
        <v>232</v>
      </c>
      <c r="D16" s="173"/>
      <c r="E16" s="173"/>
      <c r="F16" s="173" t="s">
        <v>375</v>
      </c>
      <c r="G16" s="172" t="s">
        <v>234</v>
      </c>
      <c r="H16" s="195">
        <v>12.51</v>
      </c>
      <c r="I16" s="195"/>
      <c r="J16" s="195"/>
      <c r="K16" s="198">
        <v>1583.59</v>
      </c>
      <c r="L16" s="198"/>
      <c r="M16" s="198">
        <f t="shared" si="0"/>
        <v>0</v>
      </c>
      <c r="N16" s="198"/>
    </row>
    <row r="17" ht="36" customHeight="1" spans="1:14">
      <c r="A17" s="172" t="s">
        <v>40</v>
      </c>
      <c r="B17" s="173" t="s">
        <v>236</v>
      </c>
      <c r="C17" s="173" t="s">
        <v>232</v>
      </c>
      <c r="D17" s="173"/>
      <c r="E17" s="173"/>
      <c r="F17" s="173" t="s">
        <v>376</v>
      </c>
      <c r="G17" s="172" t="s">
        <v>234</v>
      </c>
      <c r="H17" s="195">
        <v>2.53</v>
      </c>
      <c r="I17" s="195"/>
      <c r="J17" s="195"/>
      <c r="K17" s="198">
        <v>1651.25</v>
      </c>
      <c r="L17" s="198"/>
      <c r="M17" s="198">
        <f t="shared" si="0"/>
        <v>0</v>
      </c>
      <c r="N17" s="198"/>
    </row>
    <row r="18" ht="36" customHeight="1" spans="1:14">
      <c r="A18" s="172" t="s">
        <v>42</v>
      </c>
      <c r="B18" s="173" t="s">
        <v>239</v>
      </c>
      <c r="C18" s="173" t="s">
        <v>232</v>
      </c>
      <c r="D18" s="173"/>
      <c r="E18" s="173"/>
      <c r="F18" s="173" t="s">
        <v>377</v>
      </c>
      <c r="G18" s="172" t="s">
        <v>234</v>
      </c>
      <c r="H18" s="195">
        <v>4.91</v>
      </c>
      <c r="I18" s="195"/>
      <c r="J18" s="195"/>
      <c r="K18" s="198">
        <v>1849.22</v>
      </c>
      <c r="L18" s="198"/>
      <c r="M18" s="198">
        <f t="shared" si="0"/>
        <v>0</v>
      </c>
      <c r="N18" s="198"/>
    </row>
    <row r="19" ht="36" customHeight="1" spans="1:14">
      <c r="A19" s="172" t="s">
        <v>44</v>
      </c>
      <c r="B19" s="173" t="s">
        <v>330</v>
      </c>
      <c r="C19" s="173" t="s">
        <v>232</v>
      </c>
      <c r="D19" s="173"/>
      <c r="E19" s="173"/>
      <c r="F19" s="173" t="s">
        <v>378</v>
      </c>
      <c r="G19" s="172" t="s">
        <v>234</v>
      </c>
      <c r="H19" s="195">
        <v>3.37</v>
      </c>
      <c r="I19" s="195"/>
      <c r="J19" s="195"/>
      <c r="K19" s="198">
        <v>2278.48</v>
      </c>
      <c r="L19" s="198"/>
      <c r="M19" s="198">
        <f t="shared" si="0"/>
        <v>0</v>
      </c>
      <c r="N19" s="198"/>
    </row>
    <row r="20" ht="36" customHeight="1" spans="1:14">
      <c r="A20" s="172" t="s">
        <v>193</v>
      </c>
      <c r="B20" s="173" t="s">
        <v>242</v>
      </c>
      <c r="C20" s="173" t="s">
        <v>243</v>
      </c>
      <c r="D20" s="173"/>
      <c r="E20" s="173"/>
      <c r="F20" s="173" t="s">
        <v>381</v>
      </c>
      <c r="G20" s="172" t="s">
        <v>234</v>
      </c>
      <c r="H20" s="195">
        <v>0.42</v>
      </c>
      <c r="I20" s="195"/>
      <c r="J20" s="195"/>
      <c r="K20" s="198">
        <v>7541.67</v>
      </c>
      <c r="L20" s="198"/>
      <c r="M20" s="198">
        <f t="shared" si="0"/>
        <v>0</v>
      </c>
      <c r="N20" s="198"/>
    </row>
    <row r="21" ht="36" customHeight="1" spans="1:14">
      <c r="A21" s="172" t="s">
        <v>196</v>
      </c>
      <c r="B21" s="173" t="s">
        <v>246</v>
      </c>
      <c r="C21" s="173" t="s">
        <v>243</v>
      </c>
      <c r="D21" s="173"/>
      <c r="E21" s="173"/>
      <c r="F21" s="173" t="s">
        <v>244</v>
      </c>
      <c r="G21" s="172" t="s">
        <v>234</v>
      </c>
      <c r="H21" s="195">
        <v>2.1</v>
      </c>
      <c r="I21" s="195"/>
      <c r="J21" s="195"/>
      <c r="K21" s="198">
        <v>2144</v>
      </c>
      <c r="L21" s="198"/>
      <c r="M21" s="198">
        <f t="shared" si="0"/>
        <v>0</v>
      </c>
      <c r="N21" s="198"/>
    </row>
    <row r="22" ht="36" customHeight="1" spans="1:14">
      <c r="A22" s="172" t="s">
        <v>199</v>
      </c>
      <c r="B22" s="173" t="s">
        <v>249</v>
      </c>
      <c r="C22" s="173" t="s">
        <v>243</v>
      </c>
      <c r="D22" s="173"/>
      <c r="E22" s="173"/>
      <c r="F22" s="173" t="s">
        <v>247</v>
      </c>
      <c r="G22" s="172" t="s">
        <v>234</v>
      </c>
      <c r="H22" s="195">
        <v>0.42</v>
      </c>
      <c r="I22" s="195"/>
      <c r="J22" s="195"/>
      <c r="K22" s="198">
        <v>2211.29</v>
      </c>
      <c r="L22" s="198"/>
      <c r="M22" s="198">
        <f t="shared" si="0"/>
        <v>0</v>
      </c>
      <c r="N22" s="198"/>
    </row>
    <row r="23" ht="36" customHeight="1" spans="1:14">
      <c r="A23" s="172" t="s">
        <v>202</v>
      </c>
      <c r="B23" s="173" t="s">
        <v>252</v>
      </c>
      <c r="C23" s="173" t="s">
        <v>243</v>
      </c>
      <c r="D23" s="173"/>
      <c r="E23" s="173"/>
      <c r="F23" s="173" t="s">
        <v>250</v>
      </c>
      <c r="G23" s="172" t="s">
        <v>234</v>
      </c>
      <c r="H23" s="195">
        <v>0.84</v>
      </c>
      <c r="I23" s="195"/>
      <c r="J23" s="195"/>
      <c r="K23" s="198">
        <v>2407.86</v>
      </c>
      <c r="L23" s="198"/>
      <c r="M23" s="198">
        <f t="shared" si="0"/>
        <v>0</v>
      </c>
      <c r="N23" s="198"/>
    </row>
    <row r="24" ht="36" customHeight="1" spans="1:14">
      <c r="A24" s="172" t="s">
        <v>206</v>
      </c>
      <c r="B24" s="173" t="s">
        <v>255</v>
      </c>
      <c r="C24" s="173" t="s">
        <v>243</v>
      </c>
      <c r="D24" s="173"/>
      <c r="E24" s="173"/>
      <c r="F24" s="173" t="s">
        <v>253</v>
      </c>
      <c r="G24" s="172" t="s">
        <v>234</v>
      </c>
      <c r="H24" s="195">
        <v>0.56</v>
      </c>
      <c r="I24" s="195"/>
      <c r="J24" s="195"/>
      <c r="K24" s="198">
        <v>2834.14</v>
      </c>
      <c r="L24" s="198"/>
      <c r="M24" s="198">
        <f t="shared" si="0"/>
        <v>0</v>
      </c>
      <c r="N24" s="198"/>
    </row>
    <row r="25" ht="26" customHeight="1" spans="1:14">
      <c r="A25" s="172" t="s">
        <v>209</v>
      </c>
      <c r="B25" s="173" t="s">
        <v>267</v>
      </c>
      <c r="C25" s="173" t="s">
        <v>268</v>
      </c>
      <c r="D25" s="173"/>
      <c r="E25" s="173"/>
      <c r="F25" s="173" t="s">
        <v>269</v>
      </c>
      <c r="G25" s="172" t="s">
        <v>270</v>
      </c>
      <c r="H25" s="195">
        <v>36</v>
      </c>
      <c r="I25" s="195"/>
      <c r="J25" s="195"/>
      <c r="K25" s="198">
        <v>1552.62</v>
      </c>
      <c r="L25" s="198"/>
      <c r="M25" s="198">
        <f t="shared" si="0"/>
        <v>0</v>
      </c>
      <c r="N25" s="198"/>
    </row>
    <row r="26" ht="26" customHeight="1" spans="1:14">
      <c r="A26" s="172" t="s">
        <v>212</v>
      </c>
      <c r="B26" s="173" t="s">
        <v>272</v>
      </c>
      <c r="C26" s="173" t="s">
        <v>268</v>
      </c>
      <c r="D26" s="173"/>
      <c r="E26" s="173"/>
      <c r="F26" s="173" t="s">
        <v>273</v>
      </c>
      <c r="G26" s="172" t="s">
        <v>270</v>
      </c>
      <c r="H26" s="195">
        <v>12</v>
      </c>
      <c r="I26" s="195"/>
      <c r="J26" s="195"/>
      <c r="K26" s="198">
        <v>1960.03</v>
      </c>
      <c r="L26" s="198"/>
      <c r="M26" s="198">
        <f t="shared" si="0"/>
        <v>0</v>
      </c>
      <c r="N26" s="198"/>
    </row>
    <row r="27" ht="26" customHeight="1" spans="1:14">
      <c r="A27" s="172" t="s">
        <v>215</v>
      </c>
      <c r="B27" s="173" t="s">
        <v>275</v>
      </c>
      <c r="C27" s="173" t="s">
        <v>268</v>
      </c>
      <c r="D27" s="173"/>
      <c r="E27" s="173"/>
      <c r="F27" s="173" t="s">
        <v>276</v>
      </c>
      <c r="G27" s="172" t="s">
        <v>270</v>
      </c>
      <c r="H27" s="195">
        <v>8</v>
      </c>
      <c r="I27" s="195"/>
      <c r="J27" s="195"/>
      <c r="K27" s="198">
        <v>1767.71</v>
      </c>
      <c r="L27" s="198"/>
      <c r="M27" s="198">
        <f t="shared" si="0"/>
        <v>0</v>
      </c>
      <c r="N27" s="198"/>
    </row>
    <row r="28" ht="55" customHeight="1" spans="1:14">
      <c r="A28" s="172" t="s">
        <v>218</v>
      </c>
      <c r="B28" s="173" t="s">
        <v>290</v>
      </c>
      <c r="C28" s="173" t="s">
        <v>291</v>
      </c>
      <c r="D28" s="173"/>
      <c r="E28" s="173"/>
      <c r="F28" s="173" t="s">
        <v>292</v>
      </c>
      <c r="G28" s="172" t="s">
        <v>293</v>
      </c>
      <c r="H28" s="195">
        <v>18</v>
      </c>
      <c r="I28" s="195"/>
      <c r="J28" s="195"/>
      <c r="K28" s="198">
        <v>764.98</v>
      </c>
      <c r="L28" s="198"/>
      <c r="M28" s="198">
        <f t="shared" si="0"/>
        <v>0</v>
      </c>
      <c r="N28" s="198"/>
    </row>
    <row r="29" ht="47.25" customHeight="1" spans="1:14">
      <c r="A29" s="172" t="s">
        <v>221</v>
      </c>
      <c r="B29" s="173" t="s">
        <v>295</v>
      </c>
      <c r="C29" s="173" t="s">
        <v>291</v>
      </c>
      <c r="D29" s="173"/>
      <c r="E29" s="173"/>
      <c r="F29" s="173" t="s">
        <v>296</v>
      </c>
      <c r="G29" s="172" t="s">
        <v>293</v>
      </c>
      <c r="H29" s="195">
        <v>6</v>
      </c>
      <c r="I29" s="195"/>
      <c r="J29" s="195"/>
      <c r="K29" s="198">
        <v>1072.19</v>
      </c>
      <c r="L29" s="198"/>
      <c r="M29" s="198">
        <f t="shared" si="0"/>
        <v>0</v>
      </c>
      <c r="N29" s="198"/>
    </row>
    <row r="30" ht="47.25" customHeight="1" spans="1:14">
      <c r="A30" s="172" t="s">
        <v>224</v>
      </c>
      <c r="B30" s="173" t="s">
        <v>298</v>
      </c>
      <c r="C30" s="173" t="s">
        <v>291</v>
      </c>
      <c r="D30" s="173"/>
      <c r="E30" s="173"/>
      <c r="F30" s="173" t="s">
        <v>299</v>
      </c>
      <c r="G30" s="172" t="s">
        <v>293</v>
      </c>
      <c r="H30" s="195">
        <v>4</v>
      </c>
      <c r="I30" s="195"/>
      <c r="J30" s="195"/>
      <c r="K30" s="198">
        <v>1879.5</v>
      </c>
      <c r="L30" s="198"/>
      <c r="M30" s="198">
        <f t="shared" si="0"/>
        <v>0</v>
      </c>
      <c r="N30" s="198"/>
    </row>
    <row r="31" ht="18" customHeight="1" spans="1:14">
      <c r="A31" s="172" t="s">
        <v>117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99"/>
      <c r="M31" s="200">
        <f>SUM(M8:M30)</f>
        <v>0</v>
      </c>
      <c r="N31" s="200"/>
    </row>
    <row r="32" ht="18" customHeight="1" spans="1:14">
      <c r="A32" s="172" t="s">
        <v>118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99"/>
      <c r="M32" s="181">
        <f>M31</f>
        <v>0</v>
      </c>
      <c r="N32" s="201"/>
    </row>
    <row r="33" ht="17.25" customHeight="1" spans="1:13">
      <c r="A33" s="170"/>
      <c r="B33" s="170"/>
      <c r="C33" s="170"/>
      <c r="D33" s="174"/>
      <c r="E33" s="174"/>
      <c r="F33" s="174"/>
      <c r="G33" s="174"/>
      <c r="H33" s="174"/>
      <c r="I33" s="174"/>
      <c r="K33" s="182"/>
      <c r="L33" s="182"/>
      <c r="M33" s="182"/>
    </row>
    <row r="34" ht="409.5" customHeight="1"/>
    <row r="35" ht="17.25" customHeight="1" spans="5:14">
      <c r="E35" s="175"/>
      <c r="F35" s="175"/>
      <c r="G35" s="175"/>
      <c r="H35" s="175"/>
      <c r="M35" s="182"/>
      <c r="N35" s="182"/>
    </row>
  </sheetData>
  <sheetProtection password="CF7A" sheet="1" objects="1"/>
  <protectedRanges>
    <protectedRange sqref="L8:L28 L29:L30" name="区域1"/>
  </protectedRanges>
  <mergeCells count="64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A31:K31"/>
    <mergeCell ref="A32:K32"/>
    <mergeCell ref="A33:C33"/>
    <mergeCell ref="D33:I33"/>
    <mergeCell ref="K33:M33"/>
    <mergeCell ref="E35:H35"/>
    <mergeCell ref="M35:N35"/>
    <mergeCell ref="A6:A7"/>
    <mergeCell ref="B6:B7"/>
    <mergeCell ref="F6:F7"/>
    <mergeCell ref="G6:G7"/>
    <mergeCell ref="C6:E7"/>
    <mergeCell ref="H6:J7"/>
  </mergeCells>
  <dataValidations count="14">
    <dataValidation type="decimal" operator="lessThanOrEqual" allowBlank="1" showInputMessage="1" showErrorMessage="1" sqref="L15">
      <formula1>K15:K28</formula1>
    </dataValidation>
    <dataValidation type="decimal" operator="lessThanOrEqual" allowBlank="1" showInputMessage="1" showErrorMessage="1" sqref="L8">
      <formula1>K8:K28</formula1>
    </dataValidation>
    <dataValidation type="decimal" operator="lessThanOrEqual" allowBlank="1" showInputMessage="1" showErrorMessage="1" sqref="L13">
      <formula1>K13:K28</formula1>
    </dataValidation>
    <dataValidation type="decimal" operator="lessThanOrEqual" allowBlank="1" showInputMessage="1" showErrorMessage="1" sqref="L9">
      <formula1>K9:K28</formula1>
    </dataValidation>
    <dataValidation type="decimal" operator="lessThanOrEqual" allowBlank="1" showInputMessage="1" showErrorMessage="1" sqref="L10">
      <formula1>K10:K28</formula1>
    </dataValidation>
    <dataValidation type="decimal" operator="lessThanOrEqual" allowBlank="1" showInputMessage="1" showErrorMessage="1" sqref="L11">
      <formula1>K11:K28</formula1>
    </dataValidation>
    <dataValidation type="decimal" operator="lessThanOrEqual" allowBlank="1" showInputMessage="1" showErrorMessage="1" sqref="L12">
      <formula1>K12:K28</formula1>
    </dataValidation>
    <dataValidation type="decimal" operator="lessThanOrEqual" allowBlank="1" showInputMessage="1" showErrorMessage="1" sqref="L16">
      <formula1>K16:K28</formula1>
    </dataValidation>
    <dataValidation type="decimal" operator="lessThanOrEqual" allowBlank="1" showInputMessage="1" showErrorMessage="1" sqref="L14">
      <formula1>K14:K28</formula1>
    </dataValidation>
    <dataValidation type="decimal" operator="lessThanOrEqual" allowBlank="1" showInputMessage="1" showErrorMessage="1" sqref="L17">
      <formula1>K17:K28</formula1>
    </dataValidation>
    <dataValidation type="decimal" operator="lessThanOrEqual" allowBlank="1" showInputMessage="1" showErrorMessage="1" sqref="L22 L23:L28">
      <formula1>K22:K30</formula1>
    </dataValidation>
    <dataValidation type="decimal" operator="lessThanOrEqual" allowBlank="1" showInputMessage="1" showErrorMessage="1" sqref="L18 L19:L20">
      <formula1>K18:K28</formula1>
    </dataValidation>
    <dataValidation type="decimal" operator="lessThanOrEqual" allowBlank="1" showInputMessage="1" showErrorMessage="1" sqref="L21">
      <formula1>K21:K30</formula1>
    </dataValidation>
    <dataValidation type="decimal" operator="lessThanOrEqual" allowBlank="1" showInputMessage="1" showErrorMessage="1" sqref="L29 L30">
      <formula1>K29:K30</formula1>
    </dataValidation>
  </dataValidations>
  <pageMargins left="1.18055555555556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35" max="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M21" sqref="M21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7.14285714285714" style="167" customWidth="1"/>
    <col min="6" max="6" width="19.2857142857143" style="167"/>
    <col min="7" max="7" width="6.28571428571429" style="167" customWidth="1"/>
    <col min="8" max="8" width="5.75238095238095" style="167"/>
    <col min="9" max="9" width="4.66666666666667" style="167"/>
    <col min="10" max="10" width="2" style="167" customWidth="1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384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 t="s">
        <v>199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N15" sqref="N15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7.42857142857143" style="167" customWidth="1"/>
    <col min="6" max="6" width="16.3333333333333" style="167"/>
    <col min="7" max="7" width="2.33333333333333" style="167"/>
    <col min="8" max="8" width="9.71428571428571" style="167" customWidth="1"/>
    <col min="9" max="9" width="3.41904761904762" style="167"/>
    <col min="10" max="10" width="8.08571428571429" style="167"/>
    <col min="11" max="11" width="14.5714285714286" style="168" customWidth="1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384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措施项目清单与计价表（电信3+240~3+400）'!K7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措施项目清单与计价表（电信3+240~3+400）'!K7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措施项目清单与计价表（电信3+240~3+400）'!K7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分部分项工程量清单与计价表（电信3+240~3+40'!M32+'表-8 措施项目清单与计价表（电信3+240~3+400）'!K26+K7)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分部分项工程量清单与计价表（电信3+240~3+40'!M32+'表-8 措施项目清单与计价表（电信3+240~3+400）'!K26+K7+K12)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K15" sqref="K15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19.2857142857143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385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分部分项工程量清单与计价表（线缆3+240~3+40'!M34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 表-8 措施项目清单与计价表（线缆3+240~3+400）'!K26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规费、税金项目清单与计价表（线缆3+240~3+40'!K7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规费、税金项目清单与计价表（线缆3+240~3+40'!K12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规费、税金项目清单与计价表（线缆3+240~3+40'!K13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37"/>
  <sheetViews>
    <sheetView view="pageBreakPreview" zoomScaleNormal="100" workbookViewId="0">
      <selection activeCell="Q14" sqref="Q14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2.01904761904762" style="167"/>
    <col min="6" max="6" width="31.7142857142857" style="167" customWidth="1"/>
    <col min="7" max="7" width="8.85714285714286" style="167" customWidth="1"/>
    <col min="8" max="8" width="2.01904761904762" style="167"/>
    <col min="9" max="9" width="3.88571428571429" style="167"/>
    <col min="10" max="10" width="2.95238095238095" style="167"/>
    <col min="11" max="12" width="14.1428571428571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385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27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26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175</v>
      </c>
      <c r="G8" s="172" t="s">
        <v>80</v>
      </c>
      <c r="H8" s="195">
        <v>0.272</v>
      </c>
      <c r="I8" s="195"/>
      <c r="J8" s="195"/>
      <c r="K8" s="198">
        <v>940.4</v>
      </c>
      <c r="L8" s="198"/>
      <c r="M8" s="198">
        <f>L8*H8</f>
        <v>0</v>
      </c>
      <c r="N8" s="198"/>
    </row>
    <row r="9" ht="26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177</v>
      </c>
      <c r="G9" s="172" t="s">
        <v>80</v>
      </c>
      <c r="H9" s="195">
        <v>0.308</v>
      </c>
      <c r="I9" s="195"/>
      <c r="J9" s="195"/>
      <c r="K9" s="198">
        <v>716.59</v>
      </c>
      <c r="L9" s="198"/>
      <c r="M9" s="198">
        <f t="shared" ref="M9:M32" si="0">L9*H9</f>
        <v>0</v>
      </c>
      <c r="N9" s="198"/>
    </row>
    <row r="10" ht="68" customHeight="1" spans="1:14">
      <c r="A10" s="172" t="s">
        <v>26</v>
      </c>
      <c r="B10" s="173" t="s">
        <v>178</v>
      </c>
      <c r="C10" s="173" t="s">
        <v>174</v>
      </c>
      <c r="D10" s="173"/>
      <c r="E10" s="173"/>
      <c r="F10" s="173" t="s">
        <v>179</v>
      </c>
      <c r="G10" s="172" t="s">
        <v>180</v>
      </c>
      <c r="H10" s="195">
        <v>228</v>
      </c>
      <c r="I10" s="195"/>
      <c r="J10" s="195"/>
      <c r="K10" s="198">
        <v>17.81</v>
      </c>
      <c r="L10" s="198"/>
      <c r="M10" s="198">
        <f t="shared" si="0"/>
        <v>0</v>
      </c>
      <c r="N10" s="198"/>
    </row>
    <row r="11" ht="36" customHeight="1" spans="1:14">
      <c r="A11" s="172" t="s">
        <v>28</v>
      </c>
      <c r="B11" s="173" t="s">
        <v>203</v>
      </c>
      <c r="C11" s="173" t="s">
        <v>204</v>
      </c>
      <c r="D11" s="173"/>
      <c r="E11" s="173"/>
      <c r="F11" s="173" t="s">
        <v>205</v>
      </c>
      <c r="G11" s="172" t="s">
        <v>184</v>
      </c>
      <c r="H11" s="195">
        <v>0.734</v>
      </c>
      <c r="I11" s="195"/>
      <c r="J11" s="195"/>
      <c r="K11" s="198">
        <v>20878.04</v>
      </c>
      <c r="L11" s="198"/>
      <c r="M11" s="198">
        <f t="shared" si="0"/>
        <v>0</v>
      </c>
      <c r="N11" s="198"/>
    </row>
    <row r="12" ht="36" customHeight="1" spans="1:14">
      <c r="A12" s="172" t="s">
        <v>30</v>
      </c>
      <c r="B12" s="173" t="s">
        <v>207</v>
      </c>
      <c r="C12" s="173" t="s">
        <v>204</v>
      </c>
      <c r="D12" s="173"/>
      <c r="E12" s="173"/>
      <c r="F12" s="173" t="s">
        <v>211</v>
      </c>
      <c r="G12" s="172" t="s">
        <v>184</v>
      </c>
      <c r="H12" s="195">
        <v>1.798</v>
      </c>
      <c r="I12" s="195"/>
      <c r="J12" s="195"/>
      <c r="K12" s="198">
        <v>5678.79</v>
      </c>
      <c r="L12" s="198"/>
      <c r="M12" s="198">
        <f t="shared" si="0"/>
        <v>0</v>
      </c>
      <c r="N12" s="198"/>
    </row>
    <row r="13" ht="36" customHeight="1" spans="1:14">
      <c r="A13" s="172" t="s">
        <v>32</v>
      </c>
      <c r="B13" s="173" t="s">
        <v>210</v>
      </c>
      <c r="C13" s="173" t="s">
        <v>204</v>
      </c>
      <c r="D13" s="173"/>
      <c r="E13" s="173"/>
      <c r="F13" s="173" t="s">
        <v>214</v>
      </c>
      <c r="G13" s="172" t="s">
        <v>184</v>
      </c>
      <c r="H13" s="195">
        <v>1.402</v>
      </c>
      <c r="I13" s="195"/>
      <c r="J13" s="195"/>
      <c r="K13" s="198">
        <v>8101.76</v>
      </c>
      <c r="L13" s="198"/>
      <c r="M13" s="198">
        <f t="shared" si="0"/>
        <v>0</v>
      </c>
      <c r="N13" s="198"/>
    </row>
    <row r="14" ht="36" customHeight="1" spans="1:14">
      <c r="A14" s="172" t="s">
        <v>34</v>
      </c>
      <c r="B14" s="173" t="s">
        <v>213</v>
      </c>
      <c r="C14" s="173" t="s">
        <v>204</v>
      </c>
      <c r="D14" s="173"/>
      <c r="E14" s="173"/>
      <c r="F14" s="173" t="s">
        <v>217</v>
      </c>
      <c r="G14" s="172" t="s">
        <v>184</v>
      </c>
      <c r="H14" s="195">
        <v>1.258</v>
      </c>
      <c r="I14" s="195"/>
      <c r="J14" s="195"/>
      <c r="K14" s="198">
        <v>12687.53</v>
      </c>
      <c r="L14" s="198"/>
      <c r="M14" s="198">
        <f t="shared" si="0"/>
        <v>0</v>
      </c>
      <c r="N14" s="198"/>
    </row>
    <row r="15" ht="36" customHeight="1" spans="1:14">
      <c r="A15" s="172" t="s">
        <v>36</v>
      </c>
      <c r="B15" s="173" t="s">
        <v>216</v>
      </c>
      <c r="C15" s="173" t="s">
        <v>204</v>
      </c>
      <c r="D15" s="173"/>
      <c r="E15" s="173"/>
      <c r="F15" s="173" t="s">
        <v>223</v>
      </c>
      <c r="G15" s="172" t="s">
        <v>184</v>
      </c>
      <c r="H15" s="195">
        <v>0.1</v>
      </c>
      <c r="I15" s="195"/>
      <c r="J15" s="195"/>
      <c r="K15" s="198">
        <v>29819.6</v>
      </c>
      <c r="L15" s="198"/>
      <c r="M15" s="198">
        <f t="shared" si="0"/>
        <v>0</v>
      </c>
      <c r="N15" s="198"/>
    </row>
    <row r="16" ht="36" customHeight="1" spans="1:14">
      <c r="A16" s="172" t="s">
        <v>38</v>
      </c>
      <c r="B16" s="173" t="s">
        <v>231</v>
      </c>
      <c r="C16" s="173" t="s">
        <v>232</v>
      </c>
      <c r="D16" s="173"/>
      <c r="E16" s="173"/>
      <c r="F16" s="173" t="s">
        <v>376</v>
      </c>
      <c r="G16" s="172" t="s">
        <v>234</v>
      </c>
      <c r="H16" s="195">
        <v>9.02</v>
      </c>
      <c r="I16" s="195"/>
      <c r="J16" s="195"/>
      <c r="K16" s="198">
        <v>1651.25</v>
      </c>
      <c r="L16" s="198"/>
      <c r="M16" s="198">
        <f t="shared" si="0"/>
        <v>0</v>
      </c>
      <c r="N16" s="198"/>
    </row>
    <row r="17" ht="36" customHeight="1" spans="1:14">
      <c r="A17" s="172" t="s">
        <v>40</v>
      </c>
      <c r="B17" s="173" t="s">
        <v>236</v>
      </c>
      <c r="C17" s="173" t="s">
        <v>232</v>
      </c>
      <c r="D17" s="173"/>
      <c r="E17" s="173"/>
      <c r="F17" s="173" t="s">
        <v>377</v>
      </c>
      <c r="G17" s="172" t="s">
        <v>234</v>
      </c>
      <c r="H17" s="195">
        <v>9.33</v>
      </c>
      <c r="I17" s="195"/>
      <c r="J17" s="195"/>
      <c r="K17" s="198">
        <v>1849.22</v>
      </c>
      <c r="L17" s="198"/>
      <c r="M17" s="198">
        <f t="shared" si="0"/>
        <v>0</v>
      </c>
      <c r="N17" s="198"/>
    </row>
    <row r="18" ht="36" customHeight="1" spans="1:14">
      <c r="A18" s="172" t="s">
        <v>42</v>
      </c>
      <c r="B18" s="173" t="s">
        <v>239</v>
      </c>
      <c r="C18" s="173" t="s">
        <v>232</v>
      </c>
      <c r="D18" s="173"/>
      <c r="E18" s="173"/>
      <c r="F18" s="173" t="s">
        <v>378</v>
      </c>
      <c r="G18" s="172" t="s">
        <v>234</v>
      </c>
      <c r="H18" s="195">
        <v>7.96</v>
      </c>
      <c r="I18" s="195"/>
      <c r="J18" s="195"/>
      <c r="K18" s="198">
        <v>2261.3</v>
      </c>
      <c r="L18" s="198"/>
      <c r="M18" s="198">
        <f t="shared" si="0"/>
        <v>0</v>
      </c>
      <c r="N18" s="198"/>
    </row>
    <row r="19" ht="36" customHeight="1" spans="1:14">
      <c r="A19" s="172" t="s">
        <v>44</v>
      </c>
      <c r="B19" s="173" t="s">
        <v>330</v>
      </c>
      <c r="C19" s="173" t="s">
        <v>232</v>
      </c>
      <c r="D19" s="173"/>
      <c r="E19" s="173"/>
      <c r="F19" s="173" t="s">
        <v>383</v>
      </c>
      <c r="G19" s="172" t="s">
        <v>234</v>
      </c>
      <c r="H19" s="195">
        <v>1.32</v>
      </c>
      <c r="I19" s="195"/>
      <c r="J19" s="195"/>
      <c r="K19" s="198">
        <v>3876.34</v>
      </c>
      <c r="L19" s="198"/>
      <c r="M19" s="198">
        <f t="shared" si="0"/>
        <v>0</v>
      </c>
      <c r="N19" s="198"/>
    </row>
    <row r="20" ht="36" customHeight="1" spans="1:14">
      <c r="A20" s="172" t="s">
        <v>193</v>
      </c>
      <c r="B20" s="173" t="s">
        <v>242</v>
      </c>
      <c r="C20" s="173" t="s">
        <v>243</v>
      </c>
      <c r="D20" s="173"/>
      <c r="E20" s="173"/>
      <c r="F20" s="173" t="s">
        <v>381</v>
      </c>
      <c r="G20" s="172" t="s">
        <v>234</v>
      </c>
      <c r="H20" s="195">
        <v>0.42</v>
      </c>
      <c r="I20" s="195"/>
      <c r="J20" s="195"/>
      <c r="K20" s="198">
        <v>7541.67</v>
      </c>
      <c r="L20" s="198"/>
      <c r="M20" s="198">
        <f t="shared" si="0"/>
        <v>0</v>
      </c>
      <c r="N20" s="198"/>
    </row>
    <row r="21" ht="36" customHeight="1" spans="1:14">
      <c r="A21" s="172" t="s">
        <v>196</v>
      </c>
      <c r="B21" s="173" t="s">
        <v>246</v>
      </c>
      <c r="C21" s="173" t="s">
        <v>243</v>
      </c>
      <c r="D21" s="173"/>
      <c r="E21" s="173"/>
      <c r="F21" s="173" t="s">
        <v>247</v>
      </c>
      <c r="G21" s="172" t="s">
        <v>234</v>
      </c>
      <c r="H21" s="195">
        <v>1.4</v>
      </c>
      <c r="I21" s="195"/>
      <c r="J21" s="195"/>
      <c r="K21" s="198">
        <v>2211.29</v>
      </c>
      <c r="L21" s="198"/>
      <c r="M21" s="198">
        <f t="shared" si="0"/>
        <v>0</v>
      </c>
      <c r="N21" s="198"/>
    </row>
    <row r="22" ht="36" customHeight="1" spans="1:14">
      <c r="A22" s="172" t="s">
        <v>199</v>
      </c>
      <c r="B22" s="173" t="s">
        <v>249</v>
      </c>
      <c r="C22" s="173" t="s">
        <v>243</v>
      </c>
      <c r="D22" s="173"/>
      <c r="E22" s="173"/>
      <c r="F22" s="173" t="s">
        <v>250</v>
      </c>
      <c r="G22" s="172" t="s">
        <v>234</v>
      </c>
      <c r="H22" s="195">
        <v>1.89</v>
      </c>
      <c r="I22" s="195"/>
      <c r="J22" s="195"/>
      <c r="K22" s="198">
        <v>2407.86</v>
      </c>
      <c r="L22" s="198"/>
      <c r="M22" s="198">
        <f t="shared" si="0"/>
        <v>0</v>
      </c>
      <c r="N22" s="198"/>
    </row>
    <row r="23" ht="36" customHeight="1" spans="1:14">
      <c r="A23" s="172" t="s">
        <v>202</v>
      </c>
      <c r="B23" s="173" t="s">
        <v>252</v>
      </c>
      <c r="C23" s="173" t="s">
        <v>243</v>
      </c>
      <c r="D23" s="173"/>
      <c r="E23" s="173"/>
      <c r="F23" s="173" t="s">
        <v>253</v>
      </c>
      <c r="G23" s="172" t="s">
        <v>234</v>
      </c>
      <c r="H23" s="195">
        <v>1.54</v>
      </c>
      <c r="I23" s="195"/>
      <c r="J23" s="195"/>
      <c r="K23" s="198">
        <v>2817</v>
      </c>
      <c r="L23" s="198"/>
      <c r="M23" s="198">
        <f t="shared" si="0"/>
        <v>0</v>
      </c>
      <c r="N23" s="198"/>
    </row>
    <row r="24" ht="36" customHeight="1" spans="1:14">
      <c r="A24" s="172" t="s">
        <v>206</v>
      </c>
      <c r="B24" s="173" t="s">
        <v>255</v>
      </c>
      <c r="C24" s="173" t="s">
        <v>243</v>
      </c>
      <c r="D24" s="173"/>
      <c r="E24" s="173"/>
      <c r="F24" s="173" t="s">
        <v>259</v>
      </c>
      <c r="G24" s="172" t="s">
        <v>234</v>
      </c>
      <c r="H24" s="195">
        <v>0.35</v>
      </c>
      <c r="I24" s="195"/>
      <c r="J24" s="195"/>
      <c r="K24" s="198">
        <v>4420.86</v>
      </c>
      <c r="L24" s="198"/>
      <c r="M24" s="198">
        <f t="shared" si="0"/>
        <v>0</v>
      </c>
      <c r="N24" s="198"/>
    </row>
    <row r="25" ht="26" customHeight="1" spans="1:14">
      <c r="A25" s="172" t="s">
        <v>209</v>
      </c>
      <c r="B25" s="173" t="s">
        <v>267</v>
      </c>
      <c r="C25" s="173" t="s">
        <v>268</v>
      </c>
      <c r="D25" s="173"/>
      <c r="E25" s="173"/>
      <c r="F25" s="173" t="s">
        <v>269</v>
      </c>
      <c r="G25" s="172" t="s">
        <v>270</v>
      </c>
      <c r="H25" s="195">
        <v>20</v>
      </c>
      <c r="I25" s="195"/>
      <c r="J25" s="195"/>
      <c r="K25" s="198">
        <v>1552.62</v>
      </c>
      <c r="L25" s="198"/>
      <c r="M25" s="198">
        <f t="shared" si="0"/>
        <v>0</v>
      </c>
      <c r="N25" s="198"/>
    </row>
    <row r="26" ht="26" customHeight="1" spans="1:14">
      <c r="A26" s="172" t="s">
        <v>212</v>
      </c>
      <c r="B26" s="173" t="s">
        <v>272</v>
      </c>
      <c r="C26" s="173" t="s">
        <v>268</v>
      </c>
      <c r="D26" s="173"/>
      <c r="E26" s="173"/>
      <c r="F26" s="173" t="s">
        <v>273</v>
      </c>
      <c r="G26" s="172" t="s">
        <v>270</v>
      </c>
      <c r="H26" s="195">
        <v>18</v>
      </c>
      <c r="I26" s="195"/>
      <c r="J26" s="195"/>
      <c r="K26" s="198">
        <v>1960.03</v>
      </c>
      <c r="L26" s="198"/>
      <c r="M26" s="198">
        <f t="shared" si="0"/>
        <v>0</v>
      </c>
      <c r="N26" s="198"/>
    </row>
    <row r="27" ht="26" customHeight="1" spans="1:14">
      <c r="A27" s="172" t="s">
        <v>215</v>
      </c>
      <c r="B27" s="173" t="s">
        <v>275</v>
      </c>
      <c r="C27" s="173" t="s">
        <v>268</v>
      </c>
      <c r="D27" s="173"/>
      <c r="E27" s="173"/>
      <c r="F27" s="173" t="s">
        <v>276</v>
      </c>
      <c r="G27" s="172" t="s">
        <v>270</v>
      </c>
      <c r="H27" s="195">
        <v>16</v>
      </c>
      <c r="I27" s="195"/>
      <c r="J27" s="195"/>
      <c r="K27" s="198">
        <v>2812.06</v>
      </c>
      <c r="L27" s="198"/>
      <c r="M27" s="198">
        <f t="shared" si="0"/>
        <v>0</v>
      </c>
      <c r="N27" s="198"/>
    </row>
    <row r="28" ht="26" customHeight="1" spans="1:14">
      <c r="A28" s="172" t="s">
        <v>218</v>
      </c>
      <c r="B28" s="173" t="s">
        <v>278</v>
      </c>
      <c r="C28" s="173" t="s">
        <v>268</v>
      </c>
      <c r="D28" s="173"/>
      <c r="E28" s="173"/>
      <c r="F28" s="173" t="s">
        <v>282</v>
      </c>
      <c r="G28" s="172" t="s">
        <v>270</v>
      </c>
      <c r="H28" s="195">
        <v>2</v>
      </c>
      <c r="I28" s="195"/>
      <c r="J28" s="195"/>
      <c r="K28" s="198">
        <v>3849.24</v>
      </c>
      <c r="L28" s="198"/>
      <c r="M28" s="198">
        <f t="shared" si="0"/>
        <v>0</v>
      </c>
      <c r="N28" s="198"/>
    </row>
    <row r="29" ht="52" customHeight="1" spans="1:14">
      <c r="A29" s="172" t="s">
        <v>221</v>
      </c>
      <c r="B29" s="173" t="s">
        <v>290</v>
      </c>
      <c r="C29" s="173" t="s">
        <v>291</v>
      </c>
      <c r="D29" s="173"/>
      <c r="E29" s="173"/>
      <c r="F29" s="173" t="s">
        <v>292</v>
      </c>
      <c r="G29" s="172" t="s">
        <v>293</v>
      </c>
      <c r="H29" s="195">
        <v>10</v>
      </c>
      <c r="I29" s="195"/>
      <c r="J29" s="195"/>
      <c r="K29" s="198">
        <v>764.98</v>
      </c>
      <c r="L29" s="198"/>
      <c r="M29" s="198">
        <f t="shared" si="0"/>
        <v>0</v>
      </c>
      <c r="N29" s="198"/>
    </row>
    <row r="30" ht="52" customHeight="1" spans="1:14">
      <c r="A30" s="172" t="s">
        <v>224</v>
      </c>
      <c r="B30" s="173" t="s">
        <v>295</v>
      </c>
      <c r="C30" s="173" t="s">
        <v>291</v>
      </c>
      <c r="D30" s="173"/>
      <c r="E30" s="173"/>
      <c r="F30" s="173" t="s">
        <v>296</v>
      </c>
      <c r="G30" s="172" t="s">
        <v>293</v>
      </c>
      <c r="H30" s="195">
        <v>9</v>
      </c>
      <c r="I30" s="195"/>
      <c r="J30" s="195"/>
      <c r="K30" s="198">
        <v>1072.19</v>
      </c>
      <c r="L30" s="198"/>
      <c r="M30" s="198">
        <f t="shared" si="0"/>
        <v>0</v>
      </c>
      <c r="N30" s="198"/>
    </row>
    <row r="31" ht="52" customHeight="1" spans="1:14">
      <c r="A31" s="172" t="s">
        <v>227</v>
      </c>
      <c r="B31" s="173" t="s">
        <v>298</v>
      </c>
      <c r="C31" s="173" t="s">
        <v>291</v>
      </c>
      <c r="D31" s="173"/>
      <c r="E31" s="173"/>
      <c r="F31" s="173" t="s">
        <v>299</v>
      </c>
      <c r="G31" s="172" t="s">
        <v>293</v>
      </c>
      <c r="H31" s="195">
        <v>8</v>
      </c>
      <c r="I31" s="195"/>
      <c r="J31" s="195"/>
      <c r="K31" s="198">
        <v>1879.5</v>
      </c>
      <c r="L31" s="198"/>
      <c r="M31" s="198">
        <f t="shared" si="0"/>
        <v>0</v>
      </c>
      <c r="N31" s="198"/>
    </row>
    <row r="32" ht="52" customHeight="1" spans="1:14">
      <c r="A32" s="172" t="s">
        <v>230</v>
      </c>
      <c r="B32" s="173" t="s">
        <v>301</v>
      </c>
      <c r="C32" s="173" t="s">
        <v>291</v>
      </c>
      <c r="D32" s="173"/>
      <c r="E32" s="173"/>
      <c r="F32" s="173" t="s">
        <v>305</v>
      </c>
      <c r="G32" s="172" t="s">
        <v>293</v>
      </c>
      <c r="H32" s="195">
        <v>1</v>
      </c>
      <c r="I32" s="195"/>
      <c r="J32" s="195"/>
      <c r="K32" s="198">
        <v>3288.47</v>
      </c>
      <c r="L32" s="198"/>
      <c r="M32" s="198">
        <f t="shared" si="0"/>
        <v>0</v>
      </c>
      <c r="N32" s="198"/>
    </row>
    <row r="33" ht="18" customHeight="1" spans="1:14">
      <c r="A33" s="172" t="s">
        <v>117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99"/>
      <c r="M33" s="200">
        <f>SUM(M8:M32)</f>
        <v>0</v>
      </c>
      <c r="N33" s="200"/>
    </row>
    <row r="34" ht="18" customHeight="1" spans="1:14">
      <c r="A34" s="172" t="s">
        <v>118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99"/>
      <c r="M34" s="181">
        <f>M33</f>
        <v>0</v>
      </c>
      <c r="N34" s="201"/>
    </row>
    <row r="35" ht="17.25" customHeight="1" spans="1:13">
      <c r="A35" s="170"/>
      <c r="B35" s="170"/>
      <c r="C35" s="170"/>
      <c r="D35" s="174"/>
      <c r="E35" s="174"/>
      <c r="F35" s="174"/>
      <c r="G35" s="174"/>
      <c r="H35" s="174"/>
      <c r="I35" s="174"/>
      <c r="K35" s="182"/>
      <c r="L35" s="182"/>
      <c r="M35" s="182"/>
    </row>
    <row r="36" ht="353.25" customHeight="1"/>
    <row r="37" ht="17.25" customHeight="1" spans="5:14">
      <c r="E37" s="175"/>
      <c r="F37" s="175"/>
      <c r="G37" s="175"/>
      <c r="H37" s="175"/>
      <c r="M37" s="182"/>
      <c r="N37" s="182"/>
    </row>
  </sheetData>
  <sheetProtection password="CF7A" sheet="1" objects="1"/>
  <protectedRanges>
    <protectedRange sqref="L8:L29 L30:L32" name="区域1"/>
  </protectedRanges>
  <mergeCells count="68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A33:K33"/>
    <mergeCell ref="A34:K34"/>
    <mergeCell ref="A35:C35"/>
    <mergeCell ref="D35:I35"/>
    <mergeCell ref="K35:M35"/>
    <mergeCell ref="E37:H37"/>
    <mergeCell ref="M37:N37"/>
    <mergeCell ref="A6:A7"/>
    <mergeCell ref="B6:B7"/>
    <mergeCell ref="F6:F7"/>
    <mergeCell ref="G6:G7"/>
    <mergeCell ref="C6:E7"/>
    <mergeCell ref="H6:J7"/>
  </mergeCells>
  <dataValidations count="15">
    <dataValidation type="decimal" operator="lessThanOrEqual" allowBlank="1" showInputMessage="1" showErrorMessage="1" sqref="L16">
      <formula1>K16:K29</formula1>
    </dataValidation>
    <dataValidation type="decimal" operator="lessThanOrEqual" allowBlank="1" showInputMessage="1" showErrorMessage="1" sqref="L8">
      <formula1>K8:K29</formula1>
    </dataValidation>
    <dataValidation type="decimal" operator="lessThanOrEqual" allowBlank="1" showInputMessage="1" showErrorMessage="1" sqref="L9">
      <formula1>K9:K29</formula1>
    </dataValidation>
    <dataValidation type="decimal" operator="lessThanOrEqual" allowBlank="1" showInputMessage="1" showErrorMessage="1" sqref="L14">
      <formula1>K14:K29</formula1>
    </dataValidation>
    <dataValidation type="decimal" operator="lessThanOrEqual" allowBlank="1" showInputMessage="1" showErrorMessage="1" sqref="L10">
      <formula1>K10:K29</formula1>
    </dataValidation>
    <dataValidation type="decimal" operator="lessThanOrEqual" allowBlank="1" showInputMessage="1" showErrorMessage="1" sqref="L11">
      <formula1>K11:K29</formula1>
    </dataValidation>
    <dataValidation type="decimal" operator="lessThanOrEqual" allowBlank="1" showInputMessage="1" showErrorMessage="1" sqref="L12">
      <formula1>K12:K29</formula1>
    </dataValidation>
    <dataValidation type="decimal" operator="lessThanOrEqual" allowBlank="1" showInputMessage="1" showErrorMessage="1" sqref="L17">
      <formula1>K17:K29</formula1>
    </dataValidation>
    <dataValidation type="decimal" operator="lessThanOrEqual" allowBlank="1" showInputMessage="1" showErrorMessage="1" sqref="L13">
      <formula1>K13:K29</formula1>
    </dataValidation>
    <dataValidation type="decimal" operator="lessThanOrEqual" allowBlank="1" showInputMessage="1" showErrorMessage="1" sqref="L15">
      <formula1>K15:K29</formula1>
    </dataValidation>
    <dataValidation type="decimal" operator="lessThanOrEqual" allowBlank="1" showInputMessage="1" showErrorMessage="1" sqref="L18 L19:L21">
      <formula1>K18:K29</formula1>
    </dataValidation>
    <dataValidation type="decimal" operator="lessThanOrEqual" allowBlank="1" showInputMessage="1" showErrorMessage="1" sqref="L24 L25:L29">
      <formula1>K24:K32</formula1>
    </dataValidation>
    <dataValidation type="decimal" operator="lessThanOrEqual" allowBlank="1" showInputMessage="1" showErrorMessage="1" sqref="L22">
      <formula1>K22:K32</formula1>
    </dataValidation>
    <dataValidation type="decimal" operator="lessThanOrEqual" allowBlank="1" showInputMessage="1" showErrorMessage="1" sqref="L23">
      <formula1>K23:K32</formula1>
    </dataValidation>
    <dataValidation type="decimal" operator="lessThanOrEqual" allowBlank="1" showInputMessage="1" showErrorMessage="1" sqref="L30 L31:L32">
      <formula1>K30:K32</formula1>
    </dataValidation>
  </dataValidations>
  <pageMargins left="0.944444444444444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37" max="0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N15" sqref="N15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6.42857142857143" style="167" customWidth="1"/>
    <col min="6" max="6" width="19.2857142857143" style="167"/>
    <col min="7" max="7" width="5.85714285714286" style="167" customWidth="1"/>
    <col min="8" max="8" width="5.75238095238095" style="167"/>
    <col min="9" max="9" width="4.66666666666667" style="167"/>
    <col min="10" max="10" width="2.28571428571429" style="167" customWidth="1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385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K22" sqref="K22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5.28571428571429" style="167" customWidth="1"/>
    <col min="6" max="6" width="16.3333333333333" style="167"/>
    <col min="7" max="7" width="2.33333333333333" style="167"/>
    <col min="8" max="8" width="10" style="167" customWidth="1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385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 表-8 措施项目清单与计价表（线缆3+240~3+400）'!K7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 表-8 措施项目清单与计价表（线缆3+240~3+400）'!K7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 表-8 措施项目清单与计价表（线缆3+240~3+400）'!K7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分部分项工程量清单与计价表（线缆3+240~3+40'!M34+' 表-8 措施项目清单与计价表（线缆3+240~3+400）'!K26+K7)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分部分项工程量清单与计价表（线缆3+240~3+40'!M34+' 表-8 措施项目清单与计价表（线缆3+240~3+400）'!K26+K7+K12)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view="pageBreakPreview" zoomScaleNormal="100" workbookViewId="0">
      <selection activeCell="J20" sqref="J20"/>
    </sheetView>
  </sheetViews>
  <sheetFormatPr defaultColWidth="10.6666666666667" defaultRowHeight="19.5" customHeight="1" outlineLevelCol="6"/>
  <cols>
    <col min="1" max="1" width="10.2666666666667" style="167"/>
    <col min="2" max="2" width="14.7809523809524" style="167"/>
    <col min="3" max="3" width="6.84761904761905" style="167"/>
    <col min="4" max="4" width="20.1428571428571" style="167" customWidth="1"/>
    <col min="5" max="5" width="13.6857142857143" style="168"/>
    <col min="6" max="6" width="19.5714285714286" style="168" customWidth="1"/>
    <col min="7" max="7" width="13.6857142857143" style="167"/>
    <col min="8" max="16384" width="10.6666666666667" style="167"/>
  </cols>
  <sheetData>
    <row r="1" ht="6" customHeight="1"/>
    <row r="2" ht="22.5" customHeight="1" spans="3:5">
      <c r="C2" s="169" t="s">
        <v>17</v>
      </c>
      <c r="D2" s="169"/>
      <c r="E2" s="202"/>
    </row>
    <row r="3" ht="22.5" customHeight="1"/>
    <row r="4" ht="21" customHeight="1" spans="1:7">
      <c r="A4" s="170" t="s">
        <v>386</v>
      </c>
      <c r="B4" s="170"/>
      <c r="C4" s="170"/>
      <c r="D4" s="170"/>
      <c r="E4" s="210"/>
      <c r="F4" s="210"/>
      <c r="G4" s="176" t="s">
        <v>2</v>
      </c>
    </row>
    <row r="5" ht="18" customHeight="1" spans="1:7">
      <c r="A5" s="172" t="s">
        <v>3</v>
      </c>
      <c r="B5" s="172" t="s">
        <v>19</v>
      </c>
      <c r="C5" s="172"/>
      <c r="D5" s="172"/>
      <c r="E5" s="161" t="s">
        <v>20</v>
      </c>
      <c r="F5" s="161" t="s">
        <v>6</v>
      </c>
      <c r="G5" s="162" t="s">
        <v>7</v>
      </c>
    </row>
    <row r="6" ht="18" customHeight="1" spans="1:7">
      <c r="A6" s="172" t="s">
        <v>9</v>
      </c>
      <c r="B6" s="173" t="s">
        <v>21</v>
      </c>
      <c r="C6" s="173"/>
      <c r="D6" s="173"/>
      <c r="E6" s="179"/>
      <c r="F6" s="179"/>
      <c r="G6" s="198"/>
    </row>
    <row r="7" ht="18" customHeight="1" spans="1:7">
      <c r="A7" s="172" t="s">
        <v>22</v>
      </c>
      <c r="B7" s="173" t="s">
        <v>387</v>
      </c>
      <c r="C7" s="173"/>
      <c r="D7" s="173"/>
      <c r="E7" s="179">
        <f>' 表-03 单位工程汇总表 (视频监控设备)'!E15</f>
        <v>0</v>
      </c>
      <c r="F7" s="179">
        <f>' 表-03 单位工程汇总表 (视频监控设备)'!E8</f>
        <v>0</v>
      </c>
      <c r="G7" s="198"/>
    </row>
    <row r="8" ht="18" customHeight="1" spans="1:7">
      <c r="A8" s="172" t="s">
        <v>24</v>
      </c>
      <c r="B8" s="173" t="s">
        <v>388</v>
      </c>
      <c r="C8" s="173"/>
      <c r="D8" s="173"/>
      <c r="E8" s="179">
        <f>'表-03 单位工程汇总表 (视频监控管道)'!E15</f>
        <v>0</v>
      </c>
      <c r="F8" s="179">
        <f>'表-03 单位工程汇总表 (视频监控管道)'!E8</f>
        <v>0</v>
      </c>
      <c r="G8" s="198"/>
    </row>
    <row r="9" ht="18" customHeight="1" spans="1:7">
      <c r="A9" s="172" t="s">
        <v>26</v>
      </c>
      <c r="B9" s="173" t="s">
        <v>389</v>
      </c>
      <c r="C9" s="173"/>
      <c r="D9" s="173"/>
      <c r="E9" s="179">
        <f>' 表-03 单位工程汇总表 (视频监控光缆)'!E15</f>
        <v>0</v>
      </c>
      <c r="F9" s="179">
        <f>' 表-03 单位工程汇总表 (视频监控光缆)'!E8</f>
        <v>0</v>
      </c>
      <c r="G9" s="198"/>
    </row>
    <row r="10" ht="18" customHeight="1" spans="1:7">
      <c r="A10" s="172" t="s">
        <v>15</v>
      </c>
      <c r="B10" s="172"/>
      <c r="C10" s="172"/>
      <c r="D10" s="172"/>
      <c r="E10" s="181">
        <f>SUM(E7:E9)</f>
        <v>0</v>
      </c>
      <c r="F10" s="181">
        <f>SUM(F7:F9)</f>
        <v>0</v>
      </c>
      <c r="G10" s="201"/>
    </row>
    <row r="11" ht="51" customHeight="1"/>
    <row r="12" ht="12" spans="4:7">
      <c r="D12" s="175"/>
      <c r="E12" s="207"/>
      <c r="F12" s="185" t="s">
        <v>48</v>
      </c>
      <c r="G12" s="184"/>
    </row>
  </sheetData>
  <sheetProtection password="CF7A" sheet="1" objects="1"/>
  <mergeCells count="10">
    <mergeCell ref="C2:E2"/>
    <mergeCell ref="A4:F4"/>
    <mergeCell ref="B5:D5"/>
    <mergeCell ref="B6:D6"/>
    <mergeCell ref="B7:D7"/>
    <mergeCell ref="B8:D8"/>
    <mergeCell ref="B9:D9"/>
    <mergeCell ref="A10:D10"/>
    <mergeCell ref="D12:E12"/>
    <mergeCell ref="F12:G12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2" max="0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E23" sqref="E23"/>
    </sheetView>
  </sheetViews>
  <sheetFormatPr defaultColWidth="9.14285714285714" defaultRowHeight="19.5" customHeight="1" outlineLevelCol="7"/>
  <cols>
    <col min="1" max="1" width="8.66666666666667" style="167"/>
    <col min="2" max="2" width="12.5333333333333" style="167"/>
    <col min="3" max="3" width="5.86666666666667" style="167"/>
    <col min="4" max="4" width="29.7142857142857" style="167" customWidth="1"/>
    <col min="5" max="5" width="13.6" style="168"/>
    <col min="6" max="6" width="3.86666666666667" style="168"/>
    <col min="7" max="7" width="2.93333333333333" style="168"/>
    <col min="8" max="8" width="21.3333333333333" style="168"/>
    <col min="9" max="16384" width="9.14285714285714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390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 表-06 分部分项工程量清单与计价表 (视频监控设备)'!M24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 (视频监控设备)'!K26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 (视频监控设备)'!K7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 (视频监控设备)'!K12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 (视频监控设备)'!K13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(E6+E8+E10+E11+E12+E13)*3%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7"/>
  <sheetViews>
    <sheetView view="pageBreakPreview" zoomScaleNormal="100" workbookViewId="0">
      <selection activeCell="M8" sqref="M8"/>
    </sheetView>
  </sheetViews>
  <sheetFormatPr defaultColWidth="9.14285714285714" defaultRowHeight="19.5" customHeight="1"/>
  <cols>
    <col min="1" max="1" width="5.06666666666667" style="167"/>
    <col min="2" max="2" width="10.8" style="167"/>
    <col min="3" max="3" width="13.3333333333333" style="167"/>
    <col min="4" max="4" width="9.57142857142857" style="167" customWidth="1"/>
    <col min="5" max="5" width="1.73333333333333" style="167"/>
    <col min="6" max="6" width="30.7142857142857" style="167" customWidth="1"/>
    <col min="7" max="7" width="8.28571428571429" style="167" customWidth="1"/>
    <col min="8" max="8" width="1.73333333333333" style="167"/>
    <col min="9" max="9" width="3.33333333333333" style="167"/>
    <col min="10" max="10" width="5.5047619047619" style="167" customWidth="1"/>
    <col min="11" max="11" width="12.1428571428571" style="167" customWidth="1"/>
    <col min="12" max="12" width="10.7142857142857" style="167" customWidth="1"/>
    <col min="13" max="13" width="9.28571428571429" style="167"/>
    <col min="14" max="14" width="9.2" style="167"/>
    <col min="15" max="16384" width="9.14285714285714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390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/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31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52" customHeight="1" spans="1:14">
      <c r="A8" s="172" t="s">
        <v>22</v>
      </c>
      <c r="B8" s="173" t="s">
        <v>81</v>
      </c>
      <c r="C8" s="173" t="s">
        <v>82</v>
      </c>
      <c r="D8" s="173"/>
      <c r="E8" s="173"/>
      <c r="F8" s="209" t="s">
        <v>83</v>
      </c>
      <c r="G8" s="172" t="s">
        <v>84</v>
      </c>
      <c r="H8" s="195">
        <v>8.96</v>
      </c>
      <c r="I8" s="195"/>
      <c r="J8" s="195"/>
      <c r="K8" s="198">
        <v>69.11</v>
      </c>
      <c r="L8" s="198"/>
      <c r="M8" s="198">
        <f>L8*H8</f>
        <v>0</v>
      </c>
      <c r="N8" s="198"/>
    </row>
    <row r="9" ht="46" customHeight="1" spans="1:14">
      <c r="A9" s="172" t="s">
        <v>24</v>
      </c>
      <c r="B9" s="173" t="s">
        <v>85</v>
      </c>
      <c r="C9" s="173" t="s">
        <v>86</v>
      </c>
      <c r="D9" s="173"/>
      <c r="E9" s="173"/>
      <c r="F9" s="209" t="s">
        <v>391</v>
      </c>
      <c r="G9" s="172" t="s">
        <v>88</v>
      </c>
      <c r="H9" s="195">
        <v>10.304</v>
      </c>
      <c r="I9" s="195"/>
      <c r="J9" s="195"/>
      <c r="K9" s="198">
        <v>42.17</v>
      </c>
      <c r="L9" s="198"/>
      <c r="M9" s="198">
        <f t="shared" ref="M9:M22" si="0">L9*H9</f>
        <v>0</v>
      </c>
      <c r="N9" s="198"/>
    </row>
    <row r="10" ht="36" customHeight="1" spans="1:14">
      <c r="A10" s="172" t="s">
        <v>26</v>
      </c>
      <c r="B10" s="173" t="s">
        <v>89</v>
      </c>
      <c r="C10" s="173" t="s">
        <v>90</v>
      </c>
      <c r="D10" s="173"/>
      <c r="E10" s="173"/>
      <c r="F10" s="209" t="s">
        <v>91</v>
      </c>
      <c r="G10" s="172" t="s">
        <v>88</v>
      </c>
      <c r="H10" s="195">
        <v>11.012</v>
      </c>
      <c r="I10" s="195"/>
      <c r="J10" s="195"/>
      <c r="K10" s="198">
        <v>190.62</v>
      </c>
      <c r="L10" s="198"/>
      <c r="M10" s="198">
        <f t="shared" si="0"/>
        <v>0</v>
      </c>
      <c r="N10" s="198"/>
    </row>
    <row r="11" ht="45" customHeight="1" spans="1:14">
      <c r="A11" s="172" t="s">
        <v>28</v>
      </c>
      <c r="B11" s="173" t="s">
        <v>392</v>
      </c>
      <c r="C11" s="173" t="s">
        <v>393</v>
      </c>
      <c r="D11" s="173"/>
      <c r="E11" s="173"/>
      <c r="F11" s="209" t="s">
        <v>394</v>
      </c>
      <c r="G11" s="172" t="s">
        <v>100</v>
      </c>
      <c r="H11" s="195">
        <v>10</v>
      </c>
      <c r="I11" s="195"/>
      <c r="J11" s="195"/>
      <c r="K11" s="198">
        <v>6529.31</v>
      </c>
      <c r="L11" s="198"/>
      <c r="M11" s="198">
        <f t="shared" si="0"/>
        <v>0</v>
      </c>
      <c r="N11" s="198"/>
    </row>
    <row r="12" ht="45" customHeight="1" spans="1:14">
      <c r="A12" s="172" t="s">
        <v>30</v>
      </c>
      <c r="B12" s="173" t="s">
        <v>395</v>
      </c>
      <c r="C12" s="173" t="s">
        <v>393</v>
      </c>
      <c r="D12" s="173"/>
      <c r="E12" s="173"/>
      <c r="F12" s="209" t="s">
        <v>396</v>
      </c>
      <c r="G12" s="172" t="s">
        <v>100</v>
      </c>
      <c r="H12" s="195">
        <v>4</v>
      </c>
      <c r="I12" s="195"/>
      <c r="J12" s="195"/>
      <c r="K12" s="198">
        <v>8507.94</v>
      </c>
      <c r="L12" s="198"/>
      <c r="M12" s="198">
        <f t="shared" si="0"/>
        <v>0</v>
      </c>
      <c r="N12" s="198"/>
    </row>
    <row r="13" ht="33" customHeight="1" spans="1:14">
      <c r="A13" s="172" t="s">
        <v>32</v>
      </c>
      <c r="B13" s="173" t="s">
        <v>397</v>
      </c>
      <c r="C13" s="173" t="s">
        <v>398</v>
      </c>
      <c r="D13" s="173"/>
      <c r="E13" s="173"/>
      <c r="F13" s="209" t="s">
        <v>399</v>
      </c>
      <c r="G13" s="172" t="s">
        <v>400</v>
      </c>
      <c r="H13" s="195">
        <v>18</v>
      </c>
      <c r="I13" s="195"/>
      <c r="J13" s="195"/>
      <c r="K13" s="198">
        <v>1832.91</v>
      </c>
      <c r="L13" s="198"/>
      <c r="M13" s="198">
        <f t="shared" si="0"/>
        <v>0</v>
      </c>
      <c r="N13" s="198"/>
    </row>
    <row r="14" ht="30" customHeight="1" spans="1:14">
      <c r="A14" s="172" t="s">
        <v>34</v>
      </c>
      <c r="B14" s="173" t="s">
        <v>401</v>
      </c>
      <c r="C14" s="173" t="s">
        <v>402</v>
      </c>
      <c r="D14" s="173"/>
      <c r="E14" s="173"/>
      <c r="F14" s="209" t="s">
        <v>403</v>
      </c>
      <c r="G14" s="172" t="s">
        <v>400</v>
      </c>
      <c r="H14" s="195">
        <v>14</v>
      </c>
      <c r="I14" s="195"/>
      <c r="J14" s="195"/>
      <c r="K14" s="198">
        <v>2829.22</v>
      </c>
      <c r="L14" s="198"/>
      <c r="M14" s="198">
        <f t="shared" si="0"/>
        <v>0</v>
      </c>
      <c r="N14" s="198"/>
    </row>
    <row r="15" ht="30" customHeight="1" spans="1:14">
      <c r="A15" s="172" t="s">
        <v>36</v>
      </c>
      <c r="B15" s="173" t="s">
        <v>404</v>
      </c>
      <c r="C15" s="173" t="s">
        <v>405</v>
      </c>
      <c r="D15" s="173"/>
      <c r="E15" s="173"/>
      <c r="F15" s="209" t="s">
        <v>406</v>
      </c>
      <c r="G15" s="172" t="s">
        <v>407</v>
      </c>
      <c r="H15" s="195">
        <v>14</v>
      </c>
      <c r="I15" s="195"/>
      <c r="J15" s="195"/>
      <c r="K15" s="198">
        <v>1242.93</v>
      </c>
      <c r="L15" s="198"/>
      <c r="M15" s="198">
        <f t="shared" si="0"/>
        <v>0</v>
      </c>
      <c r="N15" s="198"/>
    </row>
    <row r="16" ht="35" customHeight="1" spans="1:14">
      <c r="A16" s="172" t="s">
        <v>38</v>
      </c>
      <c r="B16" s="173" t="s">
        <v>408</v>
      </c>
      <c r="C16" s="173" t="s">
        <v>409</v>
      </c>
      <c r="D16" s="173"/>
      <c r="E16" s="173"/>
      <c r="F16" s="209" t="s">
        <v>410</v>
      </c>
      <c r="G16" s="172" t="s">
        <v>407</v>
      </c>
      <c r="H16" s="195">
        <v>18</v>
      </c>
      <c r="I16" s="195"/>
      <c r="J16" s="195"/>
      <c r="K16" s="198">
        <v>176.33</v>
      </c>
      <c r="L16" s="198"/>
      <c r="M16" s="198">
        <f t="shared" si="0"/>
        <v>0</v>
      </c>
      <c r="N16" s="198"/>
    </row>
    <row r="17" ht="34" customHeight="1" spans="1:14">
      <c r="A17" s="172" t="s">
        <v>40</v>
      </c>
      <c r="B17" s="173" t="s">
        <v>411</v>
      </c>
      <c r="C17" s="173" t="s">
        <v>412</v>
      </c>
      <c r="D17" s="173"/>
      <c r="E17" s="173"/>
      <c r="F17" s="209" t="s">
        <v>413</v>
      </c>
      <c r="G17" s="172" t="s">
        <v>407</v>
      </c>
      <c r="H17" s="195">
        <v>10</v>
      </c>
      <c r="I17" s="195"/>
      <c r="J17" s="195"/>
      <c r="K17" s="198">
        <v>7033.79</v>
      </c>
      <c r="L17" s="198"/>
      <c r="M17" s="198">
        <f t="shared" si="0"/>
        <v>0</v>
      </c>
      <c r="N17" s="198"/>
    </row>
    <row r="18" ht="30" customHeight="1" spans="1:14">
      <c r="A18" s="172" t="s">
        <v>42</v>
      </c>
      <c r="B18" s="173" t="s">
        <v>414</v>
      </c>
      <c r="C18" s="173" t="s">
        <v>415</v>
      </c>
      <c r="D18" s="173"/>
      <c r="E18" s="173"/>
      <c r="F18" s="209" t="s">
        <v>416</v>
      </c>
      <c r="G18" s="172" t="s">
        <v>407</v>
      </c>
      <c r="H18" s="195">
        <v>8</v>
      </c>
      <c r="I18" s="195"/>
      <c r="J18" s="195"/>
      <c r="K18" s="198">
        <v>1343.88</v>
      </c>
      <c r="L18" s="198"/>
      <c r="M18" s="198">
        <f t="shared" si="0"/>
        <v>0</v>
      </c>
      <c r="N18" s="198"/>
    </row>
    <row r="19" ht="33" customHeight="1" spans="1:14">
      <c r="A19" s="172" t="s">
        <v>44</v>
      </c>
      <c r="B19" s="173" t="s">
        <v>417</v>
      </c>
      <c r="C19" s="173" t="s">
        <v>418</v>
      </c>
      <c r="D19" s="173"/>
      <c r="E19" s="173"/>
      <c r="F19" s="209" t="s">
        <v>419</v>
      </c>
      <c r="G19" s="172" t="s">
        <v>107</v>
      </c>
      <c r="H19" s="195">
        <v>14</v>
      </c>
      <c r="I19" s="195"/>
      <c r="J19" s="195"/>
      <c r="K19" s="198">
        <v>1054.11</v>
      </c>
      <c r="L19" s="198"/>
      <c r="M19" s="198">
        <f t="shared" si="0"/>
        <v>0</v>
      </c>
      <c r="N19" s="198"/>
    </row>
    <row r="20" ht="31" customHeight="1" spans="1:14">
      <c r="A20" s="172" t="s">
        <v>193</v>
      </c>
      <c r="B20" s="173" t="s">
        <v>420</v>
      </c>
      <c r="C20" s="173" t="s">
        <v>421</v>
      </c>
      <c r="D20" s="173"/>
      <c r="E20" s="173"/>
      <c r="F20" s="209" t="s">
        <v>422</v>
      </c>
      <c r="G20" s="172" t="s">
        <v>423</v>
      </c>
      <c r="H20" s="195">
        <v>1251</v>
      </c>
      <c r="I20" s="195"/>
      <c r="J20" s="195"/>
      <c r="K20" s="198">
        <v>10.31</v>
      </c>
      <c r="L20" s="198"/>
      <c r="M20" s="198">
        <f t="shared" si="0"/>
        <v>0</v>
      </c>
      <c r="N20" s="198"/>
    </row>
    <row r="21" ht="38" customHeight="1" spans="1:14">
      <c r="A21" s="172" t="s">
        <v>196</v>
      </c>
      <c r="B21" s="173" t="s">
        <v>424</v>
      </c>
      <c r="C21" s="173" t="s">
        <v>425</v>
      </c>
      <c r="D21" s="173"/>
      <c r="E21" s="173"/>
      <c r="F21" s="209" t="s">
        <v>426</v>
      </c>
      <c r="G21" s="172" t="s">
        <v>423</v>
      </c>
      <c r="H21" s="195">
        <v>90</v>
      </c>
      <c r="I21" s="195"/>
      <c r="J21" s="195"/>
      <c r="K21" s="198">
        <v>9.75</v>
      </c>
      <c r="L21" s="198"/>
      <c r="M21" s="198">
        <f t="shared" si="0"/>
        <v>0</v>
      </c>
      <c r="N21" s="198"/>
    </row>
    <row r="22" ht="36" customHeight="1" spans="1:14">
      <c r="A22" s="172" t="s">
        <v>199</v>
      </c>
      <c r="B22" s="173" t="s">
        <v>427</v>
      </c>
      <c r="C22" s="173" t="s">
        <v>428</v>
      </c>
      <c r="D22" s="173"/>
      <c r="E22" s="173"/>
      <c r="F22" s="209" t="s">
        <v>429</v>
      </c>
      <c r="G22" s="172" t="s">
        <v>407</v>
      </c>
      <c r="H22" s="195">
        <v>18</v>
      </c>
      <c r="I22" s="195"/>
      <c r="J22" s="195"/>
      <c r="K22" s="198">
        <v>1264.33</v>
      </c>
      <c r="L22" s="198"/>
      <c r="M22" s="198">
        <f t="shared" si="0"/>
        <v>0</v>
      </c>
      <c r="N22" s="198"/>
    </row>
    <row r="23" ht="18" customHeight="1" spans="1:14">
      <c r="A23" s="172" t="s">
        <v>117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99"/>
      <c r="M23" s="200">
        <f>SUM(M8:M22)</f>
        <v>0</v>
      </c>
      <c r="N23" s="200"/>
    </row>
    <row r="24" ht="18" customHeight="1" spans="1:14">
      <c r="A24" s="172" t="s">
        <v>118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99"/>
      <c r="M24" s="181">
        <f>M23</f>
        <v>0</v>
      </c>
      <c r="N24" s="201"/>
    </row>
    <row r="25" ht="17.25" customHeight="1" spans="1:13">
      <c r="A25" s="170"/>
      <c r="B25" s="170"/>
      <c r="C25" s="170"/>
      <c r="D25" s="174"/>
      <c r="E25" s="174"/>
      <c r="F25" s="174"/>
      <c r="G25" s="174"/>
      <c r="H25" s="174"/>
      <c r="I25" s="174"/>
      <c r="K25" s="182"/>
      <c r="L25" s="182"/>
      <c r="M25" s="182"/>
    </row>
    <row r="26" ht="207.75" customHeight="1"/>
    <row r="27" ht="17.25" customHeight="1" spans="5:14">
      <c r="E27" s="175"/>
      <c r="F27" s="175"/>
      <c r="G27" s="175"/>
      <c r="H27" s="175"/>
      <c r="M27" s="182"/>
      <c r="N27" s="182"/>
    </row>
  </sheetData>
  <sheetProtection password="CF7A" sheet="1" objects="1"/>
  <protectedRanges>
    <protectedRange sqref="L8:L22" name="区域1"/>
  </protectedRanges>
  <mergeCells count="48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A23:K23"/>
    <mergeCell ref="A24:K24"/>
    <mergeCell ref="A25:C25"/>
    <mergeCell ref="D25:I25"/>
    <mergeCell ref="K25:M25"/>
    <mergeCell ref="E27:H27"/>
    <mergeCell ref="M27:N27"/>
    <mergeCell ref="A6:A7"/>
    <mergeCell ref="B6:B7"/>
    <mergeCell ref="F6:F7"/>
    <mergeCell ref="G6:G7"/>
    <mergeCell ref="C6:E7"/>
    <mergeCell ref="H6:J7"/>
  </mergeCells>
  <dataValidations count="1">
    <dataValidation type="decimal" operator="lessThanOrEqual" allowBlank="1" showInputMessage="1" showErrorMessage="1" sqref="L8:L22">
      <formula1>K8:K22</formula1>
    </dataValidation>
  </dataValidations>
  <pageMargins left="1.29861111111111" right="0.570833333333333" top="0.472222222222222" bottom="0" header="0" footer="0"/>
  <pageSetup paperSize="9" orientation="landscape" horizontalDpi="600" verticalDpi="600"/>
  <headerFooter alignWithMargins="0" scaleWithDoc="0"/>
  <rowBreaks count="1" manualBreakCount="1">
    <brk id="27" max="0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K20" sqref="K20"/>
    </sheetView>
  </sheetViews>
  <sheetFormatPr defaultColWidth="9.14285714285714" defaultRowHeight="19.5" customHeight="1"/>
  <cols>
    <col min="1" max="1" width="8.8" style="167"/>
    <col min="2" max="2" width="12.6666666666667" style="167"/>
    <col min="3" max="3" width="7.86666666666667" style="167"/>
    <col min="4" max="4" width="2.93333333333333" style="167"/>
    <col min="5" max="5" width="8.8" style="167"/>
    <col min="6" max="6" width="16.5333333333333" style="167"/>
    <col min="7" max="7" width="10.4285714285714" style="167" customWidth="1"/>
    <col min="8" max="8" width="4.93333333333333" style="167"/>
    <col min="9" max="9" width="4" style="167"/>
    <col min="10" max="10" width="5.86666666666667" style="167"/>
    <col min="11" max="11" width="15.7333333333333" style="168"/>
    <col min="12" max="16384" width="9.14285714285714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390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430</v>
      </c>
      <c r="G8" s="173"/>
      <c r="H8" s="178">
        <v>0.8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431</v>
      </c>
      <c r="G9" s="173"/>
      <c r="H9" s="178">
        <v>1.1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432</v>
      </c>
      <c r="G10" s="173"/>
      <c r="H10" s="178">
        <v>0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137</v>
      </c>
      <c r="G11" s="173"/>
      <c r="H11" s="178">
        <v>2.5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433</v>
      </c>
      <c r="G12" s="173"/>
      <c r="H12" s="178">
        <v>3.8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135</v>
      </c>
      <c r="G13" s="173"/>
      <c r="H13" s="178">
        <v>2.2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434</v>
      </c>
      <c r="G14" s="173"/>
      <c r="H14" s="178">
        <v>2.1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430</v>
      </c>
      <c r="G16" s="173"/>
      <c r="H16" s="178">
        <v>0.8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144</v>
      </c>
      <c r="G19" s="173"/>
      <c r="H19" s="178">
        <v>1.8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>
        <v>962.45</v>
      </c>
      <c r="I20" s="178"/>
      <c r="J20" s="178"/>
      <c r="K20" s="208"/>
    </row>
    <row r="21" ht="33" customHeight="1" spans="1:10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SUM(K8:K20)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dataValidations count="1">
    <dataValidation type="decimal" operator="lessThanOrEqual" allowBlank="1" showInputMessage="1" showErrorMessage="1" sqref="K20">
      <formula1>H20</formula1>
    </dataValidation>
  </dataValidation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K13" sqref="K13"/>
    </sheetView>
  </sheetViews>
  <sheetFormatPr defaultColWidth="9.14285714285714" defaultRowHeight="19.5" customHeight="1"/>
  <cols>
    <col min="1" max="1" width="8.93333333333333" style="167"/>
    <col min="2" max="2" width="12" style="167"/>
    <col min="3" max="3" width="8.93333333333333" style="167"/>
    <col min="4" max="4" width="2.93333333333333" style="167"/>
    <col min="5" max="5" width="10.9333333333333" style="167"/>
    <col min="6" max="6" width="14" style="167"/>
    <col min="7" max="7" width="2" style="167"/>
    <col min="8" max="8" width="16.1428571428571" style="167" customWidth="1"/>
    <col min="9" max="9" width="2.93333333333333" style="167"/>
    <col min="10" max="10" width="6.93333333333333" style="167"/>
    <col min="11" max="11" width="14" style="168"/>
    <col min="12" max="16384" width="9.14285714285714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390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 (视频监控设备)'!K7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 (视频监控设备)'!K7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 (视频监控设备)'!K7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435</v>
      </c>
      <c r="G12" s="173"/>
      <c r="H12" s="173"/>
      <c r="I12" s="180">
        <v>0.09</v>
      </c>
      <c r="J12" s="180"/>
      <c r="K12" s="179">
        <f>I12*(' 表-06 分部分项工程量清单与计价表 (视频监控设备)'!M24+'表-8 措施项目清单与计价表 (视频监控设备)'!K26+K7)</f>
        <v>0</v>
      </c>
    </row>
    <row r="13" ht="20.25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435</v>
      </c>
      <c r="G13" s="173"/>
      <c r="H13" s="173"/>
      <c r="I13" s="180">
        <v>0.015</v>
      </c>
      <c r="J13" s="180"/>
      <c r="K13" s="179">
        <f>I13*(' 表-06 分部分项工程量清单与计价表 (视频监控设备)'!M24+'表-8 措施项目清单与计价表 (视频监控设备)'!K26+K7)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L11" sqref="L11"/>
    </sheetView>
  </sheetViews>
  <sheetFormatPr defaultColWidth="9.14285714285714" defaultRowHeight="19.5" customHeight="1" outlineLevelCol="7"/>
  <cols>
    <col min="1" max="1" width="8.66666666666667" style="167"/>
    <col min="2" max="2" width="12.5333333333333" style="167"/>
    <col min="3" max="3" width="5.86666666666667" style="167"/>
    <col min="4" max="4" width="29.8571428571429" style="167" customWidth="1"/>
    <col min="5" max="5" width="13.6" style="168"/>
    <col min="6" max="6" width="3.86666666666667" style="168"/>
    <col min="7" max="7" width="2.93333333333333" style="168"/>
    <col min="8" max="8" width="21.3333333333333" style="168"/>
    <col min="9" max="16384" width="9.14285714285714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436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 表-06 分部分项工程量清单与计价表 (视频监控管道)'!M14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'表-8 措施项目清单与计价表 (视频监控管道)'!K26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 表-11 规费、税金项目清单与计价表 (视频监控管道)'!K7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 表-11 规费、税金项目清单与计价表 (视频监控管道)'!K12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 表-11 规费、税金项目清单与计价表 (视频监控管道)'!K13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(E6+E8+E10+E11+E12+E13)*5%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7"/>
  <sheetViews>
    <sheetView view="pageBreakPreview" zoomScaleNormal="100" workbookViewId="0">
      <selection activeCell="P11" sqref="P11"/>
    </sheetView>
  </sheetViews>
  <sheetFormatPr defaultColWidth="9.14285714285714" defaultRowHeight="19.5" customHeight="1"/>
  <cols>
    <col min="1" max="1" width="5.06666666666667" style="167"/>
    <col min="2" max="2" width="10.8" style="167"/>
    <col min="3" max="3" width="13.3333333333333" style="167"/>
    <col min="4" max="4" width="4.13333333333333" style="167"/>
    <col min="5" max="5" width="7" style="167" customWidth="1"/>
    <col min="6" max="6" width="29.8571428571429" style="167" customWidth="1"/>
    <col min="7" max="7" width="9.57142857142857" style="167" customWidth="1"/>
    <col min="8" max="8" width="1.73333333333333" style="167"/>
    <col min="9" max="9" width="3.33333333333333" style="167"/>
    <col min="10" max="10" width="2.53333333333333" style="167"/>
    <col min="11" max="12" width="13.1428571428571" style="167" customWidth="1"/>
    <col min="13" max="13" width="9.28571428571429" style="167"/>
    <col min="14" max="14" width="9.2" style="167"/>
    <col min="15" max="16384" width="9.14285714285714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436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 t="s">
        <v>2</v>
      </c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30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60" customHeight="1" spans="1:14">
      <c r="A8" s="172" t="s">
        <v>22</v>
      </c>
      <c r="B8" s="173" t="s">
        <v>77</v>
      </c>
      <c r="C8" s="173" t="s">
        <v>78</v>
      </c>
      <c r="D8" s="173"/>
      <c r="E8" s="173"/>
      <c r="F8" s="173" t="s">
        <v>79</v>
      </c>
      <c r="G8" s="172" t="s">
        <v>80</v>
      </c>
      <c r="H8" s="195">
        <v>0.934</v>
      </c>
      <c r="I8" s="195"/>
      <c r="J8" s="195"/>
      <c r="K8" s="198">
        <v>2228.5</v>
      </c>
      <c r="L8" s="198"/>
      <c r="M8" s="198">
        <f>L8*H8</f>
        <v>0</v>
      </c>
      <c r="N8" s="198"/>
    </row>
    <row r="9" ht="38.25" customHeight="1" spans="1:14">
      <c r="A9" s="172" t="s">
        <v>24</v>
      </c>
      <c r="B9" s="173" t="s">
        <v>85</v>
      </c>
      <c r="C9" s="173" t="s">
        <v>86</v>
      </c>
      <c r="D9" s="173"/>
      <c r="E9" s="173"/>
      <c r="F9" s="173" t="s">
        <v>87</v>
      </c>
      <c r="G9" s="172" t="s">
        <v>88</v>
      </c>
      <c r="H9" s="195">
        <v>628.14</v>
      </c>
      <c r="I9" s="195"/>
      <c r="J9" s="195"/>
      <c r="K9" s="198">
        <v>42.19</v>
      </c>
      <c r="L9" s="198"/>
      <c r="M9" s="198">
        <f>L9*H9</f>
        <v>0</v>
      </c>
      <c r="N9" s="198"/>
    </row>
    <row r="10" ht="30" customHeight="1" spans="1:14">
      <c r="A10" s="172" t="s">
        <v>26</v>
      </c>
      <c r="B10" s="173" t="s">
        <v>89</v>
      </c>
      <c r="C10" s="173" t="s">
        <v>90</v>
      </c>
      <c r="D10" s="173"/>
      <c r="E10" s="173"/>
      <c r="F10" s="173" t="s">
        <v>91</v>
      </c>
      <c r="G10" s="172" t="s">
        <v>88</v>
      </c>
      <c r="H10" s="195">
        <v>451.21</v>
      </c>
      <c r="I10" s="195"/>
      <c r="J10" s="195"/>
      <c r="K10" s="198">
        <v>186.49</v>
      </c>
      <c r="L10" s="198"/>
      <c r="M10" s="198">
        <f>L10*H10</f>
        <v>0</v>
      </c>
      <c r="N10" s="198"/>
    </row>
    <row r="11" ht="78" customHeight="1" spans="1:14">
      <c r="A11" s="172" t="s">
        <v>28</v>
      </c>
      <c r="B11" s="173" t="s">
        <v>92</v>
      </c>
      <c r="C11" s="173" t="s">
        <v>93</v>
      </c>
      <c r="D11" s="173"/>
      <c r="E11" s="173"/>
      <c r="F11" s="173" t="s">
        <v>437</v>
      </c>
      <c r="G11" s="172" t="s">
        <v>95</v>
      </c>
      <c r="H11" s="195">
        <v>934</v>
      </c>
      <c r="I11" s="195"/>
      <c r="J11" s="195"/>
      <c r="K11" s="198">
        <v>53.51</v>
      </c>
      <c r="L11" s="198"/>
      <c r="M11" s="198">
        <f>L11*H11</f>
        <v>0</v>
      </c>
      <c r="N11" s="198"/>
    </row>
    <row r="12" ht="55" customHeight="1" spans="1:14">
      <c r="A12" s="172" t="s">
        <v>30</v>
      </c>
      <c r="B12" s="173" t="s">
        <v>110</v>
      </c>
      <c r="C12" s="173" t="s">
        <v>111</v>
      </c>
      <c r="D12" s="173"/>
      <c r="E12" s="173"/>
      <c r="F12" s="173" t="s">
        <v>438</v>
      </c>
      <c r="G12" s="172" t="s">
        <v>107</v>
      </c>
      <c r="H12" s="195">
        <v>9</v>
      </c>
      <c r="I12" s="195"/>
      <c r="J12" s="195"/>
      <c r="K12" s="198">
        <v>2560.38</v>
      </c>
      <c r="L12" s="198"/>
      <c r="M12" s="198">
        <f>L12*H12</f>
        <v>0</v>
      </c>
      <c r="N12" s="198"/>
    </row>
    <row r="13" ht="18" customHeight="1" spans="1:14">
      <c r="A13" s="172" t="s">
        <v>117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99"/>
      <c r="M13" s="200">
        <f>SUM(M8:M12)</f>
        <v>0</v>
      </c>
      <c r="N13" s="200"/>
    </row>
    <row r="14" ht="18" customHeight="1" spans="1:14">
      <c r="A14" s="172" t="s">
        <v>118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99"/>
      <c r="M14" s="181">
        <f>M13</f>
        <v>0</v>
      </c>
      <c r="N14" s="201"/>
    </row>
    <row r="15" ht="17.25" customHeight="1" spans="1:13">
      <c r="A15" s="170"/>
      <c r="B15" s="170"/>
      <c r="C15" s="170"/>
      <c r="D15" s="174"/>
      <c r="E15" s="174"/>
      <c r="F15" s="174"/>
      <c r="G15" s="174"/>
      <c r="H15" s="174"/>
      <c r="I15" s="174"/>
      <c r="K15" s="182"/>
      <c r="L15" s="182"/>
      <c r="M15" s="182"/>
    </row>
    <row r="16" ht="363.75" customHeight="1"/>
    <row r="17" ht="17.25" customHeight="1" spans="5:14">
      <c r="E17" s="175"/>
      <c r="F17" s="175"/>
      <c r="G17" s="175"/>
      <c r="H17" s="175"/>
      <c r="M17" s="182"/>
      <c r="N17" s="182"/>
    </row>
  </sheetData>
  <sheetProtection password="CF7A" sheet="1" objects="1"/>
  <protectedRanges>
    <protectedRange sqref="L8:L12" name="区域1"/>
  </protectedRanges>
  <mergeCells count="28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A13:K13"/>
    <mergeCell ref="A14:K14"/>
    <mergeCell ref="A15:C15"/>
    <mergeCell ref="D15:I15"/>
    <mergeCell ref="K15:M15"/>
    <mergeCell ref="E17:H17"/>
    <mergeCell ref="M17:N17"/>
    <mergeCell ref="A6:A7"/>
    <mergeCell ref="B6:B7"/>
    <mergeCell ref="F6:F7"/>
    <mergeCell ref="G6:G7"/>
    <mergeCell ref="C6:E7"/>
    <mergeCell ref="H6:J7"/>
  </mergeCells>
  <dataValidations count="1">
    <dataValidation type="decimal" operator="lessThanOrEqual" allowBlank="1" showInputMessage="1" showErrorMessage="1" sqref="L8:L12">
      <formula1>K8:K12</formula1>
    </dataValidation>
  </dataValidations>
  <pageMargins left="1.25972222222222" right="0.572" top="0.47244094488189" bottom="0" header="0" footer="0"/>
  <pageSetup paperSize="9" orientation="landscape" horizontalDpi="600" verticalDpi="600"/>
  <headerFooter alignWithMargins="0" scaleWithDoc="0"/>
  <rowBreaks count="1" manualBreakCount="1">
    <brk id="17" max="0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K26" sqref="K26"/>
    </sheetView>
  </sheetViews>
  <sheetFormatPr defaultColWidth="9.14285714285714" defaultRowHeight="19.5" customHeight="1"/>
  <cols>
    <col min="1" max="1" width="8.8" style="167"/>
    <col min="2" max="2" width="12.6666666666667" style="167"/>
    <col min="3" max="3" width="7.86666666666667" style="167"/>
    <col min="4" max="4" width="2.93333333333333" style="167"/>
    <col min="5" max="5" width="8.8" style="167"/>
    <col min="6" max="6" width="16.5333333333333" style="167"/>
    <col min="7" max="7" width="11.4285714285714" style="167" customWidth="1"/>
    <col min="8" max="8" width="4.93333333333333" style="167"/>
    <col min="9" max="9" width="4" style="167"/>
    <col min="10" max="10" width="5.86666666666667" style="167"/>
    <col min="11" max="11" width="15.7333333333333" style="168"/>
    <col min="12" max="16384" width="9.14285714285714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436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127</v>
      </c>
      <c r="G9" s="173"/>
      <c r="H9" s="178">
        <v>1.2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131</v>
      </c>
      <c r="G11" s="173"/>
      <c r="H11" s="178">
        <v>1.4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133</v>
      </c>
      <c r="G12" s="173"/>
      <c r="H12" s="178">
        <v>6.1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135</v>
      </c>
      <c r="G13" s="173"/>
      <c r="H13" s="178">
        <v>2.2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144</v>
      </c>
      <c r="G19" s="173"/>
      <c r="H19" s="178">
        <v>1.8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>
        <v>58671.42</v>
      </c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SUM(K8:K20)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  <protectedRange sqref="K20" name="区域2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dataValidations count="1">
    <dataValidation type="decimal" operator="lessThanOrEqual" allowBlank="1" showInputMessage="1" showErrorMessage="1" sqref="K20">
      <formula1>H20</formula1>
    </dataValidation>
  </dataValidation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N21" sqref="N21"/>
    </sheetView>
  </sheetViews>
  <sheetFormatPr defaultColWidth="9.14285714285714" defaultRowHeight="19.5" customHeight="1"/>
  <cols>
    <col min="1" max="1" width="8.93333333333333" style="167"/>
    <col min="2" max="2" width="12" style="167"/>
    <col min="3" max="3" width="8.93333333333333" style="167"/>
    <col min="4" max="4" width="2.93333333333333" style="167"/>
    <col min="5" max="5" width="10.9333333333333" style="167"/>
    <col min="6" max="6" width="14" style="167"/>
    <col min="7" max="7" width="2" style="167"/>
    <col min="8" max="8" width="12.7142857142857" style="167" customWidth="1"/>
    <col min="9" max="9" width="2.93333333333333" style="167"/>
    <col min="10" max="10" width="6.93333333333333" style="167"/>
    <col min="11" max="11" width="14" style="168"/>
    <col min="12" max="16384" width="9.14285714285714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436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I9*'表-8 措施项目清单与计价表 (视频监控管道)'!K7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I10*'表-8 措施项目清单与计价表 (视频监控管道)'!K7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I11*'表-8 措施项目清单与计价表 (视频监控管道)'!K7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 表-06 分部分项工程量清单与计价表 (视频监控管道)'!M14+'表-8 措施项目清单与计价表 (视频监控管道)'!K26+K7)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 表-06 分部分项工程量清单与计价表 (视频监控管道)'!M14+'表-8 措施项目清单与计价表 (视频监控管道)'!K26+K7+K12)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view="pageBreakPreview" zoomScaleNormal="100" workbookViewId="0">
      <selection activeCell="I7" sqref="I7"/>
    </sheetView>
  </sheetViews>
  <sheetFormatPr defaultColWidth="10.6666666666667" defaultRowHeight="19.5" customHeight="1" outlineLevelCol="7"/>
  <cols>
    <col min="1" max="1" width="10.1142857142857" style="167"/>
    <col min="2" max="2" width="14.6190476190476" style="167"/>
    <col min="3" max="3" width="6.84761904761905" style="167"/>
    <col min="4" max="4" width="21" style="167" customWidth="1"/>
    <col min="5" max="5" width="15.8666666666667" style="168"/>
    <col min="6" max="6" width="4.51428571428571" style="168"/>
    <col min="7" max="7" width="3.41904761904762" style="168"/>
    <col min="8" max="8" width="24.8857142857143" style="168"/>
    <col min="9" max="16384" width="10.6666666666667" style="167"/>
  </cols>
  <sheetData>
    <row r="1" ht="6" customHeight="1"/>
    <row r="2" ht="22.5" customHeight="1" spans="3:7">
      <c r="C2" s="169" t="s">
        <v>49</v>
      </c>
      <c r="D2" s="169"/>
      <c r="E2" s="202"/>
      <c r="F2" s="202"/>
      <c r="G2" s="202"/>
    </row>
    <row r="3" ht="22.5" customHeight="1"/>
    <row r="4" ht="21" customHeight="1" spans="1:8">
      <c r="A4" s="170" t="s">
        <v>439</v>
      </c>
      <c r="B4" s="170"/>
      <c r="C4" s="170"/>
      <c r="D4" s="170"/>
      <c r="E4" s="203" t="s">
        <v>51</v>
      </c>
      <c r="F4" s="203"/>
      <c r="G4" s="203"/>
      <c r="H4" s="177" t="s">
        <v>2</v>
      </c>
    </row>
    <row r="5" ht="22.5" customHeight="1" spans="1:8">
      <c r="A5" s="172" t="s">
        <v>3</v>
      </c>
      <c r="B5" s="172" t="s">
        <v>52</v>
      </c>
      <c r="C5" s="172"/>
      <c r="D5" s="172"/>
      <c r="E5" s="161" t="s">
        <v>20</v>
      </c>
      <c r="F5" s="161"/>
      <c r="G5" s="161"/>
      <c r="H5" s="161" t="s">
        <v>53</v>
      </c>
    </row>
    <row r="6" ht="18" customHeight="1" spans="1:8">
      <c r="A6" s="172" t="s">
        <v>22</v>
      </c>
      <c r="B6" s="204" t="s">
        <v>54</v>
      </c>
      <c r="C6" s="204"/>
      <c r="D6" s="204"/>
      <c r="E6" s="181">
        <f>'表-06 分部分项工程量清单与计价表 (视频监控光缆)'!M16</f>
        <v>0</v>
      </c>
      <c r="F6" s="181"/>
      <c r="G6" s="181"/>
      <c r="H6" s="181"/>
    </row>
    <row r="7" ht="18" customHeight="1" spans="1:8">
      <c r="A7" s="172" t="s">
        <v>55</v>
      </c>
      <c r="B7" s="205" t="s">
        <v>56</v>
      </c>
      <c r="C7" s="205"/>
      <c r="D7" s="205"/>
      <c r="E7" s="179"/>
      <c r="F7" s="179"/>
      <c r="G7" s="179"/>
      <c r="H7" s="179"/>
    </row>
    <row r="8" ht="18" customHeight="1" spans="1:8">
      <c r="A8" s="172" t="s">
        <v>24</v>
      </c>
      <c r="B8" s="205" t="s">
        <v>57</v>
      </c>
      <c r="C8" s="205"/>
      <c r="D8" s="205"/>
      <c r="E8" s="179">
        <f>' 表-8 措施项目清单与计价表 (视频监控光缆)'!K26</f>
        <v>0</v>
      </c>
      <c r="F8" s="179"/>
      <c r="G8" s="179"/>
      <c r="H8" s="179"/>
    </row>
    <row r="9" ht="18" customHeight="1" spans="1:8">
      <c r="A9" s="172" t="s">
        <v>58</v>
      </c>
      <c r="B9" s="205" t="s">
        <v>59</v>
      </c>
      <c r="C9" s="205"/>
      <c r="D9" s="205"/>
      <c r="E9" s="179"/>
      <c r="F9" s="179"/>
      <c r="G9" s="179"/>
      <c r="H9" s="179"/>
    </row>
    <row r="10" ht="18" customHeight="1" spans="1:8">
      <c r="A10" s="172" t="s">
        <v>26</v>
      </c>
      <c r="B10" s="205" t="s">
        <v>60</v>
      </c>
      <c r="C10" s="205"/>
      <c r="D10" s="205"/>
      <c r="E10" s="179"/>
      <c r="F10" s="179"/>
      <c r="G10" s="179"/>
      <c r="H10" s="179"/>
    </row>
    <row r="11" ht="18" customHeight="1" spans="1:8">
      <c r="A11" s="172" t="s">
        <v>28</v>
      </c>
      <c r="B11" s="205" t="s">
        <v>61</v>
      </c>
      <c r="C11" s="205"/>
      <c r="D11" s="205"/>
      <c r="E11" s="179">
        <f>'表-11 规费、税金项目清单与计价表 (视频监控光缆)'!K7</f>
        <v>0</v>
      </c>
      <c r="F11" s="179"/>
      <c r="G11" s="179"/>
      <c r="H11" s="179"/>
    </row>
    <row r="12" ht="18" customHeight="1" spans="1:8">
      <c r="A12" s="172" t="s">
        <v>30</v>
      </c>
      <c r="B12" s="205" t="s">
        <v>62</v>
      </c>
      <c r="C12" s="205"/>
      <c r="D12" s="205"/>
      <c r="E12" s="179">
        <f>'表-11 规费、税金项目清单与计价表 (视频监控光缆)'!K12</f>
        <v>0</v>
      </c>
      <c r="F12" s="179"/>
      <c r="G12" s="179"/>
      <c r="H12" s="179"/>
    </row>
    <row r="13" ht="18" customHeight="1" spans="1:8">
      <c r="A13" s="172" t="s">
        <v>32</v>
      </c>
      <c r="B13" s="205" t="s">
        <v>63</v>
      </c>
      <c r="C13" s="205"/>
      <c r="D13" s="205"/>
      <c r="E13" s="179">
        <f>'表-11 规费、税金项目清单与计价表 (视频监控光缆)'!K13</f>
        <v>0</v>
      </c>
      <c r="F13" s="179"/>
      <c r="G13" s="179"/>
      <c r="H13" s="179"/>
    </row>
    <row r="14" ht="18" customHeight="1" spans="1:8">
      <c r="A14" s="172">
        <v>7</v>
      </c>
      <c r="B14" s="205" t="s">
        <v>64</v>
      </c>
      <c r="C14" s="205"/>
      <c r="D14" s="205"/>
      <c r="E14" s="179">
        <f>(E6+E8+E10+E11+E12+E13)*4%</f>
        <v>0</v>
      </c>
      <c r="F14" s="179"/>
      <c r="G14" s="179"/>
      <c r="H14" s="181"/>
    </row>
    <row r="15" ht="18" customHeight="1" spans="1:8">
      <c r="A15" s="172" t="s">
        <v>65</v>
      </c>
      <c r="B15" s="172"/>
      <c r="C15" s="172"/>
      <c r="D15" s="172"/>
      <c r="E15" s="181">
        <f>E6+E8+E10+E11+E12+E13+E14</f>
        <v>0</v>
      </c>
      <c r="F15" s="181"/>
      <c r="G15" s="181"/>
      <c r="H15" s="181"/>
    </row>
    <row r="16" ht="17.25" customHeight="1" spans="1:8">
      <c r="A16" s="170"/>
      <c r="B16" s="170"/>
      <c r="C16" s="170"/>
      <c r="D16" s="174"/>
      <c r="E16" s="206"/>
      <c r="H16" s="183"/>
    </row>
    <row r="17" ht="17.25" customHeight="1" spans="4:8">
      <c r="D17" s="175"/>
      <c r="E17" s="207"/>
      <c r="G17" s="185" t="s">
        <v>66</v>
      </c>
      <c r="H17" s="185"/>
    </row>
  </sheetData>
  <sheetProtection password="CF7A" sheet="1" objects="1"/>
  <mergeCells count="29">
    <mergeCell ref="C2:G2"/>
    <mergeCell ref="A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15:D15"/>
    <mergeCell ref="E15:G15"/>
    <mergeCell ref="A16:C16"/>
    <mergeCell ref="D16:E16"/>
    <mergeCell ref="D17:E17"/>
    <mergeCell ref="G17:H17"/>
  </mergeCells>
  <pageMargins left="0.583" right="0.583" top="0.47244094488189" bottom="0" header="0" footer="0"/>
  <pageSetup paperSize="9" orientation="portrait" horizontalDpi="600" verticalDpi="600"/>
  <headerFooter alignWithMargins="0" scaleWithDoc="0"/>
  <rowBreaks count="1" manualBreakCount="1">
    <brk id="17" max="0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9"/>
  <sheetViews>
    <sheetView view="pageBreakPreview" zoomScaleNormal="100" workbookViewId="0">
      <selection activeCell="P14" sqref="P14"/>
    </sheetView>
  </sheetViews>
  <sheetFormatPr defaultColWidth="10.6666666666667" defaultRowHeight="19.5" customHeight="1"/>
  <cols>
    <col min="1" max="1" width="5.91428571428571" style="167"/>
    <col min="2" max="2" width="12.6" style="167"/>
    <col min="3" max="3" width="15.552380952381" style="167"/>
    <col min="4" max="4" width="4.81904761904762" style="167"/>
    <col min="5" max="5" width="4" style="167" customWidth="1"/>
    <col min="6" max="6" width="33.1428571428571" style="167" customWidth="1"/>
    <col min="7" max="7" width="9.85714285714286" style="167" customWidth="1"/>
    <col min="8" max="8" width="2.01904761904762" style="167"/>
    <col min="9" max="9" width="3.88571428571429" style="167"/>
    <col min="10" max="10" width="2.95238095238095" style="167"/>
    <col min="11" max="12" width="13.1428571428571" style="167" customWidth="1"/>
    <col min="13" max="14" width="10.7333333333333" style="167"/>
    <col min="15" max="16384" width="10.6666666666667" style="167"/>
  </cols>
  <sheetData>
    <row r="1" ht="22.5" customHeight="1"/>
    <row r="2" ht="6" customHeight="1"/>
    <row r="3" ht="22.5" customHeight="1" spans="3:12">
      <c r="C3" s="169" t="s">
        <v>67</v>
      </c>
      <c r="D3" s="169"/>
      <c r="E3" s="169"/>
      <c r="F3" s="169"/>
      <c r="G3" s="169"/>
      <c r="H3" s="169"/>
      <c r="I3" s="169"/>
      <c r="J3" s="169"/>
      <c r="K3" s="169"/>
      <c r="L3" s="169"/>
    </row>
    <row r="4" ht="22.5" customHeight="1"/>
    <row r="5" ht="21" customHeight="1" spans="1:14">
      <c r="A5" s="170" t="s">
        <v>439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1"/>
      <c r="L5" s="171"/>
      <c r="M5" s="176" t="s">
        <v>2</v>
      </c>
      <c r="N5" s="176"/>
    </row>
    <row r="6" ht="18" customHeight="1" spans="1:14">
      <c r="A6" s="172" t="s">
        <v>3</v>
      </c>
      <c r="B6" s="172" t="s">
        <v>68</v>
      </c>
      <c r="C6" s="172" t="s">
        <v>69</v>
      </c>
      <c r="D6" s="172"/>
      <c r="E6" s="172"/>
      <c r="F6" s="172" t="s">
        <v>70</v>
      </c>
      <c r="G6" s="172" t="s">
        <v>71</v>
      </c>
      <c r="H6" s="172" t="s">
        <v>72</v>
      </c>
      <c r="I6" s="172"/>
      <c r="J6" s="172"/>
      <c r="K6" s="172" t="s">
        <v>20</v>
      </c>
      <c r="L6" s="172"/>
      <c r="M6" s="172"/>
      <c r="N6" s="172"/>
    </row>
    <row r="7" ht="18" customHeight="1" spans="1:14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57" t="s">
        <v>73</v>
      </c>
      <c r="L7" s="196" t="s">
        <v>74</v>
      </c>
      <c r="M7" s="157" t="s">
        <v>75</v>
      </c>
      <c r="N7" s="197" t="s">
        <v>76</v>
      </c>
    </row>
    <row r="8" ht="34" customHeight="1" spans="1:14">
      <c r="A8" s="172" t="s">
        <v>22</v>
      </c>
      <c r="B8" s="173" t="s">
        <v>173</v>
      </c>
      <c r="C8" s="173" t="s">
        <v>174</v>
      </c>
      <c r="D8" s="173"/>
      <c r="E8" s="173"/>
      <c r="F8" s="173" t="s">
        <v>177</v>
      </c>
      <c r="G8" s="172" t="s">
        <v>80</v>
      </c>
      <c r="H8" s="195">
        <v>1.022</v>
      </c>
      <c r="I8" s="195"/>
      <c r="J8" s="195"/>
      <c r="K8" s="198">
        <v>716.6</v>
      </c>
      <c r="L8" s="198"/>
      <c r="M8" s="198">
        <f>L8*H8</f>
        <v>0</v>
      </c>
      <c r="N8" s="198"/>
    </row>
    <row r="9" ht="66" customHeight="1" spans="1:14">
      <c r="A9" s="172" t="s">
        <v>24</v>
      </c>
      <c r="B9" s="173" t="s">
        <v>176</v>
      </c>
      <c r="C9" s="173" t="s">
        <v>174</v>
      </c>
      <c r="D9" s="173"/>
      <c r="E9" s="173"/>
      <c r="F9" s="173" t="s">
        <v>179</v>
      </c>
      <c r="G9" s="172" t="s">
        <v>180</v>
      </c>
      <c r="H9" s="195">
        <v>24</v>
      </c>
      <c r="I9" s="195"/>
      <c r="J9" s="195"/>
      <c r="K9" s="198">
        <v>17.81</v>
      </c>
      <c r="L9" s="198"/>
      <c r="M9" s="198">
        <f t="shared" ref="M9:M14" si="0">L9*H9</f>
        <v>0</v>
      </c>
      <c r="N9" s="198"/>
    </row>
    <row r="10" ht="43" customHeight="1" spans="1:14">
      <c r="A10" s="172" t="s">
        <v>26</v>
      </c>
      <c r="B10" s="173" t="s">
        <v>203</v>
      </c>
      <c r="C10" s="173" t="s">
        <v>204</v>
      </c>
      <c r="D10" s="173"/>
      <c r="E10" s="173"/>
      <c r="F10" s="173" t="s">
        <v>211</v>
      </c>
      <c r="G10" s="172" t="s">
        <v>184</v>
      </c>
      <c r="H10" s="195">
        <v>4.486</v>
      </c>
      <c r="I10" s="195"/>
      <c r="J10" s="195"/>
      <c r="K10" s="198">
        <v>5292.32</v>
      </c>
      <c r="L10" s="198"/>
      <c r="M10" s="198">
        <f t="shared" si="0"/>
        <v>0</v>
      </c>
      <c r="N10" s="198"/>
    </row>
    <row r="11" ht="48" customHeight="1" spans="1:14">
      <c r="A11" s="172" t="s">
        <v>28</v>
      </c>
      <c r="B11" s="173" t="s">
        <v>242</v>
      </c>
      <c r="C11" s="173" t="s">
        <v>243</v>
      </c>
      <c r="D11" s="173"/>
      <c r="E11" s="173"/>
      <c r="F11" s="173" t="s">
        <v>247</v>
      </c>
      <c r="G11" s="172" t="s">
        <v>234</v>
      </c>
      <c r="H11" s="195">
        <v>0.98</v>
      </c>
      <c r="I11" s="195"/>
      <c r="J11" s="195"/>
      <c r="K11" s="198">
        <v>2176.14</v>
      </c>
      <c r="L11" s="198"/>
      <c r="M11" s="198">
        <f t="shared" si="0"/>
        <v>0</v>
      </c>
      <c r="N11" s="198"/>
    </row>
    <row r="12" ht="32" customHeight="1" spans="1:14">
      <c r="A12" s="172" t="s">
        <v>30</v>
      </c>
      <c r="B12" s="173" t="s">
        <v>267</v>
      </c>
      <c r="C12" s="173" t="s">
        <v>268</v>
      </c>
      <c r="D12" s="173"/>
      <c r="E12" s="173"/>
      <c r="F12" s="173" t="s">
        <v>269</v>
      </c>
      <c r="G12" s="172" t="s">
        <v>270</v>
      </c>
      <c r="H12" s="195">
        <v>12</v>
      </c>
      <c r="I12" s="195"/>
      <c r="J12" s="195"/>
      <c r="K12" s="198">
        <v>1445.44</v>
      </c>
      <c r="L12" s="198"/>
      <c r="M12" s="198">
        <f t="shared" si="0"/>
        <v>0</v>
      </c>
      <c r="N12" s="198"/>
    </row>
    <row r="13" ht="32" customHeight="1" spans="1:14">
      <c r="A13" s="172" t="s">
        <v>32</v>
      </c>
      <c r="B13" s="173" t="s">
        <v>440</v>
      </c>
      <c r="C13" s="173" t="s">
        <v>441</v>
      </c>
      <c r="D13" s="173"/>
      <c r="E13" s="173"/>
      <c r="F13" s="173" t="s">
        <v>442</v>
      </c>
      <c r="G13" s="172" t="s">
        <v>443</v>
      </c>
      <c r="H13" s="195">
        <v>168</v>
      </c>
      <c r="I13" s="195"/>
      <c r="J13" s="195"/>
      <c r="K13" s="198">
        <v>57.24</v>
      </c>
      <c r="L13" s="198"/>
      <c r="M13" s="198">
        <f t="shared" si="0"/>
        <v>0</v>
      </c>
      <c r="N13" s="198"/>
    </row>
    <row r="14" ht="54" customHeight="1" spans="1:14">
      <c r="A14" s="172" t="s">
        <v>34</v>
      </c>
      <c r="B14" s="173" t="s">
        <v>290</v>
      </c>
      <c r="C14" s="173" t="s">
        <v>291</v>
      </c>
      <c r="D14" s="173"/>
      <c r="E14" s="173"/>
      <c r="F14" s="173" t="s">
        <v>292</v>
      </c>
      <c r="G14" s="172" t="s">
        <v>293</v>
      </c>
      <c r="H14" s="195">
        <v>12</v>
      </c>
      <c r="I14" s="195"/>
      <c r="J14" s="195"/>
      <c r="K14" s="198">
        <v>764.98</v>
      </c>
      <c r="L14" s="198"/>
      <c r="M14" s="198">
        <f t="shared" si="0"/>
        <v>0</v>
      </c>
      <c r="N14" s="198"/>
    </row>
    <row r="15" ht="18" customHeight="1" spans="1:14">
      <c r="A15" s="172" t="s">
        <v>117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99"/>
      <c r="M15" s="200">
        <f>SUM(M8:M14)</f>
        <v>0</v>
      </c>
      <c r="N15" s="200"/>
    </row>
    <row r="16" ht="18" customHeight="1" spans="1:14">
      <c r="A16" s="172" t="s">
        <v>118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99"/>
      <c r="M16" s="181">
        <f>M15</f>
        <v>0</v>
      </c>
      <c r="N16" s="201"/>
    </row>
    <row r="17" ht="17.25" customHeight="1" spans="1:13">
      <c r="A17" s="170"/>
      <c r="B17" s="170"/>
      <c r="C17" s="170"/>
      <c r="D17" s="174"/>
      <c r="E17" s="174"/>
      <c r="F17" s="174"/>
      <c r="G17" s="174"/>
      <c r="H17" s="174"/>
      <c r="I17" s="174"/>
      <c r="K17" s="182"/>
      <c r="L17" s="182"/>
      <c r="M17" s="182"/>
    </row>
    <row r="18" ht="369" customHeight="1"/>
    <row r="19" ht="17.25" customHeight="1" spans="5:14">
      <c r="E19" s="175"/>
      <c r="F19" s="175"/>
      <c r="G19" s="175"/>
      <c r="H19" s="175"/>
      <c r="M19" s="182"/>
      <c r="N19" s="182"/>
    </row>
  </sheetData>
  <sheetProtection password="CF7A" sheet="1" objects="1"/>
  <protectedRanges>
    <protectedRange sqref="L8:L14" name="区域1"/>
  </protectedRanges>
  <mergeCells count="32">
    <mergeCell ref="C3:K3"/>
    <mergeCell ref="A5:G5"/>
    <mergeCell ref="H5:K5"/>
    <mergeCell ref="M5:N5"/>
    <mergeCell ref="K6:N6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A15:K15"/>
    <mergeCell ref="A16:K16"/>
    <mergeCell ref="A17:C17"/>
    <mergeCell ref="D17:I17"/>
    <mergeCell ref="K17:M17"/>
    <mergeCell ref="E19:H19"/>
    <mergeCell ref="M19:N19"/>
    <mergeCell ref="A6:A7"/>
    <mergeCell ref="B6:B7"/>
    <mergeCell ref="F6:F7"/>
    <mergeCell ref="G6:G7"/>
    <mergeCell ref="C6:E7"/>
    <mergeCell ref="H6:J7"/>
  </mergeCells>
  <dataValidations count="1">
    <dataValidation type="decimal" operator="lessThanOrEqual" allowBlank="1" showInputMessage="1" showErrorMessage="1" sqref="L8:L14">
      <formula1>K8:K14</formula1>
    </dataValidation>
  </dataValidations>
  <pageMargins left="0.904861111111111" right="0.572" top="0.47244094488189" bottom="0" header="0" footer="0"/>
  <pageSetup paperSize="9" orientation="landscape" horizontalDpi="600" verticalDpi="600"/>
  <headerFooter alignWithMargins="0" scaleWithDoc="0"/>
  <rowBreaks count="1" manualBreakCount="1">
    <brk id="19" max="0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8"/>
  <sheetViews>
    <sheetView view="pageBreakPreview" zoomScaleNormal="100" workbookViewId="0">
      <selection activeCell="K20" sqref="K20"/>
    </sheetView>
  </sheetViews>
  <sheetFormatPr defaultColWidth="10.6666666666667" defaultRowHeight="19.5" customHeight="1"/>
  <cols>
    <col min="1" max="1" width="10.2666666666667" style="167"/>
    <col min="2" max="2" width="14.7809523809524" style="167"/>
    <col min="3" max="3" width="9.18095238095238" style="167"/>
    <col min="4" max="4" width="3.41904761904762" style="167"/>
    <col min="5" max="5" width="0.428571428571429" style="167" customWidth="1"/>
    <col min="6" max="6" width="19.2857142857143" style="167"/>
    <col min="7" max="7" width="8.42857142857143" style="167" customWidth="1"/>
    <col min="8" max="8" width="5.75238095238095" style="167"/>
    <col min="9" max="9" width="4.66666666666667" style="167"/>
    <col min="10" max="10" width="6.84761904761905" style="167"/>
    <col min="11" max="11" width="18.352380952381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119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439</v>
      </c>
      <c r="B5" s="170"/>
      <c r="C5" s="170"/>
      <c r="D5" s="170"/>
      <c r="E5" s="170"/>
      <c r="F5" s="170"/>
      <c r="G5" s="170"/>
      <c r="H5" s="171" t="s">
        <v>51</v>
      </c>
      <c r="I5" s="171"/>
      <c r="J5" s="171"/>
      <c r="K5" s="177" t="s">
        <v>2</v>
      </c>
    </row>
    <row r="6" ht="22.5" customHeight="1" spans="1:11">
      <c r="A6" s="172" t="s">
        <v>3</v>
      </c>
      <c r="B6" s="172" t="s">
        <v>120</v>
      </c>
      <c r="C6" s="172"/>
      <c r="D6" s="172"/>
      <c r="E6" s="172"/>
      <c r="F6" s="172" t="s">
        <v>121</v>
      </c>
      <c r="G6" s="172"/>
      <c r="H6" s="172" t="s">
        <v>122</v>
      </c>
      <c r="I6" s="172"/>
      <c r="J6" s="172"/>
      <c r="K6" s="161" t="s">
        <v>123</v>
      </c>
    </row>
    <row r="7" ht="22.5" customHeight="1" spans="1:11">
      <c r="A7" s="186">
        <v>1</v>
      </c>
      <c r="B7" s="187" t="s">
        <v>124</v>
      </c>
      <c r="C7" s="188"/>
      <c r="D7" s="188"/>
      <c r="E7" s="189"/>
      <c r="F7" s="190"/>
      <c r="G7" s="191"/>
      <c r="H7" s="190"/>
      <c r="I7" s="192"/>
      <c r="J7" s="191"/>
      <c r="K7" s="193"/>
    </row>
    <row r="8" ht="18" customHeight="1" spans="1:11">
      <c r="A8" s="186">
        <v>2</v>
      </c>
      <c r="B8" s="173" t="s">
        <v>59</v>
      </c>
      <c r="C8" s="173"/>
      <c r="D8" s="173"/>
      <c r="E8" s="173"/>
      <c r="F8" s="173" t="s">
        <v>125</v>
      </c>
      <c r="G8" s="173"/>
      <c r="H8" s="178">
        <v>1.5</v>
      </c>
      <c r="I8" s="178"/>
      <c r="J8" s="178"/>
      <c r="K8" s="194">
        <f>H8*K7/100</f>
        <v>0</v>
      </c>
    </row>
    <row r="9" ht="18" customHeight="1" spans="1:11">
      <c r="A9" s="186">
        <v>3</v>
      </c>
      <c r="B9" s="173" t="s">
        <v>126</v>
      </c>
      <c r="C9" s="173"/>
      <c r="D9" s="173"/>
      <c r="E9" s="173"/>
      <c r="F9" s="173" t="s">
        <v>312</v>
      </c>
      <c r="G9" s="173"/>
      <c r="H9" s="178">
        <v>3.4</v>
      </c>
      <c r="I9" s="178"/>
      <c r="J9" s="178"/>
      <c r="K9" s="194">
        <f>H9*K7/100</f>
        <v>0</v>
      </c>
    </row>
    <row r="10" ht="18" customHeight="1" spans="1:11">
      <c r="A10" s="186">
        <v>4</v>
      </c>
      <c r="B10" s="173" t="s">
        <v>128</v>
      </c>
      <c r="C10" s="173"/>
      <c r="D10" s="173"/>
      <c r="E10" s="173"/>
      <c r="F10" s="173" t="s">
        <v>129</v>
      </c>
      <c r="G10" s="173"/>
      <c r="H10" s="178">
        <v>6</v>
      </c>
      <c r="I10" s="178"/>
      <c r="J10" s="178"/>
      <c r="K10" s="194">
        <f>H10*K7/100</f>
        <v>0</v>
      </c>
    </row>
    <row r="11" ht="18" customHeight="1" spans="1:11">
      <c r="A11" s="186">
        <v>5</v>
      </c>
      <c r="B11" s="173" t="s">
        <v>130</v>
      </c>
      <c r="C11" s="173"/>
      <c r="D11" s="173"/>
      <c r="E11" s="173"/>
      <c r="F11" s="173" t="s">
        <v>313</v>
      </c>
      <c r="G11" s="173"/>
      <c r="H11" s="178">
        <v>3.3</v>
      </c>
      <c r="I11" s="178"/>
      <c r="J11" s="178"/>
      <c r="K11" s="194">
        <f>H11*K7/100</f>
        <v>0</v>
      </c>
    </row>
    <row r="12" ht="18" customHeight="1" spans="1:11">
      <c r="A12" s="186">
        <v>6</v>
      </c>
      <c r="B12" s="173" t="s">
        <v>132</v>
      </c>
      <c r="C12" s="173"/>
      <c r="D12" s="173"/>
      <c r="E12" s="173"/>
      <c r="F12" s="173" t="s">
        <v>314</v>
      </c>
      <c r="G12" s="173"/>
      <c r="H12" s="178">
        <v>2.6</v>
      </c>
      <c r="I12" s="178"/>
      <c r="J12" s="178"/>
      <c r="K12" s="194">
        <f>H12*K7/100</f>
        <v>0</v>
      </c>
    </row>
    <row r="13" ht="18" customHeight="1" spans="1:11">
      <c r="A13" s="186">
        <v>7</v>
      </c>
      <c r="B13" s="173" t="s">
        <v>134</v>
      </c>
      <c r="C13" s="173"/>
      <c r="D13" s="173"/>
      <c r="E13" s="173"/>
      <c r="F13" s="173" t="s">
        <v>315</v>
      </c>
      <c r="G13" s="173"/>
      <c r="H13" s="178">
        <v>5</v>
      </c>
      <c r="I13" s="178"/>
      <c r="J13" s="178"/>
      <c r="K13" s="194">
        <f>H13*K7/100</f>
        <v>0</v>
      </c>
    </row>
    <row r="14" ht="18" customHeight="1" spans="1:11">
      <c r="A14" s="186">
        <v>8</v>
      </c>
      <c r="B14" s="173" t="s">
        <v>136</v>
      </c>
      <c r="C14" s="173"/>
      <c r="D14" s="173"/>
      <c r="E14" s="173"/>
      <c r="F14" s="173" t="s">
        <v>137</v>
      </c>
      <c r="G14" s="173"/>
      <c r="H14" s="178">
        <v>2.5</v>
      </c>
      <c r="I14" s="178"/>
      <c r="J14" s="178"/>
      <c r="K14" s="194">
        <f>H14*K7/100</f>
        <v>0</v>
      </c>
    </row>
    <row r="15" ht="18" customHeight="1" spans="1:11">
      <c r="A15" s="186">
        <v>9</v>
      </c>
      <c r="B15" s="173" t="s">
        <v>138</v>
      </c>
      <c r="C15" s="173"/>
      <c r="D15" s="173"/>
      <c r="E15" s="173"/>
      <c r="F15" s="173" t="s">
        <v>137</v>
      </c>
      <c r="G15" s="173"/>
      <c r="H15" s="178">
        <v>2.5</v>
      </c>
      <c r="I15" s="178"/>
      <c r="J15" s="178"/>
      <c r="K15" s="194">
        <f>H15*K7/100</f>
        <v>0</v>
      </c>
    </row>
    <row r="16" ht="18" customHeight="1" spans="1:11">
      <c r="A16" s="186">
        <v>10</v>
      </c>
      <c r="B16" s="173" t="s">
        <v>139</v>
      </c>
      <c r="C16" s="173"/>
      <c r="D16" s="173"/>
      <c r="E16" s="173"/>
      <c r="F16" s="173" t="s">
        <v>125</v>
      </c>
      <c r="G16" s="173"/>
      <c r="H16" s="178">
        <v>1.5</v>
      </c>
      <c r="I16" s="178"/>
      <c r="J16" s="178"/>
      <c r="K16" s="194">
        <f>H16*K7/100</f>
        <v>0</v>
      </c>
    </row>
    <row r="17" ht="18" customHeight="1" spans="1:11">
      <c r="A17" s="186">
        <v>11</v>
      </c>
      <c r="B17" s="173" t="s">
        <v>140</v>
      </c>
      <c r="C17" s="173"/>
      <c r="D17" s="173"/>
      <c r="E17" s="173"/>
      <c r="F17" s="173"/>
      <c r="G17" s="173"/>
      <c r="H17" s="178"/>
      <c r="I17" s="178"/>
      <c r="J17" s="178"/>
      <c r="K17" s="179"/>
    </row>
    <row r="18" ht="18" customHeight="1" spans="1:11">
      <c r="A18" s="186">
        <v>12</v>
      </c>
      <c r="B18" s="173" t="s">
        <v>141</v>
      </c>
      <c r="C18" s="173"/>
      <c r="D18" s="173"/>
      <c r="E18" s="173"/>
      <c r="F18" s="173" t="s">
        <v>142</v>
      </c>
      <c r="G18" s="173"/>
      <c r="H18" s="178"/>
      <c r="I18" s="178"/>
      <c r="J18" s="178"/>
      <c r="K18" s="179"/>
    </row>
    <row r="19" ht="18" customHeight="1" spans="1:11">
      <c r="A19" s="186">
        <v>13</v>
      </c>
      <c r="B19" s="173" t="s">
        <v>143</v>
      </c>
      <c r="C19" s="173"/>
      <c r="D19" s="173"/>
      <c r="E19" s="173"/>
      <c r="F19" s="173" t="s">
        <v>316</v>
      </c>
      <c r="G19" s="173"/>
      <c r="H19" s="178">
        <v>2</v>
      </c>
      <c r="I19" s="178"/>
      <c r="J19" s="178"/>
      <c r="K19" s="179">
        <f>H19*K7/100</f>
        <v>0</v>
      </c>
    </row>
    <row r="20" ht="18" customHeight="1" spans="1:11">
      <c r="A20" s="186">
        <v>14</v>
      </c>
      <c r="B20" s="173" t="s">
        <v>145</v>
      </c>
      <c r="C20" s="173"/>
      <c r="D20" s="173"/>
      <c r="E20" s="173"/>
      <c r="F20" s="173"/>
      <c r="G20" s="173"/>
      <c r="H20" s="178"/>
      <c r="I20" s="178"/>
      <c r="J20" s="178"/>
      <c r="K20" s="179"/>
    </row>
    <row r="21" ht="20.25" customHeight="1" spans="1:11">
      <c r="A21" s="186">
        <v>15</v>
      </c>
      <c r="B21" s="173" t="s">
        <v>146</v>
      </c>
      <c r="C21" s="173"/>
      <c r="D21" s="173"/>
      <c r="E21" s="173"/>
      <c r="F21" s="173" t="s">
        <v>147</v>
      </c>
      <c r="G21" s="173"/>
      <c r="H21" s="178"/>
      <c r="I21" s="178"/>
      <c r="J21" s="178"/>
      <c r="K21" s="179"/>
    </row>
    <row r="22" ht="18" customHeight="1" spans="1:11">
      <c r="A22" s="172"/>
      <c r="B22" s="173" t="s">
        <v>148</v>
      </c>
      <c r="C22" s="173"/>
      <c r="D22" s="173"/>
      <c r="E22" s="173"/>
      <c r="F22" s="173"/>
      <c r="G22" s="173"/>
      <c r="H22" s="178"/>
      <c r="I22" s="178"/>
      <c r="J22" s="178"/>
      <c r="K22" s="179"/>
    </row>
    <row r="23" ht="18" customHeight="1" spans="1:11">
      <c r="A23" s="172"/>
      <c r="B23" s="173" t="s">
        <v>149</v>
      </c>
      <c r="C23" s="173"/>
      <c r="D23" s="173"/>
      <c r="E23" s="173"/>
      <c r="F23" s="173"/>
      <c r="G23" s="173"/>
      <c r="H23" s="178"/>
      <c r="I23" s="178"/>
      <c r="J23" s="178"/>
      <c r="K23" s="179"/>
    </row>
    <row r="24" ht="18" customHeight="1" spans="1:11">
      <c r="A24" s="172"/>
      <c r="B24" s="173" t="s">
        <v>150</v>
      </c>
      <c r="C24" s="173"/>
      <c r="D24" s="173"/>
      <c r="E24" s="173"/>
      <c r="F24" s="173"/>
      <c r="G24" s="173"/>
      <c r="H24" s="178"/>
      <c r="I24" s="178"/>
      <c r="J24" s="178"/>
      <c r="K24" s="179"/>
    </row>
    <row r="25" ht="20.25" customHeight="1" spans="1:11">
      <c r="A25" s="172">
        <v>16</v>
      </c>
      <c r="B25" s="173" t="s">
        <v>151</v>
      </c>
      <c r="C25" s="173"/>
      <c r="D25" s="173"/>
      <c r="E25" s="173"/>
      <c r="F25" s="173" t="s">
        <v>152</v>
      </c>
      <c r="G25" s="173"/>
      <c r="H25" s="178"/>
      <c r="I25" s="178"/>
      <c r="J25" s="178"/>
      <c r="K25" s="179"/>
    </row>
    <row r="26" ht="18" customHeight="1" spans="1:11">
      <c r="A26" s="172" t="s">
        <v>153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81">
        <f>SUM(K8:K19)</f>
        <v>0</v>
      </c>
    </row>
    <row r="27" ht="17.25" customHeight="1" spans="1:11">
      <c r="A27" s="170"/>
      <c r="B27" s="170"/>
      <c r="C27" s="170"/>
      <c r="E27" s="174"/>
      <c r="F27" s="174"/>
      <c r="K27" s="183"/>
    </row>
    <row r="28" ht="17.25" customHeight="1" spans="5:11">
      <c r="E28" s="175"/>
      <c r="F28" s="175"/>
      <c r="I28" s="182" t="s">
        <v>154</v>
      </c>
      <c r="J28" s="182"/>
      <c r="K28" s="183"/>
    </row>
  </sheetData>
  <sheetProtection password="CF7A" sheet="1" objects="1"/>
  <protectedRanges>
    <protectedRange sqref="K7" name="区域1"/>
  </protectedRanges>
  <mergeCells count="68">
    <mergeCell ref="C3:I3"/>
    <mergeCell ref="A5:G5"/>
    <mergeCell ref="H5:J5"/>
    <mergeCell ref="B6:E6"/>
    <mergeCell ref="F6:G6"/>
    <mergeCell ref="H6:J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B19:E19"/>
    <mergeCell ref="F19:G19"/>
    <mergeCell ref="H19:J19"/>
    <mergeCell ref="B20:E20"/>
    <mergeCell ref="F20:G20"/>
    <mergeCell ref="H20:J20"/>
    <mergeCell ref="B21:E21"/>
    <mergeCell ref="F21:G21"/>
    <mergeCell ref="H21:J21"/>
    <mergeCell ref="B22:E22"/>
    <mergeCell ref="F22:G22"/>
    <mergeCell ref="H22:J22"/>
    <mergeCell ref="B23:E23"/>
    <mergeCell ref="F23:G23"/>
    <mergeCell ref="H23:J23"/>
    <mergeCell ref="B24:E24"/>
    <mergeCell ref="F24:G24"/>
    <mergeCell ref="H24:J24"/>
    <mergeCell ref="B25:E25"/>
    <mergeCell ref="F25:G25"/>
    <mergeCell ref="H25:J25"/>
    <mergeCell ref="A26:J26"/>
    <mergeCell ref="A27:C27"/>
    <mergeCell ref="E27:F27"/>
    <mergeCell ref="E28:F28"/>
    <mergeCell ref="I28:K28"/>
  </mergeCells>
  <pageMargins left="0.578" right="0.578" top="0.47244094488189" bottom="0" header="0" footer="0"/>
  <pageSetup paperSize="9" orientation="portrait" horizontalDpi="600" verticalDpi="600"/>
  <headerFooter alignWithMargins="0" scaleWithDoc="0"/>
  <rowBreaks count="1" manualBreakCount="1">
    <brk id="28" max="0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view="pageBreakPreview" zoomScaleNormal="100" workbookViewId="0">
      <selection activeCell="M8" sqref="M8"/>
    </sheetView>
  </sheetViews>
  <sheetFormatPr defaultColWidth="10.6666666666667" defaultRowHeight="19.5" customHeight="1"/>
  <cols>
    <col min="1" max="1" width="10.4190476190476" style="167"/>
    <col min="2" max="2" width="14" style="167"/>
    <col min="3" max="3" width="10.4190476190476" style="167"/>
    <col min="4" max="4" width="3.41904761904762" style="167"/>
    <col min="5" max="5" width="4.85714285714286" style="167" customWidth="1"/>
    <col min="6" max="6" width="16.3333333333333" style="167"/>
    <col min="7" max="7" width="2.33333333333333" style="167"/>
    <col min="8" max="8" width="8.08571428571429" style="167"/>
    <col min="9" max="9" width="3.41904761904762" style="167"/>
    <col min="10" max="10" width="8.08571428571429" style="167"/>
    <col min="11" max="11" width="16.3333333333333" style="168"/>
    <col min="12" max="16384" width="10.6666666666667" style="167"/>
  </cols>
  <sheetData>
    <row r="1" ht="22.5" customHeight="1"/>
    <row r="2" ht="6" customHeight="1"/>
    <row r="3" ht="22.5" customHeight="1" spans="3:9">
      <c r="C3" s="169" t="s">
        <v>155</v>
      </c>
      <c r="D3" s="169"/>
      <c r="E3" s="169"/>
      <c r="F3" s="169"/>
      <c r="G3" s="169"/>
      <c r="H3" s="169"/>
      <c r="I3" s="169"/>
    </row>
    <row r="4" ht="22.5" customHeight="1"/>
    <row r="5" ht="21" customHeight="1" spans="1:11">
      <c r="A5" s="170" t="s">
        <v>439</v>
      </c>
      <c r="B5" s="170"/>
      <c r="C5" s="170"/>
      <c r="D5" s="170"/>
      <c r="E5" s="170"/>
      <c r="F5" s="171" t="s">
        <v>51</v>
      </c>
      <c r="G5" s="171"/>
      <c r="H5" s="171"/>
      <c r="I5" s="176" t="s">
        <v>2</v>
      </c>
      <c r="J5" s="176"/>
      <c r="K5" s="177"/>
    </row>
    <row r="6" ht="22.5" customHeight="1" spans="1:11">
      <c r="A6" s="172" t="s">
        <v>3</v>
      </c>
      <c r="B6" s="172" t="s">
        <v>69</v>
      </c>
      <c r="C6" s="172"/>
      <c r="D6" s="172"/>
      <c r="E6" s="172"/>
      <c r="F6" s="172" t="s">
        <v>156</v>
      </c>
      <c r="G6" s="172"/>
      <c r="H6" s="172"/>
      <c r="I6" s="172" t="s">
        <v>122</v>
      </c>
      <c r="J6" s="172"/>
      <c r="K6" s="161" t="s">
        <v>20</v>
      </c>
    </row>
    <row r="7" ht="18" customHeight="1" spans="1:11">
      <c r="A7" s="172" t="s">
        <v>157</v>
      </c>
      <c r="B7" s="173" t="s">
        <v>61</v>
      </c>
      <c r="C7" s="173"/>
      <c r="D7" s="173"/>
      <c r="E7" s="173"/>
      <c r="F7" s="173"/>
      <c r="G7" s="173"/>
      <c r="H7" s="173"/>
      <c r="I7" s="178"/>
      <c r="J7" s="178"/>
      <c r="K7" s="179">
        <f>K9+K10+K11</f>
        <v>0</v>
      </c>
    </row>
    <row r="8" ht="18" customHeight="1" spans="1:11">
      <c r="A8" s="172" t="s">
        <v>158</v>
      </c>
      <c r="B8" s="173" t="s">
        <v>159</v>
      </c>
      <c r="C8" s="173"/>
      <c r="D8" s="173"/>
      <c r="E8" s="173"/>
      <c r="F8" s="173"/>
      <c r="G8" s="173"/>
      <c r="H8" s="173"/>
      <c r="I8" s="178"/>
      <c r="J8" s="178"/>
      <c r="K8" s="179"/>
    </row>
    <row r="9" ht="18" customHeight="1" spans="1:11">
      <c r="A9" s="172" t="s">
        <v>160</v>
      </c>
      <c r="B9" s="173" t="s">
        <v>161</v>
      </c>
      <c r="C9" s="173"/>
      <c r="D9" s="173"/>
      <c r="E9" s="173"/>
      <c r="F9" s="173" t="s">
        <v>162</v>
      </c>
      <c r="G9" s="173"/>
      <c r="H9" s="173"/>
      <c r="I9" s="180">
        <v>0.285</v>
      </c>
      <c r="J9" s="180"/>
      <c r="K9" s="179">
        <f>' 表-8 措施项目清单与计价表 (视频监控光缆)'!K7*I9</f>
        <v>0</v>
      </c>
    </row>
    <row r="10" ht="18" customHeight="1" spans="1:11">
      <c r="A10" s="172" t="s">
        <v>163</v>
      </c>
      <c r="B10" s="173" t="s">
        <v>164</v>
      </c>
      <c r="C10" s="173"/>
      <c r="D10" s="173"/>
      <c r="E10" s="173"/>
      <c r="F10" s="173" t="s">
        <v>162</v>
      </c>
      <c r="G10" s="173"/>
      <c r="H10" s="173"/>
      <c r="I10" s="180">
        <v>0.0419</v>
      </c>
      <c r="J10" s="180"/>
      <c r="K10" s="179">
        <f>I10*' 表-8 措施项目清单与计价表 (视频监控光缆)'!K7</f>
        <v>0</v>
      </c>
    </row>
    <row r="11" ht="18" customHeight="1" spans="1:11">
      <c r="A11" s="172" t="s">
        <v>165</v>
      </c>
      <c r="B11" s="173" t="s">
        <v>166</v>
      </c>
      <c r="C11" s="173"/>
      <c r="D11" s="173"/>
      <c r="E11" s="173"/>
      <c r="F11" s="173" t="s">
        <v>162</v>
      </c>
      <c r="G11" s="173"/>
      <c r="H11" s="173"/>
      <c r="I11" s="180">
        <v>0.01</v>
      </c>
      <c r="J11" s="180"/>
      <c r="K11" s="179">
        <f>I11*' 表-8 措施项目清单与计价表 (视频监控光缆)'!K7</f>
        <v>0</v>
      </c>
    </row>
    <row r="12" ht="20.25" customHeight="1" spans="1:11">
      <c r="A12" s="172" t="s">
        <v>167</v>
      </c>
      <c r="B12" s="173" t="s">
        <v>62</v>
      </c>
      <c r="C12" s="173"/>
      <c r="D12" s="173"/>
      <c r="E12" s="173"/>
      <c r="F12" s="173" t="s">
        <v>168</v>
      </c>
      <c r="G12" s="173"/>
      <c r="H12" s="173"/>
      <c r="I12" s="180">
        <v>0.09</v>
      </c>
      <c r="J12" s="180"/>
      <c r="K12" s="179">
        <f>I12*('表-06 分部分项工程量清单与计价表 (视频监控光缆)'!M16+' 表-8 措施项目清单与计价表 (视频监控光缆)'!K26+K7)</f>
        <v>0</v>
      </c>
    </row>
    <row r="13" ht="18" customHeight="1" spans="1:11">
      <c r="A13" s="172" t="s">
        <v>169</v>
      </c>
      <c r="B13" s="173" t="s">
        <v>63</v>
      </c>
      <c r="C13" s="173"/>
      <c r="D13" s="173"/>
      <c r="E13" s="173"/>
      <c r="F13" s="173" t="s">
        <v>170</v>
      </c>
      <c r="G13" s="173"/>
      <c r="H13" s="173"/>
      <c r="I13" s="180">
        <v>0.015</v>
      </c>
      <c r="J13" s="180"/>
      <c r="K13" s="179">
        <f>I13*('表-06 分部分项工程量清单与计价表 (视频监控光缆)'!M16+' 表-8 措施项目清单与计价表 (视频监控光缆)'!K26+K7+K12)</f>
        <v>0</v>
      </c>
    </row>
    <row r="14" ht="18" customHeight="1" spans="1:11">
      <c r="A14" s="172" t="s">
        <v>15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>
        <f>K7+K12+K13</f>
        <v>0</v>
      </c>
    </row>
    <row r="15" ht="17.25" customHeight="1" spans="1:11">
      <c r="A15" s="170"/>
      <c r="B15" s="170"/>
      <c r="C15" s="170"/>
      <c r="D15" s="174"/>
      <c r="E15" s="174"/>
      <c r="F15" s="174"/>
      <c r="G15" s="174"/>
      <c r="I15" s="182"/>
      <c r="J15" s="182"/>
      <c r="K15" s="183"/>
    </row>
    <row r="16" ht="17.25" customHeight="1" spans="5:11">
      <c r="E16" s="175"/>
      <c r="F16" s="175"/>
      <c r="I16" s="184" t="s">
        <v>171</v>
      </c>
      <c r="J16" s="184"/>
      <c r="K16" s="185"/>
    </row>
  </sheetData>
  <sheetProtection password="CF7A" sheet="1" objects="1"/>
  <mergeCells count="34">
    <mergeCell ref="C3:I3"/>
    <mergeCell ref="A5:E5"/>
    <mergeCell ref="F5:H5"/>
    <mergeCell ref="I5:K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A14:J14"/>
    <mergeCell ref="A15:C15"/>
    <mergeCell ref="D15:G15"/>
    <mergeCell ref="I15:K15"/>
    <mergeCell ref="E16:F16"/>
    <mergeCell ref="I16:K16"/>
  </mergeCells>
  <pageMargins left="0.598" right="0.598" top="0.275590551181102" bottom="0" header="0" footer="0"/>
  <pageSetup paperSize="9" orientation="portrait" horizontalDpi="600" verticalDpi="600"/>
  <headerFooter alignWithMargins="0" scaleWithDoc="0"/>
  <rowBreaks count="1" manualBreakCount="1">
    <brk id="16" max="0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view="pageBreakPreview" zoomScaleNormal="100" workbookViewId="0">
      <selection activeCell="C7" sqref="C7"/>
    </sheetView>
  </sheetViews>
  <sheetFormatPr defaultColWidth="9" defaultRowHeight="12" outlineLevelCol="4"/>
  <cols>
    <col min="1" max="1" width="10.8571428571429" customWidth="1"/>
    <col min="2" max="2" width="49" customWidth="1"/>
    <col min="3" max="3" width="15.7142857142857" style="120" customWidth="1"/>
    <col min="4" max="4" width="14.5714285714286" style="120" customWidth="1"/>
    <col min="5" max="5" width="13.2857142857143" customWidth="1"/>
  </cols>
  <sheetData>
    <row r="1" ht="39.75" customHeight="1" spans="1:5">
      <c r="A1" s="126" t="s">
        <v>444</v>
      </c>
      <c r="B1" s="126"/>
      <c r="C1" s="127"/>
      <c r="D1" s="148"/>
      <c r="E1" s="142"/>
    </row>
    <row r="2" ht="28.5" customHeight="1" spans="1:5">
      <c r="A2" s="128" t="s">
        <v>445</v>
      </c>
      <c r="B2" s="128"/>
      <c r="C2" s="129"/>
      <c r="D2" s="149" t="s">
        <v>446</v>
      </c>
      <c r="E2" s="130"/>
    </row>
    <row r="3" ht="18" customHeight="1" spans="1:5">
      <c r="A3" s="131" t="s">
        <v>3</v>
      </c>
      <c r="B3" s="131" t="s">
        <v>4</v>
      </c>
      <c r="C3" s="132" t="s">
        <v>5</v>
      </c>
      <c r="D3" s="161" t="s">
        <v>6</v>
      </c>
      <c r="E3" s="162" t="s">
        <v>7</v>
      </c>
    </row>
    <row r="4" ht="28.5" customHeight="1" spans="1:5">
      <c r="A4" s="131" t="s">
        <v>22</v>
      </c>
      <c r="B4" s="133" t="s">
        <v>447</v>
      </c>
      <c r="C4" s="134">
        <f>SUM(C5:C10)</f>
        <v>25889.026</v>
      </c>
      <c r="D4" s="134">
        <f>SUM(D5:D10)</f>
        <v>23751.4</v>
      </c>
      <c r="E4" s="135"/>
    </row>
    <row r="5" ht="28.5" customHeight="1" spans="1:5">
      <c r="A5" s="131" t="s">
        <v>55</v>
      </c>
      <c r="B5" s="133" t="s">
        <v>448</v>
      </c>
      <c r="C5" s="134">
        <f>'表-03 单项工程投标报价汇总表（海珠无线基站）'!C4</f>
        <v>1291.5628</v>
      </c>
      <c r="D5" s="134">
        <f>'表-03 单项工程投标报价汇总表（海珠无线基站）'!D4</f>
        <v>1184.92</v>
      </c>
      <c r="E5" s="135"/>
    </row>
    <row r="6" ht="28.5" customHeight="1" spans="1:5">
      <c r="A6" s="131" t="s">
        <v>449</v>
      </c>
      <c r="B6" s="133" t="s">
        <v>450</v>
      </c>
      <c r="C6" s="134">
        <f>'表-03 单项工程投标报价汇总表（海珠无线基站）'!C5</f>
        <v>7511.2227</v>
      </c>
      <c r="D6" s="134">
        <f>'表-03 单项工程投标报价汇总表（海珠无线基站）'!D5</f>
        <v>6891.03</v>
      </c>
      <c r="E6" s="135"/>
    </row>
    <row r="7" ht="28.5" customHeight="1" spans="1:5">
      <c r="A7" s="131" t="s">
        <v>451</v>
      </c>
      <c r="B7" s="133" t="s">
        <v>452</v>
      </c>
      <c r="C7" s="134">
        <f>'表-03 单项工程投标报价汇总表（海珠无线基站）'!C6</f>
        <v>10187.2926</v>
      </c>
      <c r="D7" s="134">
        <f>'表-03 单项工程投标报价汇总表（海珠无线基站）'!D6</f>
        <v>9346.14</v>
      </c>
      <c r="E7" s="135"/>
    </row>
    <row r="8" ht="28.5" customHeight="1" spans="1:5">
      <c r="A8" s="131" t="s">
        <v>453</v>
      </c>
      <c r="B8" s="133" t="s">
        <v>454</v>
      </c>
      <c r="C8" s="134">
        <f>'表-03 单项工程投标报价汇总表（海珠无线基站）'!C7</f>
        <v>3005.5442</v>
      </c>
      <c r="D8" s="134">
        <f>'表-03 单项工程投标报价汇总表（海珠无线基站）'!D7</f>
        <v>2757.38</v>
      </c>
      <c r="E8" s="135"/>
    </row>
    <row r="9" ht="28.5" customHeight="1" spans="1:5">
      <c r="A9" s="131" t="s">
        <v>455</v>
      </c>
      <c r="B9" s="133" t="s">
        <v>456</v>
      </c>
      <c r="C9" s="134">
        <f>'表-03 单项工程投标报价汇总表（海珠无线基站）'!C8</f>
        <v>1709.5778</v>
      </c>
      <c r="D9" s="134">
        <f>'表-03 单项工程投标报价汇总表（海珠无线基站）'!D8</f>
        <v>1568.42</v>
      </c>
      <c r="E9" s="135"/>
    </row>
    <row r="10" ht="28.5" customHeight="1" spans="1:5">
      <c r="A10" s="131" t="s">
        <v>457</v>
      </c>
      <c r="B10" s="133" t="s">
        <v>458</v>
      </c>
      <c r="C10" s="134">
        <f>'表-03 单项工程投标报价汇总表（海珠无线基站）'!C9</f>
        <v>2183.8259</v>
      </c>
      <c r="D10" s="134">
        <f>'表-03 单项工程投标报价汇总表（海珠无线基站）'!D9</f>
        <v>2003.51</v>
      </c>
      <c r="E10" s="135"/>
    </row>
    <row r="11" ht="28.5" customHeight="1" spans="1:5">
      <c r="A11" s="131" t="s">
        <v>24</v>
      </c>
      <c r="B11" s="133" t="s">
        <v>459</v>
      </c>
      <c r="C11" s="134">
        <f>SUM(C12:C17)</f>
        <v>23438.5752</v>
      </c>
      <c r="D11" s="134">
        <f>SUM(D12:D17)</f>
        <v>21503.28</v>
      </c>
      <c r="E11" s="135"/>
    </row>
    <row r="12" ht="28.5" customHeight="1" spans="1:5">
      <c r="A12" s="131" t="s">
        <v>58</v>
      </c>
      <c r="B12" s="133" t="s">
        <v>460</v>
      </c>
      <c r="C12" s="134">
        <f>'表-03 单项工程投标报价汇总表（番禺无线基站）'!C4</f>
        <v>361.9563</v>
      </c>
      <c r="D12" s="134">
        <f>'表-03 单项工程投标报价汇总表（番禺无线基站）'!D4</f>
        <v>332.07</v>
      </c>
      <c r="E12" s="135"/>
    </row>
    <row r="13" ht="28.5" customHeight="1" spans="1:5">
      <c r="A13" s="131" t="s">
        <v>461</v>
      </c>
      <c r="B13" s="133" t="s">
        <v>462</v>
      </c>
      <c r="C13" s="134">
        <f>'表-03 单项工程投标报价汇总表（番禺无线基站）'!C5</f>
        <v>7511.2227</v>
      </c>
      <c r="D13" s="134">
        <f>'表-03 单项工程投标报价汇总表（番禺无线基站）'!D5</f>
        <v>6891.03</v>
      </c>
      <c r="E13" s="135"/>
    </row>
    <row r="14" ht="28.5" customHeight="1" spans="1:5">
      <c r="A14" s="131" t="s">
        <v>463</v>
      </c>
      <c r="B14" s="133" t="s">
        <v>464</v>
      </c>
      <c r="C14" s="134">
        <f>'表-03 单项工程投标报价汇总表（番禺无线基站）'!C6</f>
        <v>10187.2926</v>
      </c>
      <c r="D14" s="134">
        <f>'表-03 单项工程投标报价汇总表（番禺无线基站）'!D6</f>
        <v>9346.14</v>
      </c>
      <c r="E14" s="135"/>
    </row>
    <row r="15" ht="28.5" customHeight="1" spans="1:5">
      <c r="A15" s="131" t="s">
        <v>465</v>
      </c>
      <c r="B15" s="133" t="s">
        <v>466</v>
      </c>
      <c r="C15" s="134">
        <f>'表-03 单项工程投标报价汇总表（番禺无线基站）'!C7</f>
        <v>3005.5442</v>
      </c>
      <c r="D15" s="134">
        <f>'表-03 单项工程投标报价汇总表（番禺无线基站）'!D7</f>
        <v>2757.38</v>
      </c>
      <c r="E15" s="135"/>
    </row>
    <row r="16" ht="28.5" customHeight="1" spans="1:5">
      <c r="A16" s="131" t="s">
        <v>467</v>
      </c>
      <c r="B16" s="133" t="s">
        <v>468</v>
      </c>
      <c r="C16" s="134">
        <f>'表-03 单项工程投标报价汇总表（番禺无线基站）'!C8</f>
        <v>1115.3752</v>
      </c>
      <c r="D16" s="134">
        <f>'表-03 单项工程投标报价汇总表（番禺无线基站）'!D8</f>
        <v>1023.28</v>
      </c>
      <c r="E16" s="135"/>
    </row>
    <row r="17" ht="28.5" customHeight="1" spans="1:5">
      <c r="A17" s="131" t="s">
        <v>469</v>
      </c>
      <c r="B17" s="133" t="s">
        <v>470</v>
      </c>
      <c r="C17" s="134">
        <f>'表-03 单项工程投标报价汇总表（番禺无线基站）'!C9</f>
        <v>1257.1842</v>
      </c>
      <c r="D17" s="134">
        <f>'表-03 单项工程投标报价汇总表（番禺无线基站）'!D9</f>
        <v>1153.38</v>
      </c>
      <c r="E17" s="135"/>
    </row>
    <row r="18" ht="27" customHeight="1" spans="1:5">
      <c r="A18" s="131">
        <v>3</v>
      </c>
      <c r="B18" s="133" t="s">
        <v>459</v>
      </c>
      <c r="C18" s="134">
        <f>SUM(C19:C20)</f>
        <v>76860.682</v>
      </c>
      <c r="D18" s="134">
        <f>D19+D20</f>
        <v>7156.96781910076</v>
      </c>
      <c r="E18" s="135"/>
    </row>
    <row r="19" ht="36" customHeight="1" spans="1:5">
      <c r="A19" s="131">
        <v>3.1</v>
      </c>
      <c r="B19" s="133" t="s">
        <v>471</v>
      </c>
      <c r="C19" s="134">
        <f>'表一（番禺电源设备）'!M15</f>
        <v>6580.902</v>
      </c>
      <c r="D19" s="134">
        <f>'表二（番禺电源设备）'!E20</f>
        <v>394.202</v>
      </c>
      <c r="E19" s="135"/>
    </row>
    <row r="20" ht="33" customHeight="1" spans="1:5">
      <c r="A20" s="131">
        <v>3.2</v>
      </c>
      <c r="B20" s="133" t="s">
        <v>472</v>
      </c>
      <c r="C20" s="134">
        <f>'表一（番禺设备安装）'!M15</f>
        <v>70279.78</v>
      </c>
      <c r="D20" s="134">
        <f>'表二（番禺设备安装）'!E20</f>
        <v>6762.76581910076</v>
      </c>
      <c r="E20" s="135"/>
    </row>
    <row r="21" ht="27" customHeight="1" spans="1:5">
      <c r="A21" s="131">
        <v>4</v>
      </c>
      <c r="B21" s="133" t="s">
        <v>447</v>
      </c>
      <c r="C21" s="134">
        <f>SUM(C22:C25)</f>
        <v>190736.46945451</v>
      </c>
      <c r="D21" s="134">
        <f>SUM(D22:D25)</f>
        <v>17755.9339456773</v>
      </c>
      <c r="E21" s="135"/>
    </row>
    <row r="22" ht="29" customHeight="1" spans="1:5">
      <c r="A22" s="131">
        <v>4.1</v>
      </c>
      <c r="B22" s="133" t="s">
        <v>473</v>
      </c>
      <c r="C22" s="134">
        <f>'表一（联通电源设备）'!M15</f>
        <v>9304.3402399105</v>
      </c>
      <c r="D22" s="134">
        <f>'表二（联通电源设备）'!E20</f>
        <v>483.89523</v>
      </c>
      <c r="E22" s="135"/>
    </row>
    <row r="23" ht="32" customHeight="1" spans="1:5">
      <c r="A23" s="131">
        <v>4.2</v>
      </c>
      <c r="B23" s="133" t="s">
        <v>474</v>
      </c>
      <c r="C23" s="134">
        <f>'表一（联通设备安装）'!M15</f>
        <v>60168.88</v>
      </c>
      <c r="D23" s="134">
        <f>'表二（联通设备安装）'!E20</f>
        <v>5771.99316213484</v>
      </c>
      <c r="E23" s="135"/>
    </row>
    <row r="24" ht="28" customHeight="1" spans="1:5">
      <c r="A24" s="131">
        <v>4.3</v>
      </c>
      <c r="B24" s="133" t="s">
        <v>475</v>
      </c>
      <c r="C24" s="134">
        <f>'表一 （移动电源设备）'!M15</f>
        <v>10851.4392146</v>
      </c>
      <c r="D24" s="134">
        <f>'表二 （移动电源设备）'!E20</f>
        <v>657.57594</v>
      </c>
      <c r="E24" s="135"/>
    </row>
    <row r="25" ht="30" customHeight="1" spans="1:5">
      <c r="A25" s="131">
        <v>4.4</v>
      </c>
      <c r="B25" s="133" t="s">
        <v>476</v>
      </c>
      <c r="C25" s="134">
        <f>'表一（移动设备安装）'!M15</f>
        <v>110411.81</v>
      </c>
      <c r="D25" s="134">
        <f>'表二（移动设备安装）'!E20</f>
        <v>10842.4696135425</v>
      </c>
      <c r="E25" s="135"/>
    </row>
    <row r="26" ht="18" customHeight="1" spans="1:5">
      <c r="A26" s="137" t="s">
        <v>15</v>
      </c>
      <c r="B26" s="137"/>
      <c r="C26" s="165">
        <f>C4+C11+C18+C21</f>
        <v>316924.75265451</v>
      </c>
      <c r="D26" s="165">
        <f>D4+D11+D18+D21</f>
        <v>70167.5817647781</v>
      </c>
      <c r="E26" s="166"/>
    </row>
    <row r="27" ht="25.5" customHeight="1" spans="1:5">
      <c r="A27" s="138" t="s">
        <v>16</v>
      </c>
      <c r="B27" s="138"/>
      <c r="C27" s="139"/>
      <c r="D27" s="163"/>
      <c r="E27" s="125"/>
    </row>
    <row r="28" ht="25.5" customHeight="1" spans="1:5">
      <c r="A28" s="138"/>
      <c r="B28" s="138"/>
      <c r="C28" s="139"/>
      <c r="D28" s="163" t="s">
        <v>477</v>
      </c>
      <c r="E28" s="125"/>
    </row>
  </sheetData>
  <sheetProtection password="CF7A" sheet="1" objects="1"/>
  <mergeCells count="8">
    <mergeCell ref="A1:E1"/>
    <mergeCell ref="A2:C2"/>
    <mergeCell ref="D2:E2"/>
    <mergeCell ref="A26:B26"/>
    <mergeCell ref="A27:C27"/>
    <mergeCell ref="D27:E27"/>
    <mergeCell ref="A28:C28"/>
    <mergeCell ref="D28:E2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view="pageBreakPreview" zoomScaleNormal="100" workbookViewId="0">
      <selection activeCell="C4" sqref="C4"/>
    </sheetView>
  </sheetViews>
  <sheetFormatPr defaultColWidth="9" defaultRowHeight="12" outlineLevelCol="4"/>
  <cols>
    <col min="1" max="1" width="9.14285714285714" customWidth="1"/>
    <col min="2" max="2" width="52.1428571428571" customWidth="1"/>
    <col min="3" max="3" width="17" style="120" customWidth="1"/>
    <col min="4" max="4" width="15.5714285714286" style="120" customWidth="1"/>
    <col min="5" max="5" width="13.7142857142857" customWidth="1"/>
  </cols>
  <sheetData>
    <row r="1" ht="37.5" customHeight="1" spans="1:5">
      <c r="A1" s="126" t="s">
        <v>478</v>
      </c>
      <c r="B1" s="126"/>
      <c r="C1" s="127"/>
      <c r="D1" s="148"/>
      <c r="E1" s="142"/>
    </row>
    <row r="2" ht="28.5" customHeight="1" spans="1:5">
      <c r="A2" s="128" t="s">
        <v>479</v>
      </c>
      <c r="B2" s="128"/>
      <c r="C2" s="129"/>
      <c r="D2" s="149" t="s">
        <v>480</v>
      </c>
      <c r="E2" s="130"/>
    </row>
    <row r="3" ht="18" customHeight="1" spans="1:5">
      <c r="A3" s="131" t="s">
        <v>3</v>
      </c>
      <c r="B3" s="131" t="s">
        <v>481</v>
      </c>
      <c r="C3" s="132" t="s">
        <v>5</v>
      </c>
      <c r="D3" s="161" t="s">
        <v>6</v>
      </c>
      <c r="E3" s="162" t="s">
        <v>7</v>
      </c>
    </row>
    <row r="4" ht="28.5" customHeight="1" spans="1:5">
      <c r="A4" s="131" t="s">
        <v>22</v>
      </c>
      <c r="B4" s="133" t="s">
        <v>448</v>
      </c>
      <c r="C4" s="134">
        <f>'表-04 单位工程投标报价汇总表（海珠机房）'!C38</f>
        <v>1291.5628</v>
      </c>
      <c r="D4" s="134">
        <f>'表-04 单位工程投标报价汇总表（海珠机房）'!C6</f>
        <v>1184.92</v>
      </c>
      <c r="E4" s="135"/>
    </row>
    <row r="5" ht="28.5" customHeight="1" spans="1:5">
      <c r="A5" s="131" t="s">
        <v>24</v>
      </c>
      <c r="B5" s="133" t="s">
        <v>450</v>
      </c>
      <c r="C5" s="134">
        <f>'表-04 单位工程投标报价汇总表（海珠杆体基础）'!C38</f>
        <v>7511.2227</v>
      </c>
      <c r="D5" s="134">
        <f>'表-04 单位工程投标报价汇总表（海珠杆体基础）'!C6</f>
        <v>6891.03</v>
      </c>
      <c r="E5" s="135"/>
    </row>
    <row r="6" ht="28.5" customHeight="1" spans="1:5">
      <c r="A6" s="131" t="s">
        <v>26</v>
      </c>
      <c r="B6" s="133" t="s">
        <v>452</v>
      </c>
      <c r="C6" s="134">
        <f>'表-04 单位工程投标报价汇总表（海珠杆体安装）'!C38</f>
        <v>10187.2926</v>
      </c>
      <c r="D6" s="134">
        <f>'表-04 单位工程投标报价汇总表（海珠杆体安装）'!C5</f>
        <v>9346.14</v>
      </c>
      <c r="E6" s="135"/>
    </row>
    <row r="7" ht="28.5" customHeight="1" spans="1:5">
      <c r="A7" s="131" t="s">
        <v>28</v>
      </c>
      <c r="B7" s="133" t="s">
        <v>454</v>
      </c>
      <c r="C7" s="134">
        <f>'表-04 单位工程投标报价汇总表（海珠杆体拆除）'!C38</f>
        <v>3005.5442</v>
      </c>
      <c r="D7" s="134">
        <f>'表-04 单位工程投标报价汇总表（海珠杆体拆除）'!C5</f>
        <v>2757.38</v>
      </c>
      <c r="E7" s="135"/>
    </row>
    <row r="8" ht="28.5" customHeight="1" spans="1:5">
      <c r="A8" s="131" t="s">
        <v>30</v>
      </c>
      <c r="B8" s="133" t="s">
        <v>456</v>
      </c>
      <c r="C8" s="134">
        <f>'表-04 单位工程投标报价汇总表（海珠电气防雷）'!C36</f>
        <v>1709.5778</v>
      </c>
      <c r="D8" s="134">
        <f>'表-04 单位工程投标报价汇总表（海珠电气防雷）'!C5</f>
        <v>1568.42</v>
      </c>
      <c r="E8" s="135"/>
    </row>
    <row r="9" ht="28.5" customHeight="1" spans="1:5">
      <c r="A9" s="131" t="s">
        <v>32</v>
      </c>
      <c r="B9" s="133" t="s">
        <v>458</v>
      </c>
      <c r="C9" s="134">
        <f>'表-04 单位工程投标报价汇总表（海珠外电）'!C37</f>
        <v>2183.8259</v>
      </c>
      <c r="D9" s="134">
        <f>'表-04 单位工程投标报价汇总表（海珠外电）'!C5</f>
        <v>2003.51</v>
      </c>
      <c r="E9" s="135"/>
    </row>
    <row r="10" ht="18.75" customHeight="1" spans="1:5">
      <c r="A10" s="131"/>
      <c r="B10" s="133"/>
      <c r="C10" s="134"/>
      <c r="D10" s="134"/>
      <c r="E10" s="135"/>
    </row>
    <row r="11" ht="18.75" customHeight="1" spans="1:5">
      <c r="A11" s="131"/>
      <c r="B11" s="133"/>
      <c r="C11" s="134"/>
      <c r="D11" s="134"/>
      <c r="E11" s="135"/>
    </row>
    <row r="12" ht="18.75" customHeight="1" spans="1:5">
      <c r="A12" s="131"/>
      <c r="B12" s="133"/>
      <c r="C12" s="134"/>
      <c r="D12" s="134"/>
      <c r="E12" s="135"/>
    </row>
    <row r="13" ht="18.75" customHeight="1" spans="1:5">
      <c r="A13" s="131"/>
      <c r="B13" s="133"/>
      <c r="C13" s="134"/>
      <c r="D13" s="134"/>
      <c r="E13" s="135"/>
    </row>
    <row r="14" ht="18.75" customHeight="1" spans="1:5">
      <c r="A14" s="131"/>
      <c r="B14" s="133"/>
      <c r="C14" s="134"/>
      <c r="D14" s="134"/>
      <c r="E14" s="135"/>
    </row>
    <row r="15" ht="18.75" customHeight="1" spans="1:5">
      <c r="A15" s="131"/>
      <c r="B15" s="133"/>
      <c r="C15" s="134"/>
      <c r="D15" s="134"/>
      <c r="E15" s="135"/>
    </row>
    <row r="16" ht="18.75" customHeight="1" spans="1:5">
      <c r="A16" s="131"/>
      <c r="B16" s="133"/>
      <c r="C16" s="134"/>
      <c r="D16" s="134"/>
      <c r="E16" s="135"/>
    </row>
    <row r="17" ht="18.75" customHeight="1" spans="1:5">
      <c r="A17" s="131"/>
      <c r="B17" s="133"/>
      <c r="C17" s="134"/>
      <c r="D17" s="134"/>
      <c r="E17" s="135"/>
    </row>
    <row r="18" ht="18.75" customHeight="1" spans="1:5">
      <c r="A18" s="131"/>
      <c r="B18" s="133"/>
      <c r="C18" s="134"/>
      <c r="D18" s="134"/>
      <c r="E18" s="135"/>
    </row>
    <row r="19" ht="18.75" customHeight="1" spans="1:5">
      <c r="A19" s="131"/>
      <c r="B19" s="133"/>
      <c r="C19" s="134"/>
      <c r="D19" s="134"/>
      <c r="E19" s="135"/>
    </row>
    <row r="20" ht="18.75" customHeight="1" spans="1:5">
      <c r="A20" s="131"/>
      <c r="B20" s="133"/>
      <c r="C20" s="134"/>
      <c r="D20" s="134"/>
      <c r="E20" s="135"/>
    </row>
    <row r="21" ht="18.75" customHeight="1" spans="1:5">
      <c r="A21" s="131"/>
      <c r="B21" s="133"/>
      <c r="C21" s="134"/>
      <c r="D21" s="134"/>
      <c r="E21" s="135"/>
    </row>
    <row r="22" ht="18.75" customHeight="1" spans="1:5">
      <c r="A22" s="131"/>
      <c r="B22" s="133"/>
      <c r="C22" s="134"/>
      <c r="D22" s="134"/>
      <c r="E22" s="135"/>
    </row>
    <row r="23" ht="18.75" customHeight="1" spans="1:5">
      <c r="A23" s="131"/>
      <c r="B23" s="133"/>
      <c r="C23" s="134"/>
      <c r="D23" s="134"/>
      <c r="E23" s="135"/>
    </row>
    <row r="24" ht="18.75" customHeight="1" spans="1:5">
      <c r="A24" s="131"/>
      <c r="B24" s="133"/>
      <c r="C24" s="134"/>
      <c r="D24" s="134"/>
      <c r="E24" s="135"/>
    </row>
    <row r="25" ht="18.75" customHeight="1" spans="1:5">
      <c r="A25" s="131"/>
      <c r="B25" s="133"/>
      <c r="C25" s="134"/>
      <c r="D25" s="134"/>
      <c r="E25" s="135"/>
    </row>
    <row r="26" ht="18.75" customHeight="1" spans="1:5">
      <c r="A26" s="131"/>
      <c r="B26" s="133"/>
      <c r="C26" s="134"/>
      <c r="D26" s="134"/>
      <c r="E26" s="135"/>
    </row>
    <row r="27" ht="18.75" customHeight="1" spans="1:5">
      <c r="A27" s="131"/>
      <c r="B27" s="133"/>
      <c r="C27" s="134"/>
      <c r="D27" s="134"/>
      <c r="E27" s="135"/>
    </row>
    <row r="28" ht="18.75" customHeight="1" spans="1:5">
      <c r="A28" s="131"/>
      <c r="B28" s="133"/>
      <c r="C28" s="134"/>
      <c r="D28" s="134"/>
      <c r="E28" s="135"/>
    </row>
    <row r="29" ht="18.75" customHeight="1" spans="1:5">
      <c r="A29" s="131"/>
      <c r="B29" s="133"/>
      <c r="C29" s="134"/>
      <c r="D29" s="134"/>
      <c r="E29" s="135"/>
    </row>
    <row r="30" ht="18" customHeight="1" spans="1:5">
      <c r="A30" s="131" t="s">
        <v>15</v>
      </c>
      <c r="B30" s="131"/>
      <c r="C30" s="134">
        <f>SUM(C4:C29)</f>
        <v>25889.026</v>
      </c>
      <c r="D30" s="134">
        <f>SUM(D4:D29)</f>
        <v>23751.4</v>
      </c>
      <c r="E30" s="135"/>
    </row>
    <row r="31" ht="18" customHeight="1" spans="1:5">
      <c r="A31" s="138" t="s">
        <v>482</v>
      </c>
      <c r="B31" s="138"/>
      <c r="C31" s="139"/>
      <c r="D31" s="139"/>
      <c r="E31" s="138"/>
    </row>
    <row r="32" ht="25.5" customHeight="1" spans="1:5">
      <c r="A32" s="138"/>
      <c r="B32" s="138"/>
      <c r="C32" s="139"/>
      <c r="D32" s="163" t="s">
        <v>66</v>
      </c>
      <c r="E32" s="125"/>
    </row>
  </sheetData>
  <sheetProtection password="CF7A" sheet="1" objects="1"/>
  <mergeCells count="7">
    <mergeCell ref="A1:E1"/>
    <mergeCell ref="A2:C2"/>
    <mergeCell ref="D2:E2"/>
    <mergeCell ref="A30:B30"/>
    <mergeCell ref="A31:E31"/>
    <mergeCell ref="A32:C32"/>
    <mergeCell ref="D32:E32"/>
  </mergeCells>
  <printOptions horizontalCentered="1"/>
  <pageMargins left="0.472222222222222" right="0.116416666666667" top="0.59375" bottom="0" header="0.59375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C22" sqref="C22:E22"/>
    </sheetView>
  </sheetViews>
  <sheetFormatPr defaultColWidth="9" defaultRowHeight="12" outlineLevelCol="5"/>
  <cols>
    <col min="1" max="1" width="12.8285714285714" customWidth="1"/>
    <col min="2" max="2" width="49.8571428571429" customWidth="1"/>
    <col min="3" max="3" width="0.828571428571429" style="120" customWidth="1"/>
    <col min="4" max="4" width="20.1619047619048" style="120" customWidth="1"/>
    <col min="5" max="5" width="1.14285714285714" style="120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7"/>
      <c r="E1" s="148"/>
      <c r="F1" s="142"/>
    </row>
    <row r="2" ht="28.5" customHeight="1" spans="1:6">
      <c r="A2" s="128" t="s">
        <v>483</v>
      </c>
      <c r="B2" s="128"/>
      <c r="C2" s="129"/>
      <c r="D2" s="129"/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C5</f>
        <v>0</v>
      </c>
      <c r="D4" s="134"/>
      <c r="E4" s="134"/>
      <c r="F4" s="135"/>
    </row>
    <row r="5" ht="18" customHeight="1" spans="1:6">
      <c r="A5" s="131" t="s">
        <v>55</v>
      </c>
      <c r="B5" s="133" t="s">
        <v>487</v>
      </c>
      <c r="C5" s="134">
        <f>'表-08 分部分项工程和单价措施项目清单与计价表（海珠机房）'!K6</f>
        <v>0</v>
      </c>
      <c r="D5" s="134"/>
      <c r="E5" s="134"/>
      <c r="F5" s="135"/>
    </row>
    <row r="6" ht="18" customHeight="1" spans="1:6">
      <c r="A6" s="131" t="s">
        <v>24</v>
      </c>
      <c r="B6" s="133" t="s">
        <v>488</v>
      </c>
      <c r="C6" s="134">
        <f>C7+C8</f>
        <v>1184.92</v>
      </c>
      <c r="D6" s="134"/>
      <c r="E6" s="134"/>
      <c r="F6" s="135"/>
    </row>
    <row r="7" ht="18" customHeight="1" spans="1:6">
      <c r="A7" s="131" t="s">
        <v>58</v>
      </c>
      <c r="B7" s="133" t="s">
        <v>489</v>
      </c>
      <c r="C7" s="134">
        <f>'表-11 总价措施项目清单与计价表（海珠机房）'!F11</f>
        <v>1184.92</v>
      </c>
      <c r="D7" s="134"/>
      <c r="E7" s="134"/>
      <c r="F7" s="135"/>
    </row>
    <row r="8" ht="18" customHeight="1" spans="1:6">
      <c r="A8" s="131" t="s">
        <v>461</v>
      </c>
      <c r="B8" s="133" t="s">
        <v>490</v>
      </c>
      <c r="C8" s="134">
        <f>'表-08 分部分项工程和单价措施项目清单与计价表（海珠机房）'!K22</f>
        <v>0</v>
      </c>
      <c r="D8" s="134"/>
      <c r="E8" s="134"/>
      <c r="F8" s="135"/>
    </row>
    <row r="9" ht="18" customHeight="1" spans="1:6">
      <c r="A9" s="131" t="s">
        <v>26</v>
      </c>
      <c r="B9" s="133" t="s">
        <v>60</v>
      </c>
      <c r="C9" s="134">
        <f>C14</f>
        <v>0</v>
      </c>
      <c r="D9" s="134"/>
      <c r="E9" s="134"/>
      <c r="F9" s="135" t="s">
        <v>491</v>
      </c>
    </row>
    <row r="10" ht="18" customHeight="1" spans="1:6">
      <c r="A10" s="131" t="s">
        <v>492</v>
      </c>
      <c r="B10" s="133" t="s">
        <v>493</v>
      </c>
      <c r="C10" s="134"/>
      <c r="D10" s="134"/>
      <c r="E10" s="134"/>
      <c r="F10" s="135"/>
    </row>
    <row r="11" ht="18" customHeight="1" spans="1:6">
      <c r="A11" s="131" t="s">
        <v>494</v>
      </c>
      <c r="B11" s="133" t="s">
        <v>495</v>
      </c>
      <c r="C11" s="134"/>
      <c r="D11" s="134"/>
      <c r="E11" s="134"/>
      <c r="F11" s="135"/>
    </row>
    <row r="12" ht="18" customHeight="1" spans="1:6">
      <c r="A12" s="131" t="s">
        <v>496</v>
      </c>
      <c r="B12" s="133" t="s">
        <v>497</v>
      </c>
      <c r="C12" s="134"/>
      <c r="D12" s="134"/>
      <c r="E12" s="134"/>
      <c r="F12" s="135"/>
    </row>
    <row r="13" ht="18" customHeight="1" spans="1:6">
      <c r="A13" s="131" t="s">
        <v>498</v>
      </c>
      <c r="B13" s="133" t="s">
        <v>499</v>
      </c>
      <c r="C13" s="134"/>
      <c r="D13" s="134"/>
      <c r="E13" s="134"/>
      <c r="F13" s="135"/>
    </row>
    <row r="14" ht="18" customHeight="1" spans="1:6">
      <c r="A14" s="131" t="s">
        <v>500</v>
      </c>
      <c r="B14" s="133" t="s">
        <v>501</v>
      </c>
      <c r="C14" s="134">
        <f>'表-12 其他项目清单与计价汇总表（海珠机房）'!C11</f>
        <v>0</v>
      </c>
      <c r="D14" s="134"/>
      <c r="E14" s="134"/>
      <c r="F14" s="135"/>
    </row>
    <row r="15" ht="18" customHeight="1" spans="1:6">
      <c r="A15" s="131" t="s">
        <v>502</v>
      </c>
      <c r="B15" s="133" t="s">
        <v>503</v>
      </c>
      <c r="C15" s="134"/>
      <c r="D15" s="134"/>
      <c r="E15" s="134"/>
      <c r="F15" s="135"/>
    </row>
    <row r="16" ht="18" customHeight="1" spans="1:6">
      <c r="A16" s="131" t="s">
        <v>504</v>
      </c>
      <c r="B16" s="133" t="s">
        <v>505</v>
      </c>
      <c r="C16" s="134"/>
      <c r="D16" s="134"/>
      <c r="E16" s="134"/>
      <c r="F16" s="135"/>
    </row>
    <row r="17" ht="18" customHeight="1" spans="1:6">
      <c r="A17" s="131" t="s">
        <v>506</v>
      </c>
      <c r="B17" s="133" t="s">
        <v>507</v>
      </c>
      <c r="C17" s="134"/>
      <c r="D17" s="134"/>
      <c r="E17" s="134"/>
      <c r="F17" s="135"/>
    </row>
    <row r="18" ht="18" customHeight="1" spans="1:6">
      <c r="A18" s="131" t="s">
        <v>508</v>
      </c>
      <c r="B18" s="133" t="s">
        <v>509</v>
      </c>
      <c r="C18" s="134"/>
      <c r="D18" s="134"/>
      <c r="E18" s="134"/>
      <c r="F18" s="135"/>
    </row>
    <row r="19" ht="18" customHeight="1" spans="1:6">
      <c r="A19" s="131" t="s">
        <v>510</v>
      </c>
      <c r="B19" s="133" t="s">
        <v>511</v>
      </c>
      <c r="C19" s="134"/>
      <c r="D19" s="134"/>
      <c r="E19" s="134"/>
      <c r="F19" s="135"/>
    </row>
    <row r="20" ht="18" customHeight="1" spans="1:6">
      <c r="A20" s="131" t="s">
        <v>28</v>
      </c>
      <c r="B20" s="133" t="s">
        <v>512</v>
      </c>
      <c r="C20" s="134">
        <f>C4+C6+C9</f>
        <v>1184.92</v>
      </c>
      <c r="D20" s="134"/>
      <c r="E20" s="134"/>
      <c r="F20" s="135"/>
    </row>
    <row r="21" ht="18" customHeight="1" spans="1:6">
      <c r="A21" s="131" t="s">
        <v>30</v>
      </c>
      <c r="B21" s="133" t="s">
        <v>513</v>
      </c>
      <c r="C21" s="134">
        <f>C20*9%</f>
        <v>106.6428</v>
      </c>
      <c r="D21" s="134"/>
      <c r="E21" s="134"/>
      <c r="F21" s="135" t="s">
        <v>491</v>
      </c>
    </row>
    <row r="22" ht="18" customHeight="1" spans="1:6">
      <c r="A22" s="131" t="s">
        <v>32</v>
      </c>
      <c r="B22" s="133" t="s">
        <v>514</v>
      </c>
      <c r="C22" s="134">
        <f>C20+C21</f>
        <v>1291.5628</v>
      </c>
      <c r="D22" s="134"/>
      <c r="E22" s="134"/>
      <c r="F22" s="135"/>
    </row>
    <row r="23" ht="18" customHeight="1" spans="1:6">
      <c r="A23" s="131" t="s">
        <v>34</v>
      </c>
      <c r="B23" s="133" t="s">
        <v>162</v>
      </c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/>
      <c r="B36" s="133"/>
      <c r="C36" s="134"/>
      <c r="D36" s="134"/>
      <c r="E36" s="134"/>
      <c r="F36" s="135"/>
    </row>
    <row r="37" ht="18" customHeight="1" spans="1:6">
      <c r="A37" s="131"/>
      <c r="B37" s="133"/>
      <c r="C37" s="134"/>
      <c r="D37" s="134"/>
      <c r="E37" s="134"/>
      <c r="F37" s="135"/>
    </row>
    <row r="38" ht="18" customHeight="1" spans="1:6">
      <c r="A38" s="131" t="s">
        <v>515</v>
      </c>
      <c r="B38" s="131"/>
      <c r="C38" s="134">
        <f>C22</f>
        <v>1291.5628</v>
      </c>
      <c r="D38" s="134"/>
      <c r="E38" s="134"/>
      <c r="F38" s="164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393055555555556" right="0.393055555555556" top="0.59375" bottom="0" header="0.59375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view="pageBreakPreview" zoomScaleNormal="100" topLeftCell="A14" workbookViewId="0">
      <selection activeCell="I7" sqref="I7:I24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4.8571428571429" customWidth="1"/>
    <col min="10" max="10" width="15.8571428571429" style="120" customWidth="1"/>
    <col min="11" max="11" width="13.7142857142857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2"/>
      <c r="L1" s="142"/>
    </row>
    <row r="2" ht="28.5" customHeight="1" spans="1:12">
      <c r="A2" s="128" t="s">
        <v>483</v>
      </c>
      <c r="B2" s="128"/>
      <c r="C2" s="128"/>
      <c r="D2" s="128"/>
      <c r="E2" s="128"/>
      <c r="F2" s="128"/>
      <c r="G2" s="128"/>
      <c r="H2" s="130"/>
      <c r="I2" s="130"/>
      <c r="J2" s="149"/>
      <c r="K2" s="130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31" t="s">
        <v>5</v>
      </c>
      <c r="J3" s="132"/>
      <c r="K3" s="131"/>
      <c r="L3" s="131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31" t="s">
        <v>73</v>
      </c>
      <c r="J4" s="143" t="s">
        <v>74</v>
      </c>
      <c r="K4" s="131" t="s">
        <v>518</v>
      </c>
      <c r="L4" s="131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31"/>
      <c r="J5" s="143"/>
      <c r="K5" s="131"/>
      <c r="L5" s="131" t="s">
        <v>495</v>
      </c>
    </row>
    <row r="6" ht="28.5" customHeight="1" spans="1:12">
      <c r="A6" s="131"/>
      <c r="B6" s="133"/>
      <c r="C6" s="133" t="s">
        <v>487</v>
      </c>
      <c r="D6" s="133"/>
      <c r="E6" s="133"/>
      <c r="F6" s="133"/>
      <c r="G6" s="135"/>
      <c r="H6" s="135"/>
      <c r="I6" s="135"/>
      <c r="J6" s="134"/>
      <c r="K6" s="134">
        <f>SUM(K7:K21)</f>
        <v>0</v>
      </c>
      <c r="L6" s="135"/>
    </row>
    <row r="7" ht="33" customHeight="1" spans="1:12">
      <c r="A7" s="131">
        <v>1</v>
      </c>
      <c r="B7" s="133" t="s">
        <v>520</v>
      </c>
      <c r="C7" s="133" t="s">
        <v>521</v>
      </c>
      <c r="D7" s="133" t="s">
        <v>522</v>
      </c>
      <c r="E7" s="133"/>
      <c r="F7" s="131" t="s">
        <v>523</v>
      </c>
      <c r="G7" s="135">
        <v>50</v>
      </c>
      <c r="H7" s="135"/>
      <c r="I7" s="135">
        <v>2.57</v>
      </c>
      <c r="J7" s="134"/>
      <c r="K7" s="134">
        <f>J7*G7</f>
        <v>0</v>
      </c>
      <c r="L7" s="135"/>
    </row>
    <row r="8" ht="41.25" customHeight="1" spans="1:12">
      <c r="A8" s="131">
        <v>2</v>
      </c>
      <c r="B8" s="133" t="s">
        <v>524</v>
      </c>
      <c r="C8" s="133" t="s">
        <v>525</v>
      </c>
      <c r="D8" s="133" t="s">
        <v>526</v>
      </c>
      <c r="E8" s="133"/>
      <c r="F8" s="131" t="s">
        <v>88</v>
      </c>
      <c r="G8" s="135">
        <v>20.91</v>
      </c>
      <c r="H8" s="135"/>
      <c r="I8" s="135">
        <v>6.48</v>
      </c>
      <c r="J8" s="134"/>
      <c r="K8" s="134">
        <f t="shared" ref="K8:K21" si="0">J8*G8</f>
        <v>0</v>
      </c>
      <c r="L8" s="135"/>
    </row>
    <row r="9" ht="54" customHeight="1" spans="1:12">
      <c r="A9" s="131">
        <v>3</v>
      </c>
      <c r="B9" s="133" t="s">
        <v>527</v>
      </c>
      <c r="C9" s="133" t="s">
        <v>528</v>
      </c>
      <c r="D9" s="133" t="s">
        <v>529</v>
      </c>
      <c r="E9" s="133"/>
      <c r="F9" s="131" t="s">
        <v>88</v>
      </c>
      <c r="G9" s="135">
        <v>15.65</v>
      </c>
      <c r="H9" s="135"/>
      <c r="I9" s="135">
        <v>15.02</v>
      </c>
      <c r="J9" s="134"/>
      <c r="K9" s="134">
        <f t="shared" si="0"/>
        <v>0</v>
      </c>
      <c r="L9" s="135"/>
    </row>
    <row r="10" ht="54" customHeight="1" spans="1:12">
      <c r="A10" s="131">
        <v>4</v>
      </c>
      <c r="B10" s="133" t="s">
        <v>530</v>
      </c>
      <c r="C10" s="133" t="s">
        <v>531</v>
      </c>
      <c r="D10" s="133" t="s">
        <v>532</v>
      </c>
      <c r="E10" s="133"/>
      <c r="F10" s="131" t="s">
        <v>88</v>
      </c>
      <c r="G10" s="135">
        <v>4.81</v>
      </c>
      <c r="H10" s="135"/>
      <c r="I10" s="135">
        <v>62.27</v>
      </c>
      <c r="J10" s="134"/>
      <c r="K10" s="134">
        <f t="shared" si="0"/>
        <v>0</v>
      </c>
      <c r="L10" s="135"/>
    </row>
    <row r="11" ht="30" customHeight="1" spans="1:12">
      <c r="A11" s="131">
        <v>5</v>
      </c>
      <c r="B11" s="133" t="s">
        <v>533</v>
      </c>
      <c r="C11" s="133" t="s">
        <v>528</v>
      </c>
      <c r="D11" s="133" t="s">
        <v>534</v>
      </c>
      <c r="E11" s="133"/>
      <c r="F11" s="131" t="s">
        <v>88</v>
      </c>
      <c r="G11" s="135">
        <v>9.44</v>
      </c>
      <c r="H11" s="135"/>
      <c r="I11" s="135">
        <v>435.87</v>
      </c>
      <c r="J11" s="134"/>
      <c r="K11" s="134">
        <f t="shared" si="0"/>
        <v>0</v>
      </c>
      <c r="L11" s="135"/>
    </row>
    <row r="12" ht="57" customHeight="1" spans="1:12">
      <c r="A12" s="131">
        <v>6</v>
      </c>
      <c r="B12" s="133" t="s">
        <v>535</v>
      </c>
      <c r="C12" s="133" t="s">
        <v>536</v>
      </c>
      <c r="D12" s="133" t="s">
        <v>537</v>
      </c>
      <c r="E12" s="133"/>
      <c r="F12" s="131" t="s">
        <v>88</v>
      </c>
      <c r="G12" s="135">
        <v>4.1328</v>
      </c>
      <c r="H12" s="135"/>
      <c r="I12" s="135">
        <v>540.79</v>
      </c>
      <c r="J12" s="134"/>
      <c r="K12" s="134">
        <f t="shared" si="0"/>
        <v>0</v>
      </c>
      <c r="L12" s="135"/>
    </row>
    <row r="13" ht="33" customHeight="1" spans="1:12">
      <c r="A13" s="131">
        <v>7</v>
      </c>
      <c r="B13" s="133" t="s">
        <v>538</v>
      </c>
      <c r="C13" s="133" t="s">
        <v>539</v>
      </c>
      <c r="D13" s="133" t="s">
        <v>540</v>
      </c>
      <c r="E13" s="133"/>
      <c r="F13" s="131" t="s">
        <v>523</v>
      </c>
      <c r="G13" s="135">
        <v>0.72</v>
      </c>
      <c r="H13" s="135"/>
      <c r="I13" s="135">
        <v>164.65</v>
      </c>
      <c r="J13" s="134"/>
      <c r="K13" s="134">
        <f t="shared" si="0"/>
        <v>0</v>
      </c>
      <c r="L13" s="135"/>
    </row>
    <row r="14" ht="66.75" customHeight="1" spans="1:12">
      <c r="A14" s="131">
        <v>8</v>
      </c>
      <c r="B14" s="133" t="s">
        <v>541</v>
      </c>
      <c r="C14" s="133" t="s">
        <v>542</v>
      </c>
      <c r="D14" s="133" t="s">
        <v>543</v>
      </c>
      <c r="E14" s="133"/>
      <c r="F14" s="131" t="s">
        <v>88</v>
      </c>
      <c r="G14" s="135">
        <v>1.7712</v>
      </c>
      <c r="H14" s="135"/>
      <c r="I14" s="135">
        <v>834.71</v>
      </c>
      <c r="J14" s="134"/>
      <c r="K14" s="134">
        <f t="shared" si="0"/>
        <v>0</v>
      </c>
      <c r="L14" s="135"/>
    </row>
    <row r="15" ht="66.75" customHeight="1" spans="1:12">
      <c r="A15" s="131">
        <v>9</v>
      </c>
      <c r="B15" s="133" t="s">
        <v>544</v>
      </c>
      <c r="C15" s="133" t="s">
        <v>545</v>
      </c>
      <c r="D15" s="133" t="s">
        <v>546</v>
      </c>
      <c r="E15" s="133"/>
      <c r="F15" s="131" t="s">
        <v>88</v>
      </c>
      <c r="G15" s="135">
        <v>4.428</v>
      </c>
      <c r="H15" s="135"/>
      <c r="I15" s="135">
        <v>703.55</v>
      </c>
      <c r="J15" s="134"/>
      <c r="K15" s="134">
        <f t="shared" si="0"/>
        <v>0</v>
      </c>
      <c r="L15" s="135"/>
    </row>
    <row r="16" ht="66.75" customHeight="1" spans="1:12">
      <c r="A16" s="131">
        <v>10</v>
      </c>
      <c r="B16" s="133" t="s">
        <v>547</v>
      </c>
      <c r="C16" s="133" t="s">
        <v>548</v>
      </c>
      <c r="D16" s="133" t="s">
        <v>549</v>
      </c>
      <c r="E16" s="133"/>
      <c r="F16" s="131" t="s">
        <v>88</v>
      </c>
      <c r="G16" s="135">
        <v>3.4866</v>
      </c>
      <c r="H16" s="135"/>
      <c r="I16" s="135">
        <v>671.46</v>
      </c>
      <c r="J16" s="134"/>
      <c r="K16" s="134">
        <f t="shared" si="0"/>
        <v>0</v>
      </c>
      <c r="L16" s="135"/>
    </row>
    <row r="17" ht="66.75" customHeight="1" spans="1:12">
      <c r="A17" s="131">
        <v>11</v>
      </c>
      <c r="B17" s="133" t="s">
        <v>550</v>
      </c>
      <c r="C17" s="133" t="s">
        <v>551</v>
      </c>
      <c r="D17" s="133" t="s">
        <v>543</v>
      </c>
      <c r="E17" s="133"/>
      <c r="F17" s="131" t="s">
        <v>88</v>
      </c>
      <c r="G17" s="135">
        <v>3.776</v>
      </c>
      <c r="H17" s="135"/>
      <c r="I17" s="135">
        <v>734.99</v>
      </c>
      <c r="J17" s="134"/>
      <c r="K17" s="134">
        <f t="shared" si="0"/>
        <v>0</v>
      </c>
      <c r="L17" s="135"/>
    </row>
    <row r="18" ht="79.5" customHeight="1" spans="1:12">
      <c r="A18" s="131">
        <v>12</v>
      </c>
      <c r="B18" s="133" t="s">
        <v>552</v>
      </c>
      <c r="C18" s="133" t="s">
        <v>553</v>
      </c>
      <c r="D18" s="133" t="s">
        <v>554</v>
      </c>
      <c r="E18" s="133"/>
      <c r="F18" s="131" t="s">
        <v>555</v>
      </c>
      <c r="G18" s="135">
        <v>0.3516</v>
      </c>
      <c r="H18" s="135"/>
      <c r="I18" s="135">
        <v>6549.15</v>
      </c>
      <c r="J18" s="134"/>
      <c r="K18" s="134">
        <f t="shared" si="0"/>
        <v>0</v>
      </c>
      <c r="L18" s="135"/>
    </row>
    <row r="19" ht="79.5" customHeight="1" spans="1:12">
      <c r="A19" s="131">
        <v>13</v>
      </c>
      <c r="B19" s="133" t="s">
        <v>556</v>
      </c>
      <c r="C19" s="133" t="s">
        <v>553</v>
      </c>
      <c r="D19" s="133" t="s">
        <v>557</v>
      </c>
      <c r="E19" s="133"/>
      <c r="F19" s="131" t="s">
        <v>555</v>
      </c>
      <c r="G19" s="135">
        <v>0.0928</v>
      </c>
      <c r="H19" s="135"/>
      <c r="I19" s="135">
        <v>6103.44</v>
      </c>
      <c r="J19" s="134"/>
      <c r="K19" s="134">
        <f t="shared" si="0"/>
        <v>0</v>
      </c>
      <c r="L19" s="135"/>
    </row>
    <row r="20" ht="60" customHeight="1" spans="1:12">
      <c r="A20" s="131">
        <v>14</v>
      </c>
      <c r="B20" s="133" t="s">
        <v>558</v>
      </c>
      <c r="C20" s="133" t="s">
        <v>559</v>
      </c>
      <c r="D20" s="133" t="s">
        <v>560</v>
      </c>
      <c r="E20" s="133"/>
      <c r="F20" s="131" t="s">
        <v>523</v>
      </c>
      <c r="G20" s="135">
        <v>12.3</v>
      </c>
      <c r="H20" s="135"/>
      <c r="I20" s="135">
        <v>103.89</v>
      </c>
      <c r="J20" s="134"/>
      <c r="K20" s="134">
        <f t="shared" si="0"/>
        <v>0</v>
      </c>
      <c r="L20" s="135"/>
    </row>
    <row r="21" ht="33" customHeight="1" spans="1:12">
      <c r="A21" s="131">
        <v>15</v>
      </c>
      <c r="B21" s="133" t="s">
        <v>561</v>
      </c>
      <c r="C21" s="133" t="s">
        <v>562</v>
      </c>
      <c r="D21" s="133" t="s">
        <v>563</v>
      </c>
      <c r="E21" s="133"/>
      <c r="F21" s="131" t="s">
        <v>523</v>
      </c>
      <c r="G21" s="135">
        <v>102</v>
      </c>
      <c r="H21" s="135"/>
      <c r="I21" s="135">
        <v>122.89</v>
      </c>
      <c r="J21" s="134"/>
      <c r="K21" s="134">
        <f t="shared" si="0"/>
        <v>0</v>
      </c>
      <c r="L21" s="135"/>
    </row>
    <row r="22" ht="18" customHeight="1" spans="1:12">
      <c r="A22" s="131"/>
      <c r="B22" s="133"/>
      <c r="C22" s="133" t="s">
        <v>57</v>
      </c>
      <c r="D22" s="133"/>
      <c r="E22" s="133"/>
      <c r="F22" s="133"/>
      <c r="G22" s="135"/>
      <c r="H22" s="135"/>
      <c r="I22" s="135"/>
      <c r="J22" s="134"/>
      <c r="K22" s="134">
        <f>SUM(K23:K24)</f>
        <v>0</v>
      </c>
      <c r="L22" s="135"/>
    </row>
    <row r="23" ht="33" customHeight="1" spans="1:12">
      <c r="A23" s="131">
        <v>16</v>
      </c>
      <c r="B23" s="133" t="s">
        <v>564</v>
      </c>
      <c r="C23" s="133" t="s">
        <v>565</v>
      </c>
      <c r="D23" s="133" t="s">
        <v>566</v>
      </c>
      <c r="E23" s="133"/>
      <c r="F23" s="131" t="s">
        <v>523</v>
      </c>
      <c r="G23" s="135">
        <v>14.76</v>
      </c>
      <c r="H23" s="135"/>
      <c r="I23" s="135">
        <v>48.02</v>
      </c>
      <c r="J23" s="134"/>
      <c r="K23" s="134">
        <f>J23*G23</f>
        <v>0</v>
      </c>
      <c r="L23" s="135"/>
    </row>
    <row r="24" ht="33" customHeight="1" spans="1:12">
      <c r="A24" s="131">
        <v>17</v>
      </c>
      <c r="B24" s="133" t="s">
        <v>567</v>
      </c>
      <c r="C24" s="133" t="s">
        <v>542</v>
      </c>
      <c r="D24" s="133" t="s">
        <v>568</v>
      </c>
      <c r="E24" s="133"/>
      <c r="F24" s="131" t="s">
        <v>523</v>
      </c>
      <c r="G24" s="135">
        <v>14.76</v>
      </c>
      <c r="H24" s="135"/>
      <c r="I24" s="135">
        <v>51.41</v>
      </c>
      <c r="J24" s="134"/>
      <c r="K24" s="134">
        <f>J24*G24</f>
        <v>0</v>
      </c>
      <c r="L24" s="135"/>
    </row>
  </sheetData>
  <sheetProtection password="CF7A" sheet="1" objects="1"/>
  <protectedRanges>
    <protectedRange sqref="J7:J21 J23:J24" name="区域1"/>
  </protectedRanges>
  <mergeCells count="52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9">
    <dataValidation type="decimal" operator="lessThanOrEqual" allowBlank="1" showInputMessage="1" showErrorMessage="1" sqref="J7">
      <formula1>I7:I24</formula1>
    </dataValidation>
    <dataValidation type="decimal" operator="lessThanOrEqual" allowBlank="1" showInputMessage="1" showErrorMessage="1" sqref="J8">
      <formula1>I8:I24</formula1>
    </dataValidation>
    <dataValidation type="decimal" operator="lessThanOrEqual" allowBlank="1" showInputMessage="1" showErrorMessage="1" sqref="J12">
      <formula1>I12:I24</formula1>
    </dataValidation>
    <dataValidation type="decimal" operator="lessThanOrEqual" allowBlank="1" showInputMessage="1" showErrorMessage="1" sqref="J9">
      <formula1>I9:I24</formula1>
    </dataValidation>
    <dataValidation type="decimal" operator="lessThanOrEqual" allowBlank="1" showInputMessage="1" showErrorMessage="1" sqref="J15 J16:J24">
      <formula1>I15:I24</formula1>
    </dataValidation>
    <dataValidation type="decimal" operator="lessThanOrEqual" allowBlank="1" showInputMessage="1" showErrorMessage="1" sqref="J10">
      <formula1>I10:I24</formula1>
    </dataValidation>
    <dataValidation type="decimal" operator="lessThanOrEqual" allowBlank="1" showInputMessage="1" showErrorMessage="1" sqref="J11">
      <formula1>I11:I24</formula1>
    </dataValidation>
    <dataValidation type="decimal" operator="lessThanOrEqual" allowBlank="1" showInputMessage="1" showErrorMessage="1" sqref="J13">
      <formula1>I13:I24</formula1>
    </dataValidation>
    <dataValidation type="decimal" operator="lessThanOrEqual" allowBlank="1" showInputMessage="1" showErrorMessage="1" sqref="J14">
      <formula1>I14:I24</formula1>
    </dataValidation>
  </dataValidations>
  <printOptions horizontalCentered="1"/>
  <pageMargins left="0.118055555555556" right="0.118055555555556" top="0.594444444444444" bottom="0" header="0.594444444444444" footer="0"/>
  <pageSetup paperSize="9" orientation="landscape" horizontalDpi="600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view="pageBreakPreview" zoomScaleNormal="100" topLeftCell="A2" workbookViewId="0">
      <selection activeCell="F6" sqref="F6"/>
    </sheetView>
  </sheetViews>
  <sheetFormatPr defaultColWidth="9" defaultRowHeight="12"/>
  <cols>
    <col min="1" max="1" width="6.33333333333333" customWidth="1"/>
    <col min="2" max="2" width="15" customWidth="1"/>
    <col min="3" max="3" width="18" customWidth="1"/>
    <col min="4" max="4" width="14.5714285714286" customWidth="1"/>
    <col min="5" max="5" width="9.28571428571429" customWidth="1"/>
    <col min="6" max="6" width="12.4285714285714" customWidth="1"/>
    <col min="7" max="7" width="7.83809523809524" customWidth="1"/>
    <col min="8" max="8" width="2.66666666666667" customWidth="1"/>
    <col min="9" max="9" width="10.5047619047619" customWidth="1"/>
    <col min="10" max="10" width="11.2857142857143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6"/>
      <c r="G1" s="126"/>
      <c r="H1" s="142"/>
      <c r="I1" s="142"/>
      <c r="J1" s="142"/>
    </row>
    <row r="2" ht="41.25" customHeight="1" spans="1:10">
      <c r="A2" s="128" t="s">
        <v>483</v>
      </c>
      <c r="B2" s="128"/>
      <c r="C2" s="128"/>
      <c r="D2" s="128"/>
      <c r="E2" s="128"/>
      <c r="F2" s="128"/>
      <c r="G2" s="128"/>
      <c r="H2" s="130" t="s">
        <v>446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1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102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212</v>
      </c>
      <c r="F5" s="135">
        <v>1184.92</v>
      </c>
      <c r="G5" s="133"/>
      <c r="H5" s="133"/>
      <c r="I5" s="133"/>
      <c r="J5" s="131" t="s">
        <v>577</v>
      </c>
    </row>
    <row r="6" ht="159" customHeight="1" spans="1:10">
      <c r="A6" s="131">
        <v>3</v>
      </c>
      <c r="B6" s="133" t="s">
        <v>578</v>
      </c>
      <c r="C6" s="133" t="s">
        <v>579</v>
      </c>
      <c r="D6" s="131" t="s">
        <v>575</v>
      </c>
      <c r="E6" s="135" t="s">
        <v>580</v>
      </c>
      <c r="F6" s="135"/>
      <c r="G6" s="133"/>
      <c r="H6" s="133"/>
      <c r="I6" s="133"/>
      <c r="J6" s="131" t="s">
        <v>581</v>
      </c>
    </row>
    <row r="7" ht="78" customHeight="1" spans="1:10">
      <c r="A7" s="131">
        <v>4</v>
      </c>
      <c r="B7" s="133" t="s">
        <v>582</v>
      </c>
      <c r="C7" s="133" t="s">
        <v>136</v>
      </c>
      <c r="D7" s="131"/>
      <c r="E7" s="135" t="s">
        <v>215</v>
      </c>
      <c r="F7" s="135"/>
      <c r="G7" s="133"/>
      <c r="H7" s="133"/>
      <c r="I7" s="133"/>
      <c r="J7" s="131" t="s">
        <v>583</v>
      </c>
    </row>
    <row r="8" ht="196" customHeight="1" spans="1:10">
      <c r="A8" s="131">
        <v>5</v>
      </c>
      <c r="B8" s="133" t="s">
        <v>584</v>
      </c>
      <c r="C8" s="133" t="s">
        <v>585</v>
      </c>
      <c r="D8" s="131" t="s">
        <v>575</v>
      </c>
      <c r="E8" s="135" t="s">
        <v>580</v>
      </c>
      <c r="F8" s="135"/>
      <c r="G8" s="133"/>
      <c r="H8" s="133"/>
      <c r="I8" s="133"/>
      <c r="J8" s="131" t="s">
        <v>586</v>
      </c>
    </row>
    <row r="9" ht="78" customHeight="1" spans="1:10">
      <c r="A9" s="131">
        <v>6</v>
      </c>
      <c r="B9" s="133" t="s">
        <v>587</v>
      </c>
      <c r="C9" s="133" t="s">
        <v>511</v>
      </c>
      <c r="D9" s="131"/>
      <c r="E9" s="135"/>
      <c r="F9" s="135"/>
      <c r="G9" s="133"/>
      <c r="H9" s="133"/>
      <c r="I9" s="133"/>
      <c r="J9" s="131" t="s">
        <v>588</v>
      </c>
    </row>
    <row r="10" ht="18" customHeight="1" spans="1:10">
      <c r="A10" s="131"/>
      <c r="B10" s="133"/>
      <c r="C10" s="133"/>
      <c r="D10" s="131"/>
      <c r="E10" s="135"/>
      <c r="F10" s="135"/>
      <c r="G10" s="133"/>
      <c r="H10" s="133"/>
      <c r="I10" s="133"/>
      <c r="J10" s="131"/>
    </row>
    <row r="11" ht="18" customHeight="1" spans="1:10">
      <c r="A11" s="131" t="s">
        <v>153</v>
      </c>
      <c r="B11" s="144"/>
      <c r="C11" s="131"/>
      <c r="D11" s="131"/>
      <c r="E11" s="131"/>
      <c r="F11" s="135">
        <f>F5</f>
        <v>1184.92</v>
      </c>
      <c r="G11" s="133"/>
      <c r="H11" s="133"/>
      <c r="I11" s="133"/>
      <c r="J11" s="133"/>
    </row>
  </sheetData>
  <sheetProtection password="CF7A" sheet="1" objects="1"/>
  <protectedRanges>
    <protectedRange sqref="F4" name="区域1"/>
  </protectedRanges>
  <mergeCells count="14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A11:E11"/>
    <mergeCell ref="G11:H11"/>
  </mergeCells>
  <printOptions horizontalCentered="1"/>
  <pageMargins left="0.432638888888889" right="0.116416666666667" top="0.59375" bottom="0" header="0.59375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C11" sqref="C11:D11"/>
    </sheetView>
  </sheetViews>
  <sheetFormatPr defaultColWidth="9" defaultRowHeight="12" outlineLevelCol="6"/>
  <cols>
    <col min="1" max="1" width="11.8285714285714" customWidth="1"/>
    <col min="2" max="2" width="33.8571428571429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483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50" customHeight="1" spans="1:7">
      <c r="A11" s="131" t="s">
        <v>30</v>
      </c>
      <c r="B11" s="133" t="s">
        <v>501</v>
      </c>
      <c r="C11" s="134">
        <f>'表-11 总价措施项目清单与计价表（海珠机房）'!F4*7%</f>
        <v>0</v>
      </c>
      <c r="D11" s="134"/>
      <c r="E11" s="135"/>
      <c r="F11" s="135"/>
      <c r="G11" s="133" t="s">
        <v>599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472222222222222" right="0.116416666666667" top="0.59375" bottom="0" header="0.59375" footer="0"/>
  <pageSetup paperSize="9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topLeftCell="A2" workbookViewId="0">
      <selection activeCell="H16" sqref="H16"/>
    </sheetView>
  </sheetViews>
  <sheetFormatPr defaultColWidth="9" defaultRowHeight="12" outlineLevelCol="5"/>
  <cols>
    <col min="1" max="1" width="12.8285714285714" customWidth="1"/>
    <col min="2" max="2" width="43.8571428571429" customWidth="1"/>
    <col min="3" max="3" width="0.828571428571429" style="120" hidden="1" customWidth="1"/>
    <col min="4" max="4" width="20.1619047619048" style="120" customWidth="1"/>
    <col min="5" max="5" width="7" style="120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7"/>
      <c r="E1" s="148"/>
      <c r="F1" s="142"/>
    </row>
    <row r="2" ht="28.5" customHeight="1" spans="1:6">
      <c r="A2" s="128" t="s">
        <v>601</v>
      </c>
      <c r="B2" s="128"/>
      <c r="C2" s="129"/>
      <c r="D2" s="129"/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C5</f>
        <v>0</v>
      </c>
      <c r="D4" s="134"/>
      <c r="E4" s="134"/>
      <c r="F4" s="135"/>
    </row>
    <row r="5" ht="18" customHeight="1" spans="1:6">
      <c r="A5" s="131" t="s">
        <v>55</v>
      </c>
      <c r="B5" s="133" t="s">
        <v>602</v>
      </c>
      <c r="C5" s="134">
        <f>'表-08 分部分项工程和单价措施项目清单与计价表（海珠杆体基础'!K6</f>
        <v>0</v>
      </c>
      <c r="D5" s="134"/>
      <c r="E5" s="134"/>
      <c r="F5" s="135"/>
    </row>
    <row r="6" ht="18" customHeight="1" spans="1:6">
      <c r="A6" s="131" t="s">
        <v>24</v>
      </c>
      <c r="B6" s="133" t="s">
        <v>488</v>
      </c>
      <c r="C6" s="134">
        <f>C7+C8</f>
        <v>6891.03</v>
      </c>
      <c r="D6" s="134"/>
      <c r="E6" s="134"/>
      <c r="F6" s="135"/>
    </row>
    <row r="7" ht="18" customHeight="1" spans="1:6">
      <c r="A7" s="131" t="s">
        <v>58</v>
      </c>
      <c r="B7" s="133" t="s">
        <v>489</v>
      </c>
      <c r="C7" s="134">
        <f>'表-11 总价措施项目清单与计价表（海珠杆体基础）'!F13</f>
        <v>6891.03</v>
      </c>
      <c r="D7" s="134"/>
      <c r="E7" s="134"/>
      <c r="F7" s="135"/>
    </row>
    <row r="8" ht="18" customHeight="1" spans="1:6">
      <c r="A8" s="131" t="s">
        <v>461</v>
      </c>
      <c r="B8" s="133" t="s">
        <v>490</v>
      </c>
      <c r="C8" s="134">
        <f>'表-08 分部分项工程和单价措施项目清单与计价表（海珠杆体基础'!K16</f>
        <v>0</v>
      </c>
      <c r="D8" s="134"/>
      <c r="E8" s="134"/>
      <c r="F8" s="135"/>
    </row>
    <row r="9" ht="18" customHeight="1" spans="1:6">
      <c r="A9" s="131" t="s">
        <v>26</v>
      </c>
      <c r="B9" s="133" t="s">
        <v>60</v>
      </c>
      <c r="C9" s="134">
        <f>C14</f>
        <v>0</v>
      </c>
      <c r="D9" s="134"/>
      <c r="E9" s="134"/>
      <c r="F9" s="135" t="s">
        <v>491</v>
      </c>
    </row>
    <row r="10" ht="18" customHeight="1" spans="1:6">
      <c r="A10" s="131" t="s">
        <v>492</v>
      </c>
      <c r="B10" s="133" t="s">
        <v>493</v>
      </c>
      <c r="C10" s="134"/>
      <c r="D10" s="134"/>
      <c r="E10" s="134"/>
      <c r="F10" s="135"/>
    </row>
    <row r="11" ht="18" customHeight="1" spans="1:6">
      <c r="A11" s="131" t="s">
        <v>494</v>
      </c>
      <c r="B11" s="133" t="s">
        <v>495</v>
      </c>
      <c r="C11" s="134"/>
      <c r="D11" s="134"/>
      <c r="E11" s="134"/>
      <c r="F11" s="135"/>
    </row>
    <row r="12" ht="18" customHeight="1" spans="1:6">
      <c r="A12" s="131" t="s">
        <v>496</v>
      </c>
      <c r="B12" s="133" t="s">
        <v>497</v>
      </c>
      <c r="C12" s="134"/>
      <c r="D12" s="134"/>
      <c r="E12" s="134"/>
      <c r="F12" s="135"/>
    </row>
    <row r="13" ht="18" customHeight="1" spans="1:6">
      <c r="A13" s="131" t="s">
        <v>498</v>
      </c>
      <c r="B13" s="133" t="s">
        <v>499</v>
      </c>
      <c r="C13" s="134"/>
      <c r="D13" s="134"/>
      <c r="E13" s="134"/>
      <c r="F13" s="135"/>
    </row>
    <row r="14" ht="18" customHeight="1" spans="1:6">
      <c r="A14" s="131" t="s">
        <v>500</v>
      </c>
      <c r="B14" s="133" t="s">
        <v>501</v>
      </c>
      <c r="C14" s="134">
        <f>'表-12 其他项目清单与计价汇总表（海珠杆体基础）'!C38</f>
        <v>0</v>
      </c>
      <c r="D14" s="134"/>
      <c r="E14" s="134"/>
      <c r="F14" s="135"/>
    </row>
    <row r="15" ht="18" customHeight="1" spans="1:6">
      <c r="A15" s="131" t="s">
        <v>502</v>
      </c>
      <c r="B15" s="133" t="s">
        <v>503</v>
      </c>
      <c r="C15" s="134"/>
      <c r="D15" s="134"/>
      <c r="E15" s="134"/>
      <c r="F15" s="135"/>
    </row>
    <row r="16" ht="18" customHeight="1" spans="1:6">
      <c r="A16" s="131" t="s">
        <v>504</v>
      </c>
      <c r="B16" s="133" t="s">
        <v>505</v>
      </c>
      <c r="C16" s="134"/>
      <c r="D16" s="134"/>
      <c r="E16" s="134"/>
      <c r="F16" s="135"/>
    </row>
    <row r="17" ht="18" customHeight="1" spans="1:6">
      <c r="A17" s="131" t="s">
        <v>506</v>
      </c>
      <c r="B17" s="133" t="s">
        <v>507</v>
      </c>
      <c r="C17" s="134"/>
      <c r="D17" s="134"/>
      <c r="E17" s="134"/>
      <c r="F17" s="135"/>
    </row>
    <row r="18" ht="18" customHeight="1" spans="1:6">
      <c r="A18" s="131" t="s">
        <v>508</v>
      </c>
      <c r="B18" s="133" t="s">
        <v>509</v>
      </c>
      <c r="C18" s="134"/>
      <c r="D18" s="134"/>
      <c r="E18" s="134"/>
      <c r="F18" s="135"/>
    </row>
    <row r="19" ht="18" customHeight="1" spans="1:6">
      <c r="A19" s="131" t="s">
        <v>510</v>
      </c>
      <c r="B19" s="133" t="s">
        <v>511</v>
      </c>
      <c r="C19" s="134"/>
      <c r="D19" s="134"/>
      <c r="E19" s="134"/>
      <c r="F19" s="135"/>
    </row>
    <row r="20" ht="18" customHeight="1" spans="1:6">
      <c r="A20" s="131" t="s">
        <v>28</v>
      </c>
      <c r="B20" s="133" t="s">
        <v>512</v>
      </c>
      <c r="C20" s="134">
        <f>C4+C6+C9</f>
        <v>6891.03</v>
      </c>
      <c r="D20" s="134"/>
      <c r="E20" s="134"/>
      <c r="F20" s="135"/>
    </row>
    <row r="21" ht="18" customHeight="1" spans="1:6">
      <c r="A21" s="131" t="s">
        <v>30</v>
      </c>
      <c r="B21" s="133" t="s">
        <v>513</v>
      </c>
      <c r="C21" s="134">
        <f>C20*9%</f>
        <v>620.1927</v>
      </c>
      <c r="D21" s="134"/>
      <c r="E21" s="134"/>
      <c r="F21" s="135" t="s">
        <v>491</v>
      </c>
    </row>
    <row r="22" ht="18" customHeight="1" spans="1:6">
      <c r="A22" s="131" t="s">
        <v>32</v>
      </c>
      <c r="B22" s="133" t="s">
        <v>514</v>
      </c>
      <c r="C22" s="134">
        <f>C20+C21</f>
        <v>7511.2227</v>
      </c>
      <c r="D22" s="134"/>
      <c r="E22" s="134"/>
      <c r="F22" s="135"/>
    </row>
    <row r="23" ht="18" customHeight="1" spans="1:6">
      <c r="A23" s="131" t="s">
        <v>34</v>
      </c>
      <c r="B23" s="133" t="s">
        <v>162</v>
      </c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/>
      <c r="B36" s="133"/>
      <c r="C36" s="134"/>
      <c r="D36" s="134"/>
      <c r="E36" s="134"/>
      <c r="F36" s="135"/>
    </row>
    <row r="37" ht="18" customHeight="1" spans="1:6">
      <c r="A37" s="131"/>
      <c r="B37" s="133"/>
      <c r="C37" s="134"/>
      <c r="D37" s="134"/>
      <c r="E37" s="134"/>
      <c r="F37" s="135"/>
    </row>
    <row r="38" ht="18" customHeight="1" spans="1:6">
      <c r="A38" s="131" t="s">
        <v>515</v>
      </c>
      <c r="B38" s="131"/>
      <c r="C38" s="134">
        <f>C22</f>
        <v>7511.2227</v>
      </c>
      <c r="D38" s="134"/>
      <c r="E38" s="134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432638888888889" right="0.354166666666667" top="0.59375" bottom="0" header="0.59375" footer="0"/>
  <pageSetup paperSize="9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view="pageBreakPreview" zoomScaleNormal="100" workbookViewId="0">
      <selection activeCell="N8" sqref="N8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3.1428571428571" customWidth="1"/>
    <col min="10" max="10" width="13" style="120" customWidth="1"/>
    <col min="11" max="11" width="11.5714285714286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601</v>
      </c>
      <c r="B2" s="128"/>
      <c r="C2" s="128"/>
      <c r="D2" s="128"/>
      <c r="E2" s="128"/>
      <c r="F2" s="128"/>
      <c r="G2" s="128"/>
      <c r="H2" s="130"/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31" t="s">
        <v>5</v>
      </c>
      <c r="J3" s="132"/>
      <c r="K3" s="132"/>
      <c r="L3" s="131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31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31" t="s">
        <v>495</v>
      </c>
    </row>
    <row r="6" ht="28.5" customHeight="1" spans="1:12">
      <c r="A6" s="131"/>
      <c r="B6" s="133"/>
      <c r="C6" s="133" t="s">
        <v>602</v>
      </c>
      <c r="D6" s="133"/>
      <c r="E6" s="133"/>
      <c r="F6" s="133"/>
      <c r="G6" s="135"/>
      <c r="H6" s="135"/>
      <c r="I6" s="135"/>
      <c r="J6" s="134"/>
      <c r="K6" s="134">
        <f>SUM(K7:K15)</f>
        <v>0</v>
      </c>
      <c r="L6" s="135"/>
    </row>
    <row r="7" ht="28.5" customHeight="1" spans="1:12">
      <c r="A7" s="131">
        <v>1</v>
      </c>
      <c r="B7" s="133" t="s">
        <v>603</v>
      </c>
      <c r="C7" s="133" t="s">
        <v>604</v>
      </c>
      <c r="D7" s="133" t="s">
        <v>605</v>
      </c>
      <c r="E7" s="133"/>
      <c r="F7" s="131" t="s">
        <v>555</v>
      </c>
      <c r="G7" s="135">
        <v>1.243</v>
      </c>
      <c r="H7" s="135"/>
      <c r="I7" s="135">
        <v>10196.97</v>
      </c>
      <c r="J7" s="134"/>
      <c r="K7" s="134">
        <f>J7*G7</f>
        <v>0</v>
      </c>
      <c r="L7" s="135"/>
    </row>
    <row r="8" ht="56" customHeight="1" spans="1:12">
      <c r="A8" s="131">
        <v>2</v>
      </c>
      <c r="B8" s="133" t="s">
        <v>606</v>
      </c>
      <c r="C8" s="133" t="s">
        <v>607</v>
      </c>
      <c r="D8" s="133" t="s">
        <v>608</v>
      </c>
      <c r="E8" s="133"/>
      <c r="F8" s="131" t="s">
        <v>88</v>
      </c>
      <c r="G8" s="135">
        <v>53.192</v>
      </c>
      <c r="H8" s="135"/>
      <c r="I8" s="135">
        <v>628.62</v>
      </c>
      <c r="J8" s="134"/>
      <c r="K8" s="134">
        <f t="shared" ref="K8:K15" si="0">J8*G8</f>
        <v>0</v>
      </c>
      <c r="L8" s="135"/>
    </row>
    <row r="9" ht="46" customHeight="1" spans="1:12">
      <c r="A9" s="131">
        <v>3</v>
      </c>
      <c r="B9" s="133" t="s">
        <v>609</v>
      </c>
      <c r="C9" s="133" t="s">
        <v>610</v>
      </c>
      <c r="D9" s="133" t="s">
        <v>611</v>
      </c>
      <c r="E9" s="133"/>
      <c r="F9" s="131" t="s">
        <v>88</v>
      </c>
      <c r="G9" s="135">
        <v>53.57</v>
      </c>
      <c r="H9" s="135"/>
      <c r="I9" s="135">
        <v>850.83</v>
      </c>
      <c r="J9" s="134"/>
      <c r="K9" s="134">
        <f t="shared" si="0"/>
        <v>0</v>
      </c>
      <c r="L9" s="135"/>
    </row>
    <row r="10" ht="31" customHeight="1" spans="1:12">
      <c r="A10" s="131">
        <v>4</v>
      </c>
      <c r="B10" s="133" t="s">
        <v>612</v>
      </c>
      <c r="C10" s="133" t="s">
        <v>610</v>
      </c>
      <c r="D10" s="133" t="s">
        <v>613</v>
      </c>
      <c r="E10" s="133"/>
      <c r="F10" s="131" t="s">
        <v>88</v>
      </c>
      <c r="G10" s="135">
        <v>3.8</v>
      </c>
      <c r="H10" s="135"/>
      <c r="I10" s="135">
        <v>850.83</v>
      </c>
      <c r="J10" s="134"/>
      <c r="K10" s="134">
        <f t="shared" si="0"/>
        <v>0</v>
      </c>
      <c r="L10" s="135"/>
    </row>
    <row r="11" ht="44" customHeight="1" spans="1:12">
      <c r="A11" s="131">
        <v>5</v>
      </c>
      <c r="B11" s="133" t="s">
        <v>614</v>
      </c>
      <c r="C11" s="133" t="s">
        <v>615</v>
      </c>
      <c r="D11" s="133" t="s">
        <v>616</v>
      </c>
      <c r="E11" s="133"/>
      <c r="F11" s="131" t="s">
        <v>88</v>
      </c>
      <c r="G11" s="135">
        <v>3.8</v>
      </c>
      <c r="H11" s="135"/>
      <c r="I11" s="135">
        <v>527.37</v>
      </c>
      <c r="J11" s="134"/>
      <c r="K11" s="134">
        <f t="shared" si="0"/>
        <v>0</v>
      </c>
      <c r="L11" s="135"/>
    </row>
    <row r="12" ht="36" customHeight="1" spans="1:12">
      <c r="A12" s="131">
        <v>6</v>
      </c>
      <c r="B12" s="133" t="s">
        <v>617</v>
      </c>
      <c r="C12" s="133" t="s">
        <v>618</v>
      </c>
      <c r="D12" s="133" t="s">
        <v>619</v>
      </c>
      <c r="E12" s="133"/>
      <c r="F12" s="131" t="s">
        <v>555</v>
      </c>
      <c r="G12" s="135">
        <v>3.8</v>
      </c>
      <c r="H12" s="135"/>
      <c r="I12" s="135">
        <v>6758.16</v>
      </c>
      <c r="J12" s="134"/>
      <c r="K12" s="134">
        <f t="shared" si="0"/>
        <v>0</v>
      </c>
      <c r="L12" s="135"/>
    </row>
    <row r="13" ht="81" customHeight="1" spans="1:12">
      <c r="A13" s="131">
        <v>7</v>
      </c>
      <c r="B13" s="133" t="s">
        <v>620</v>
      </c>
      <c r="C13" s="133" t="s">
        <v>621</v>
      </c>
      <c r="D13" s="133" t="s">
        <v>622</v>
      </c>
      <c r="E13" s="133"/>
      <c r="F13" s="131" t="s">
        <v>88</v>
      </c>
      <c r="G13" s="135">
        <v>0.38</v>
      </c>
      <c r="H13" s="135"/>
      <c r="I13" s="135">
        <v>1058.08</v>
      </c>
      <c r="J13" s="134"/>
      <c r="K13" s="134">
        <f t="shared" si="0"/>
        <v>0</v>
      </c>
      <c r="L13" s="135"/>
    </row>
    <row r="14" ht="109" customHeight="1" spans="1:12">
      <c r="A14" s="131">
        <v>8</v>
      </c>
      <c r="B14" s="133" t="s">
        <v>623</v>
      </c>
      <c r="C14" s="133" t="s">
        <v>621</v>
      </c>
      <c r="D14" s="133" t="s">
        <v>624</v>
      </c>
      <c r="E14" s="133"/>
      <c r="F14" s="131" t="s">
        <v>88</v>
      </c>
      <c r="G14" s="135">
        <v>1.33</v>
      </c>
      <c r="H14" s="135"/>
      <c r="I14" s="135">
        <v>1016.67</v>
      </c>
      <c r="J14" s="134"/>
      <c r="K14" s="134">
        <f t="shared" si="0"/>
        <v>0</v>
      </c>
      <c r="L14" s="135"/>
    </row>
    <row r="15" ht="34" customHeight="1" spans="1:12">
      <c r="A15" s="131">
        <v>9</v>
      </c>
      <c r="B15" s="133" t="s">
        <v>625</v>
      </c>
      <c r="C15" s="133" t="s">
        <v>626</v>
      </c>
      <c r="D15" s="133" t="s">
        <v>627</v>
      </c>
      <c r="E15" s="133"/>
      <c r="F15" s="131" t="s">
        <v>95</v>
      </c>
      <c r="G15" s="135">
        <v>10</v>
      </c>
      <c r="H15" s="135"/>
      <c r="I15" s="135">
        <v>73.82</v>
      </c>
      <c r="J15" s="134"/>
      <c r="K15" s="134">
        <f t="shared" si="0"/>
        <v>0</v>
      </c>
      <c r="L15" s="135"/>
    </row>
    <row r="16" ht="18" customHeight="1" spans="1:12">
      <c r="A16" s="131"/>
      <c r="B16" s="133"/>
      <c r="C16" s="133" t="s">
        <v>57</v>
      </c>
      <c r="D16" s="133"/>
      <c r="E16" s="133"/>
      <c r="F16" s="133"/>
      <c r="G16" s="135"/>
      <c r="H16" s="135"/>
      <c r="I16" s="135"/>
      <c r="J16" s="134"/>
      <c r="K16" s="134"/>
      <c r="L16" s="135"/>
    </row>
    <row r="17" ht="18" customHeight="1" spans="1:12">
      <c r="A17" s="131"/>
      <c r="B17" s="133"/>
      <c r="C17" s="133"/>
      <c r="D17" s="133"/>
      <c r="E17" s="133"/>
      <c r="F17" s="131"/>
      <c r="G17" s="135"/>
      <c r="H17" s="135"/>
      <c r="I17" s="135"/>
      <c r="J17" s="134"/>
      <c r="K17" s="134"/>
      <c r="L17" s="135"/>
    </row>
    <row r="18" ht="18" customHeight="1" spans="1:12">
      <c r="A18" s="131"/>
      <c r="B18" s="133"/>
      <c r="C18" s="133"/>
      <c r="D18" s="133"/>
      <c r="E18" s="133"/>
      <c r="F18" s="131"/>
      <c r="G18" s="135"/>
      <c r="H18" s="135"/>
      <c r="I18" s="135"/>
      <c r="J18" s="134"/>
      <c r="K18" s="134"/>
      <c r="L18" s="135"/>
    </row>
    <row r="19" ht="18" customHeight="1" spans="1:12">
      <c r="A19" s="131"/>
      <c r="B19" s="133"/>
      <c r="C19" s="133"/>
      <c r="D19" s="133"/>
      <c r="E19" s="133"/>
      <c r="F19" s="131"/>
      <c r="G19" s="135"/>
      <c r="H19" s="135"/>
      <c r="I19" s="135"/>
      <c r="J19" s="134"/>
      <c r="K19" s="134"/>
      <c r="L19" s="135"/>
    </row>
    <row r="20" ht="18" customHeight="1" spans="1:12">
      <c r="A20" s="131"/>
      <c r="B20" s="133"/>
      <c r="C20" s="133"/>
      <c r="D20" s="133"/>
      <c r="E20" s="133"/>
      <c r="F20" s="131"/>
      <c r="G20" s="135"/>
      <c r="H20" s="135"/>
      <c r="I20" s="135"/>
      <c r="J20" s="134"/>
      <c r="K20" s="134"/>
      <c r="L20" s="135"/>
    </row>
    <row r="21" ht="18" customHeight="1" spans="1:12">
      <c r="A21" s="131"/>
      <c r="B21" s="133"/>
      <c r="C21" s="133"/>
      <c r="D21" s="133"/>
      <c r="E21" s="133"/>
      <c r="F21" s="131"/>
      <c r="G21" s="135"/>
      <c r="H21" s="135"/>
      <c r="I21" s="135"/>
      <c r="J21" s="134"/>
      <c r="K21" s="134"/>
      <c r="L21" s="135"/>
    </row>
    <row r="22" ht="18" customHeight="1" spans="1:12">
      <c r="A22" s="131"/>
      <c r="B22" s="133"/>
      <c r="C22" s="133"/>
      <c r="D22" s="133"/>
      <c r="E22" s="133"/>
      <c r="F22" s="131"/>
      <c r="G22" s="135"/>
      <c r="H22" s="135"/>
      <c r="I22" s="135"/>
      <c r="J22" s="134"/>
      <c r="K22" s="134"/>
      <c r="L22" s="135"/>
    </row>
    <row r="23" ht="18" customHeight="1" spans="1:12">
      <c r="A23" s="131"/>
      <c r="B23" s="133"/>
      <c r="C23" s="133"/>
      <c r="D23" s="133"/>
      <c r="E23" s="133"/>
      <c r="F23" s="131"/>
      <c r="G23" s="135"/>
      <c r="H23" s="135"/>
      <c r="I23" s="135"/>
      <c r="J23" s="134"/>
      <c r="K23" s="134"/>
      <c r="L23" s="135"/>
    </row>
    <row r="24" ht="18" customHeight="1" spans="1:12">
      <c r="A24" s="131"/>
      <c r="B24" s="133"/>
      <c r="C24" s="133"/>
      <c r="D24" s="133"/>
      <c r="E24" s="133"/>
      <c r="F24" s="131"/>
      <c r="G24" s="135"/>
      <c r="H24" s="135"/>
      <c r="I24" s="135"/>
      <c r="J24" s="134"/>
      <c r="K24" s="134"/>
      <c r="L24" s="135"/>
    </row>
  </sheetData>
  <sheetProtection password="CF7A" sheet="1" objects="1"/>
  <protectedRanges>
    <protectedRange sqref="J7:J15" name="区域1"/>
  </protectedRanges>
  <mergeCells count="52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1">
    <dataValidation type="decimal" operator="lessThanOrEqual" allowBlank="1" showInputMessage="1" showErrorMessage="1" sqref="J7:J15">
      <formula1>I7:I15</formula1>
    </dataValidation>
  </dataValidations>
  <printOptions horizontalCentered="1"/>
  <pageMargins left="0.118055555555556" right="0.118055555555556" top="0.594444444444444" bottom="0" header="0.594444444444444" footer="0"/>
  <pageSetup paperSize="9" orientation="landscape" horizontalDpi="600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view="pageBreakPreview" zoomScaleNormal="100" topLeftCell="A2" workbookViewId="0">
      <selection activeCell="F6" sqref="F6"/>
    </sheetView>
  </sheetViews>
  <sheetFormatPr defaultColWidth="9" defaultRowHeight="12"/>
  <cols>
    <col min="1" max="1" width="6.33333333333333" customWidth="1"/>
    <col min="2" max="2" width="15" customWidth="1"/>
    <col min="3" max="3" width="19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601</v>
      </c>
      <c r="B2" s="128"/>
      <c r="C2" s="128"/>
      <c r="D2" s="128"/>
      <c r="E2" s="128"/>
      <c r="F2" s="129"/>
      <c r="G2" s="128"/>
      <c r="H2" s="130" t="s">
        <v>446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98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212</v>
      </c>
      <c r="F5" s="134">
        <v>6891.03</v>
      </c>
      <c r="G5" s="133"/>
      <c r="H5" s="133"/>
      <c r="I5" s="133"/>
      <c r="J5" s="131" t="s">
        <v>577</v>
      </c>
    </row>
    <row r="6" ht="131" customHeight="1" spans="1:10">
      <c r="A6" s="131">
        <v>3</v>
      </c>
      <c r="B6" s="133" t="s">
        <v>578</v>
      </c>
      <c r="C6" s="133" t="s">
        <v>579</v>
      </c>
      <c r="D6" s="131" t="s">
        <v>575</v>
      </c>
      <c r="E6" s="135" t="s">
        <v>580</v>
      </c>
      <c r="F6" s="134"/>
      <c r="G6" s="133"/>
      <c r="H6" s="133"/>
      <c r="I6" s="133"/>
      <c r="J6" s="131" t="s">
        <v>581</v>
      </c>
    </row>
    <row r="7" ht="63" customHeight="1" spans="1:10">
      <c r="A7" s="131">
        <v>4</v>
      </c>
      <c r="B7" s="133" t="s">
        <v>582</v>
      </c>
      <c r="C7" s="133" t="s">
        <v>136</v>
      </c>
      <c r="D7" s="131"/>
      <c r="E7" s="135" t="s">
        <v>215</v>
      </c>
      <c r="F7" s="134"/>
      <c r="G7" s="133"/>
      <c r="H7" s="133"/>
      <c r="I7" s="133"/>
      <c r="J7" s="131" t="s">
        <v>583</v>
      </c>
    </row>
    <row r="8" ht="143.25" customHeight="1" spans="1:10">
      <c r="A8" s="131">
        <v>5</v>
      </c>
      <c r="B8" s="133" t="s">
        <v>584</v>
      </c>
      <c r="C8" s="133" t="s">
        <v>585</v>
      </c>
      <c r="D8" s="131" t="s">
        <v>575</v>
      </c>
      <c r="E8" s="135" t="s">
        <v>580</v>
      </c>
      <c r="F8" s="134"/>
      <c r="G8" s="133"/>
      <c r="H8" s="133"/>
      <c r="I8" s="133"/>
      <c r="J8" s="131" t="s">
        <v>586</v>
      </c>
    </row>
    <row r="9" ht="48" customHeight="1" spans="1:10">
      <c r="A9" s="131">
        <v>6</v>
      </c>
      <c r="B9" s="133" t="s">
        <v>587</v>
      </c>
      <c r="C9" s="133" t="s">
        <v>511</v>
      </c>
      <c r="D9" s="131"/>
      <c r="E9" s="135"/>
      <c r="F9" s="134"/>
      <c r="G9" s="133"/>
      <c r="H9" s="133"/>
      <c r="I9" s="133"/>
      <c r="J9" s="131" t="s">
        <v>588</v>
      </c>
    </row>
    <row r="10" ht="18" customHeight="1" spans="1:10">
      <c r="A10" s="131"/>
      <c r="B10" s="133"/>
      <c r="C10" s="133"/>
      <c r="D10" s="131"/>
      <c r="E10" s="135"/>
      <c r="F10" s="134"/>
      <c r="G10" s="133"/>
      <c r="H10" s="133"/>
      <c r="I10" s="133"/>
      <c r="J10" s="131"/>
    </row>
    <row r="11" ht="18" customHeight="1" spans="1:10">
      <c r="A11" s="131"/>
      <c r="B11" s="133"/>
      <c r="C11" s="133"/>
      <c r="D11" s="131"/>
      <c r="E11" s="135"/>
      <c r="F11" s="134"/>
      <c r="G11" s="133"/>
      <c r="H11" s="133"/>
      <c r="I11" s="133"/>
      <c r="J11" s="131"/>
    </row>
    <row r="12" ht="18" customHeight="1" spans="1:10">
      <c r="A12" s="131"/>
      <c r="B12" s="133"/>
      <c r="C12" s="133"/>
      <c r="D12" s="131"/>
      <c r="E12" s="135"/>
      <c r="F12" s="134"/>
      <c r="G12" s="133"/>
      <c r="H12" s="133"/>
      <c r="I12" s="133"/>
      <c r="J12" s="131"/>
    </row>
    <row r="13" ht="18" customHeight="1" spans="1:10">
      <c r="A13" s="131" t="s">
        <v>153</v>
      </c>
      <c r="B13" s="144"/>
      <c r="C13" s="131"/>
      <c r="D13" s="131"/>
      <c r="E13" s="131"/>
      <c r="F13" s="134">
        <f>F5</f>
        <v>6891.03</v>
      </c>
      <c r="G13" s="133"/>
      <c r="H13" s="133"/>
      <c r="I13" s="133"/>
      <c r="J13" s="133"/>
    </row>
  </sheetData>
  <sheetProtection password="CF7A" sheet="1" objects="1"/>
  <protectedRanges>
    <protectedRange sqref="F4" name="区域1"/>
  </protectedRanges>
  <mergeCells count="16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13:E13"/>
    <mergeCell ref="G13:H13"/>
  </mergeCells>
  <printOptions horizontalCentered="1"/>
  <pageMargins left="0.432638888888889" right="0.354166666666667" top="0.59375" bottom="0" header="0.59375" footer="0"/>
  <pageSetup paperSize="9" scale="94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topLeftCell="A11" workbookViewId="0">
      <selection activeCell="C16" sqref="C16:D16"/>
    </sheetView>
  </sheetViews>
  <sheetFormatPr defaultColWidth="9" defaultRowHeight="12" outlineLevelCol="6"/>
  <cols>
    <col min="1" max="1" width="11.8285714285714" customWidth="1"/>
    <col min="2" max="2" width="35.8571428571429" customWidth="1"/>
    <col min="3" max="4" width="10.5047619047619" style="120" customWidth="1"/>
    <col min="5" max="5" width="9.66666666666667" customWidth="1"/>
    <col min="6" max="6" width="9.17142857142857" customWidth="1"/>
    <col min="7" max="7" width="15.8761904761905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601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54" customHeight="1" spans="1:7">
      <c r="A11" s="131" t="s">
        <v>30</v>
      </c>
      <c r="B11" s="133" t="s">
        <v>501</v>
      </c>
      <c r="C11" s="134">
        <f>'表-11 总价措施项目清单与计价表（海珠杆体基础）'!F4*7%</f>
        <v>0</v>
      </c>
      <c r="D11" s="134"/>
      <c r="E11" s="135"/>
      <c r="F11" s="135"/>
      <c r="G11" s="133" t="s">
        <v>628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472222222222222" right="0.354166666666667" top="0.59375" bottom="0" header="0.59375" footer="0"/>
  <pageSetup paperSize="9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B5" sqref="B5"/>
    </sheetView>
  </sheetViews>
  <sheetFormatPr defaultColWidth="9" defaultRowHeight="12" outlineLevelCol="5"/>
  <cols>
    <col min="1" max="1" width="12.8285714285714" customWidth="1"/>
    <col min="2" max="2" width="43.4285714285714" customWidth="1"/>
    <col min="3" max="3" width="0.828571428571429" style="120" customWidth="1"/>
    <col min="4" max="4" width="20.1619047619048" style="120" customWidth="1"/>
    <col min="5" max="5" width="7" style="120" customWidth="1"/>
    <col min="6" max="6" width="19.047619047619" customWidth="1"/>
  </cols>
  <sheetData>
    <row r="1" ht="39.75" customHeight="1" spans="1:6">
      <c r="A1" s="126" t="s">
        <v>49</v>
      </c>
      <c r="B1" s="126"/>
      <c r="C1" s="127"/>
      <c r="D1" s="127"/>
      <c r="E1" s="148"/>
      <c r="F1" s="142"/>
    </row>
    <row r="2" ht="28.5" customHeight="1" spans="1:6">
      <c r="A2" s="128" t="s">
        <v>629</v>
      </c>
      <c r="B2" s="128"/>
      <c r="C2" s="129"/>
      <c r="D2" s="129"/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分部分项工程和单价措施项目清单与计价表（海珠杆体安装'!K6</f>
        <v>0</v>
      </c>
      <c r="D4" s="134"/>
      <c r="E4" s="134"/>
      <c r="F4" s="135"/>
    </row>
    <row r="5" ht="18" customHeight="1" spans="1:6">
      <c r="A5" s="131" t="s">
        <v>24</v>
      </c>
      <c r="B5" s="133" t="s">
        <v>488</v>
      </c>
      <c r="C5" s="134">
        <f>C6+C7</f>
        <v>9346.14</v>
      </c>
      <c r="D5" s="134"/>
      <c r="E5" s="134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总价措施项目清单与计价表（海珠杆体安装）'!F47</f>
        <v>9346.14</v>
      </c>
      <c r="D6" s="134"/>
      <c r="E6" s="134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分部分项工程和单价措施项目清单与计价表（海珠杆体安装'!K8</f>
        <v>0</v>
      </c>
      <c r="D7" s="134"/>
      <c r="E7" s="134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4"/>
      <c r="E8" s="134"/>
      <c r="F8" s="135" t="s">
        <v>491</v>
      </c>
    </row>
    <row r="9" ht="18" customHeight="1" spans="1:6">
      <c r="A9" s="131" t="s">
        <v>492</v>
      </c>
      <c r="B9" s="133" t="s">
        <v>493</v>
      </c>
      <c r="C9" s="134"/>
      <c r="D9" s="134"/>
      <c r="E9" s="134"/>
      <c r="F9" s="135"/>
    </row>
    <row r="10" ht="18" customHeight="1" spans="1:6">
      <c r="A10" s="131" t="s">
        <v>494</v>
      </c>
      <c r="B10" s="133" t="s">
        <v>495</v>
      </c>
      <c r="C10" s="134"/>
      <c r="D10" s="134"/>
      <c r="E10" s="134"/>
      <c r="F10" s="135"/>
    </row>
    <row r="11" ht="18" customHeight="1" spans="1:6">
      <c r="A11" s="131" t="s">
        <v>496</v>
      </c>
      <c r="B11" s="133" t="s">
        <v>497</v>
      </c>
      <c r="C11" s="134"/>
      <c r="D11" s="134"/>
      <c r="E11" s="134"/>
      <c r="F11" s="135"/>
    </row>
    <row r="12" ht="18" customHeight="1" spans="1:6">
      <c r="A12" s="131" t="s">
        <v>498</v>
      </c>
      <c r="B12" s="133" t="s">
        <v>499</v>
      </c>
      <c r="C12" s="134"/>
      <c r="D12" s="134"/>
      <c r="E12" s="134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其他项目清单与计价汇总表（海珠杆体安装）'!C38</f>
        <v>0</v>
      </c>
      <c r="D13" s="134"/>
      <c r="E13" s="134"/>
      <c r="F13" s="135"/>
    </row>
    <row r="14" ht="18" customHeight="1" spans="1:6">
      <c r="A14" s="131" t="s">
        <v>502</v>
      </c>
      <c r="B14" s="133" t="s">
        <v>503</v>
      </c>
      <c r="C14" s="134"/>
      <c r="D14" s="134"/>
      <c r="E14" s="134"/>
      <c r="F14" s="135"/>
    </row>
    <row r="15" ht="18" customHeight="1" spans="1:6">
      <c r="A15" s="131" t="s">
        <v>504</v>
      </c>
      <c r="B15" s="133" t="s">
        <v>505</v>
      </c>
      <c r="C15" s="134"/>
      <c r="D15" s="134"/>
      <c r="E15" s="134"/>
      <c r="F15" s="135"/>
    </row>
    <row r="16" ht="18" customHeight="1" spans="1:6">
      <c r="A16" s="131" t="s">
        <v>506</v>
      </c>
      <c r="B16" s="133" t="s">
        <v>507</v>
      </c>
      <c r="C16" s="134"/>
      <c r="D16" s="134"/>
      <c r="E16" s="134"/>
      <c r="F16" s="135"/>
    </row>
    <row r="17" ht="18" customHeight="1" spans="1:6">
      <c r="A17" s="131" t="s">
        <v>508</v>
      </c>
      <c r="B17" s="133" t="s">
        <v>509</v>
      </c>
      <c r="C17" s="134"/>
      <c r="D17" s="134"/>
      <c r="E17" s="134"/>
      <c r="F17" s="135"/>
    </row>
    <row r="18" ht="18" customHeight="1" spans="1:6">
      <c r="A18" s="131" t="s">
        <v>510</v>
      </c>
      <c r="B18" s="133" t="s">
        <v>511</v>
      </c>
      <c r="C18" s="134"/>
      <c r="D18" s="134"/>
      <c r="E18" s="134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9346.14</v>
      </c>
      <c r="D19" s="134"/>
      <c r="E19" s="134"/>
      <c r="F19" s="135"/>
    </row>
    <row r="20" ht="18" customHeight="1" spans="1:6">
      <c r="A20" s="131" t="s">
        <v>30</v>
      </c>
      <c r="B20" s="133" t="s">
        <v>513</v>
      </c>
      <c r="C20" s="134">
        <f>C19*9%</f>
        <v>841.1526</v>
      </c>
      <c r="D20" s="134"/>
      <c r="E20" s="134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10187.2926</v>
      </c>
      <c r="D21" s="134"/>
      <c r="E21" s="134"/>
      <c r="F21" s="135"/>
    </row>
    <row r="22" ht="18" customHeight="1" spans="1:6">
      <c r="A22" s="131" t="s">
        <v>34</v>
      </c>
      <c r="B22" s="133" t="s">
        <v>162</v>
      </c>
      <c r="C22" s="134"/>
      <c r="D22" s="134"/>
      <c r="E22" s="134"/>
      <c r="F22" s="135"/>
    </row>
    <row r="23" ht="18" customHeight="1" spans="1:6">
      <c r="A23" s="131"/>
      <c r="B23" s="133"/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/>
      <c r="B36" s="133"/>
      <c r="C36" s="134"/>
      <c r="D36" s="134"/>
      <c r="E36" s="134"/>
      <c r="F36" s="135"/>
    </row>
    <row r="37" ht="18" customHeight="1" spans="1:6">
      <c r="A37" s="131"/>
      <c r="B37" s="133"/>
      <c r="C37" s="134"/>
      <c r="D37" s="134"/>
      <c r="E37" s="134"/>
      <c r="F37" s="135"/>
    </row>
    <row r="38" ht="18" customHeight="1" spans="1:6">
      <c r="A38" s="131" t="s">
        <v>515</v>
      </c>
      <c r="B38" s="131"/>
      <c r="C38" s="134">
        <f>C21</f>
        <v>10187.2926</v>
      </c>
      <c r="D38" s="134"/>
      <c r="E38" s="134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590277777777778" right="0.393055555555556" top="0.59375" bottom="0" header="0.59375" footer="0"/>
  <pageSetup paperSize="9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view="pageBreakPreview" zoomScaleNormal="100" workbookViewId="0">
      <selection activeCell="M7" sqref="M7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3.8571428571429" customWidth="1"/>
    <col min="10" max="10" width="13" style="120" customWidth="1"/>
    <col min="11" max="11" width="12.8571428571429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629</v>
      </c>
      <c r="B2" s="128"/>
      <c r="C2" s="128"/>
      <c r="D2" s="128"/>
      <c r="E2" s="128"/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31" t="s">
        <v>5</v>
      </c>
      <c r="J3" s="132"/>
      <c r="K3" s="132"/>
      <c r="L3" s="131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31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31" t="s">
        <v>495</v>
      </c>
    </row>
    <row r="6" ht="28.5" customHeight="1" spans="1:12">
      <c r="A6" s="131"/>
      <c r="B6" s="133"/>
      <c r="C6" s="133" t="s">
        <v>630</v>
      </c>
      <c r="D6" s="133"/>
      <c r="E6" s="133"/>
      <c r="F6" s="133"/>
      <c r="G6" s="135"/>
      <c r="H6" s="135"/>
      <c r="I6" s="135"/>
      <c r="J6" s="134"/>
      <c r="K6" s="134">
        <f>SUM(K7)</f>
        <v>0</v>
      </c>
      <c r="L6" s="135"/>
    </row>
    <row r="7" ht="43" customHeight="1" spans="1:12">
      <c r="A7" s="131">
        <v>1</v>
      </c>
      <c r="B7" s="133" t="s">
        <v>631</v>
      </c>
      <c r="C7" s="133" t="s">
        <v>632</v>
      </c>
      <c r="D7" s="133" t="s">
        <v>633</v>
      </c>
      <c r="E7" s="133"/>
      <c r="F7" s="131" t="s">
        <v>634</v>
      </c>
      <c r="G7" s="135">
        <v>1</v>
      </c>
      <c r="H7" s="135"/>
      <c r="I7" s="135">
        <v>186389.38</v>
      </c>
      <c r="J7" s="134"/>
      <c r="K7" s="134">
        <f>J7*G7</f>
        <v>0</v>
      </c>
      <c r="L7" s="135"/>
    </row>
    <row r="8" ht="18" customHeight="1" spans="1:12">
      <c r="A8" s="131"/>
      <c r="B8" s="133"/>
      <c r="C8" s="133" t="s">
        <v>57</v>
      </c>
      <c r="D8" s="133"/>
      <c r="E8" s="133"/>
      <c r="F8" s="133"/>
      <c r="G8" s="135"/>
      <c r="H8" s="135"/>
      <c r="I8" s="135"/>
      <c r="J8" s="134"/>
      <c r="K8" s="134">
        <f>SUM(K9:K10)</f>
        <v>0</v>
      </c>
      <c r="L8" s="135"/>
    </row>
    <row r="9" ht="18" customHeight="1" spans="1:12">
      <c r="A9" s="131">
        <v>2</v>
      </c>
      <c r="B9" s="133" t="s">
        <v>635</v>
      </c>
      <c r="C9" s="133" t="s">
        <v>636</v>
      </c>
      <c r="D9" s="133"/>
      <c r="E9" s="133"/>
      <c r="F9" s="131" t="s">
        <v>637</v>
      </c>
      <c r="G9" s="135">
        <v>1</v>
      </c>
      <c r="H9" s="135"/>
      <c r="I9" s="135"/>
      <c r="J9" s="134"/>
      <c r="K9" s="134">
        <f>J9*G9</f>
        <v>0</v>
      </c>
      <c r="L9" s="135"/>
    </row>
    <row r="10" ht="18" customHeight="1" spans="1:12">
      <c r="A10" s="131">
        <v>3</v>
      </c>
      <c r="B10" s="133" t="s">
        <v>638</v>
      </c>
      <c r="C10" s="133" t="s">
        <v>639</v>
      </c>
      <c r="D10" s="133"/>
      <c r="E10" s="133"/>
      <c r="F10" s="131" t="s">
        <v>637</v>
      </c>
      <c r="G10" s="135">
        <v>1</v>
      </c>
      <c r="H10" s="135"/>
      <c r="I10" s="135"/>
      <c r="J10" s="134"/>
      <c r="K10" s="134">
        <f>J10*G10</f>
        <v>0</v>
      </c>
      <c r="L10" s="135"/>
    </row>
    <row r="11" ht="18" customHeight="1" spans="1:12">
      <c r="A11" s="131"/>
      <c r="B11" s="133"/>
      <c r="C11" s="133"/>
      <c r="D11" s="133"/>
      <c r="E11" s="133"/>
      <c r="F11" s="131"/>
      <c r="G11" s="135"/>
      <c r="H11" s="135"/>
      <c r="I11" s="135"/>
      <c r="J11" s="134"/>
      <c r="K11" s="134"/>
      <c r="L11" s="135"/>
    </row>
    <row r="12" ht="18" customHeight="1" spans="1:12">
      <c r="A12" s="131"/>
      <c r="B12" s="133"/>
      <c r="C12" s="133"/>
      <c r="D12" s="133"/>
      <c r="E12" s="133"/>
      <c r="F12" s="131"/>
      <c r="G12" s="135"/>
      <c r="H12" s="135"/>
      <c r="I12" s="135"/>
      <c r="J12" s="134"/>
      <c r="K12" s="134"/>
      <c r="L12" s="135"/>
    </row>
    <row r="13" ht="18" customHeight="1" spans="1:12">
      <c r="A13" s="131"/>
      <c r="B13" s="133"/>
      <c r="C13" s="133"/>
      <c r="D13" s="133"/>
      <c r="E13" s="133"/>
      <c r="F13" s="131"/>
      <c r="G13" s="135"/>
      <c r="H13" s="135"/>
      <c r="I13" s="135"/>
      <c r="J13" s="134"/>
      <c r="K13" s="134"/>
      <c r="L13" s="135"/>
    </row>
    <row r="14" ht="18" customHeight="1" spans="1:12">
      <c r="A14" s="131"/>
      <c r="B14" s="133"/>
      <c r="C14" s="133"/>
      <c r="D14" s="133"/>
      <c r="E14" s="133"/>
      <c r="F14" s="131"/>
      <c r="G14" s="135"/>
      <c r="H14" s="135"/>
      <c r="I14" s="135"/>
      <c r="J14" s="134"/>
      <c r="K14" s="134"/>
      <c r="L14" s="135"/>
    </row>
    <row r="15" ht="18" customHeight="1" spans="1:12">
      <c r="A15" s="131"/>
      <c r="B15" s="133"/>
      <c r="C15" s="133"/>
      <c r="D15" s="133"/>
      <c r="E15" s="133"/>
      <c r="F15" s="131"/>
      <c r="G15" s="135"/>
      <c r="H15" s="135"/>
      <c r="I15" s="135"/>
      <c r="J15" s="134"/>
      <c r="K15" s="134"/>
      <c r="L15" s="135"/>
    </row>
    <row r="16" ht="28.5" customHeight="1"/>
    <row r="17" ht="28.5" customHeight="1"/>
  </sheetData>
  <sheetProtection password="CF7A" sheet="1" objects="1"/>
  <protectedRanges>
    <protectedRange sqref="J7 J9:J10" name="区域1"/>
  </protectedRanges>
  <mergeCells count="34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2">
    <dataValidation type="decimal" operator="lessThanOrEqual" allowBlank="1" showInputMessage="1" showErrorMessage="1" sqref="J7">
      <formula1>I7</formula1>
    </dataValidation>
    <dataValidation type="decimal" operator="lessThanOrEqual" allowBlank="1" showInputMessage="1" showErrorMessage="1" sqref="J9:J10">
      <formula1>I9:I10</formula1>
    </dataValidation>
  </dataValidation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view="pageBreakPreview" zoomScaleNormal="100" workbookViewId="0">
      <selection activeCell="M5" sqref="M5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629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87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641</v>
      </c>
      <c r="F5" s="134">
        <v>9346.14</v>
      </c>
      <c r="G5" s="133"/>
      <c r="H5" s="133"/>
      <c r="I5" s="133"/>
      <c r="J5" s="131" t="s">
        <v>642</v>
      </c>
    </row>
    <row r="6" ht="39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50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575</v>
      </c>
      <c r="E9" s="135" t="s">
        <v>580</v>
      </c>
      <c r="F9" s="134"/>
      <c r="G9" s="133"/>
      <c r="H9" s="133"/>
      <c r="I9" s="133"/>
      <c r="J9" s="131" t="s">
        <v>653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575</v>
      </c>
      <c r="E12" s="135" t="s">
        <v>580</v>
      </c>
      <c r="F12" s="134"/>
      <c r="G12" s="133"/>
      <c r="H12" s="133"/>
      <c r="I12" s="133"/>
      <c r="J12" s="131" t="s">
        <v>660</v>
      </c>
    </row>
    <row r="13" ht="54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663</v>
      </c>
    </row>
    <row r="14" ht="39.75" customHeight="1" spans="1:10">
      <c r="A14" s="126" t="s">
        <v>569</v>
      </c>
      <c r="B14" s="126"/>
      <c r="C14" s="126"/>
      <c r="D14" s="126"/>
      <c r="E14" s="126"/>
      <c r="F14" s="127"/>
      <c r="G14" s="126"/>
      <c r="H14" s="142"/>
      <c r="I14" s="142"/>
      <c r="J14" s="142"/>
    </row>
    <row r="15" ht="41.25" customHeight="1" spans="1:10">
      <c r="A15" s="128" t="s">
        <v>629</v>
      </c>
      <c r="B15" s="128"/>
      <c r="C15" s="128"/>
      <c r="D15" s="128"/>
      <c r="E15" s="128"/>
      <c r="F15" s="129"/>
      <c r="G15" s="128"/>
      <c r="H15" s="130" t="s">
        <v>664</v>
      </c>
      <c r="I15" s="130"/>
      <c r="J15" s="130"/>
    </row>
    <row r="16" ht="41.25" customHeight="1" spans="1:10">
      <c r="A16" s="131" t="s">
        <v>3</v>
      </c>
      <c r="B16" s="131" t="s">
        <v>68</v>
      </c>
      <c r="C16" s="131" t="s">
        <v>69</v>
      </c>
      <c r="D16" s="131" t="s">
        <v>156</v>
      </c>
      <c r="E16" s="131" t="s">
        <v>570</v>
      </c>
      <c r="F16" s="132" t="s">
        <v>571</v>
      </c>
      <c r="G16" s="131" t="s">
        <v>572</v>
      </c>
      <c r="H16" s="131"/>
      <c r="I16" s="131" t="s">
        <v>573</v>
      </c>
      <c r="J16" s="131" t="s">
        <v>7</v>
      </c>
    </row>
    <row r="17" ht="54" customHeight="1" spans="1:10">
      <c r="A17" s="131">
        <v>11</v>
      </c>
      <c r="B17" s="133" t="s">
        <v>587</v>
      </c>
      <c r="C17" s="133" t="s">
        <v>511</v>
      </c>
      <c r="D17" s="131"/>
      <c r="E17" s="135"/>
      <c r="F17" s="134"/>
      <c r="G17" s="133"/>
      <c r="H17" s="133"/>
      <c r="I17" s="133"/>
      <c r="J17" s="131" t="s">
        <v>665</v>
      </c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/>
    </row>
    <row r="20" ht="18" customHeight="1" spans="1:10">
      <c r="A20" s="131"/>
      <c r="B20" s="133"/>
      <c r="C20" s="133"/>
      <c r="D20" s="131"/>
      <c r="E20" s="135"/>
      <c r="F20" s="134"/>
      <c r="G20" s="133"/>
      <c r="H20" s="133"/>
      <c r="I20" s="133"/>
      <c r="J20" s="131"/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/>
      <c r="B46" s="133"/>
      <c r="C46" s="133"/>
      <c r="D46" s="131"/>
      <c r="E46" s="135"/>
      <c r="F46" s="134"/>
      <c r="G46" s="133"/>
      <c r="H46" s="133"/>
      <c r="I46" s="133"/>
      <c r="J46" s="131"/>
    </row>
    <row r="47" ht="18" customHeight="1" spans="1:10">
      <c r="A47" s="131" t="s">
        <v>153</v>
      </c>
      <c r="B47" s="144"/>
      <c r="C47" s="131"/>
      <c r="D47" s="131"/>
      <c r="E47" s="131"/>
      <c r="F47" s="134">
        <f>F5</f>
        <v>9346.14</v>
      </c>
      <c r="G47" s="133"/>
      <c r="H47" s="133"/>
      <c r="I47" s="133"/>
      <c r="J47" s="133"/>
    </row>
  </sheetData>
  <sheetProtection password="CF7A" sheet="1" objects="1"/>
  <protectedRanges>
    <protectedRange sqref="F4" name="区域1"/>
  </protectedRanges>
  <mergeCells count="5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J14"/>
    <mergeCell ref="A15:E15"/>
    <mergeCell ref="F15:G15"/>
    <mergeCell ref="H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E47"/>
    <mergeCell ref="G47:H47"/>
  </mergeCells>
  <printOptions horizontalCentered="1"/>
  <pageMargins left="0.629861111111111" right="0.472222222222222" top="0.59375" bottom="0" header="0.59375" footer="0"/>
  <pageSetup paperSize="9" scale="88" orientation="portrait"/>
  <headerFooter/>
  <rowBreaks count="1" manualBreakCount="1">
    <brk id="13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J10" sqref="J10"/>
    </sheetView>
  </sheetViews>
  <sheetFormatPr defaultColWidth="9" defaultRowHeight="12" outlineLevelCol="6"/>
  <cols>
    <col min="1" max="1" width="11.8285714285714" customWidth="1"/>
    <col min="2" max="2" width="32.8571428571429" customWidth="1"/>
    <col min="3" max="4" width="10.5047619047619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1"/>
      <c r="D1" s="124"/>
      <c r="E1" s="124"/>
      <c r="F1" s="125"/>
      <c r="G1" s="125"/>
    </row>
    <row r="2" ht="39.75" customHeight="1" spans="1:7">
      <c r="A2" s="126" t="s">
        <v>589</v>
      </c>
      <c r="B2" s="126"/>
      <c r="C2" s="126"/>
      <c r="D2" s="126"/>
      <c r="E2" s="126"/>
      <c r="F2" s="126"/>
      <c r="G2" s="126"/>
    </row>
    <row r="3" ht="28.5" customHeight="1" spans="1:7">
      <c r="A3" s="128" t="s">
        <v>629</v>
      </c>
      <c r="B3" s="128"/>
      <c r="C3" s="128"/>
      <c r="D3" s="128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5" customHeight="1" spans="1:7">
      <c r="A11" s="131" t="s">
        <v>30</v>
      </c>
      <c r="B11" s="133" t="s">
        <v>501</v>
      </c>
      <c r="C11" s="134">
        <f>'表-11 总价措施项目清单与计价表（海珠杆体安装）'!F4*10%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472222222222222" right="0.472222222222222" top="0.59375" bottom="0" header="0.59375" footer="0"/>
  <pageSetup paperSize="9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H9" sqref="H9"/>
    </sheetView>
  </sheetViews>
  <sheetFormatPr defaultColWidth="9" defaultRowHeight="12" outlineLevelCol="5"/>
  <cols>
    <col min="1" max="1" width="12.8285714285714" customWidth="1"/>
    <col min="2" max="2" width="46.4285714285714" customWidth="1"/>
    <col min="3" max="3" width="0.828571428571429" style="120" customWidth="1"/>
    <col min="4" max="4" width="20.1619047619048" style="120" customWidth="1"/>
    <col min="5" max="5" width="7" style="120" customWidth="1"/>
    <col min="6" max="6" width="16.8571428571429" customWidth="1"/>
  </cols>
  <sheetData>
    <row r="1" ht="39.75" customHeight="1" spans="1:6">
      <c r="A1" s="126" t="s">
        <v>49</v>
      </c>
      <c r="B1" s="126"/>
      <c r="C1" s="127"/>
      <c r="D1" s="127"/>
      <c r="E1" s="148"/>
      <c r="F1" s="142"/>
    </row>
    <row r="2" ht="28.5" customHeight="1" spans="1:6">
      <c r="A2" s="128" t="s">
        <v>667</v>
      </c>
      <c r="B2" s="128"/>
      <c r="C2" s="129"/>
      <c r="D2" s="129"/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分部分项工程和单价措施项目清单与计价表（海珠杆体拆除'!K6</f>
        <v>0</v>
      </c>
      <c r="D4" s="134"/>
      <c r="E4" s="134"/>
      <c r="F4" s="135"/>
    </row>
    <row r="5" ht="18" customHeight="1" spans="1:6">
      <c r="A5" s="131" t="s">
        <v>24</v>
      </c>
      <c r="B5" s="133" t="s">
        <v>488</v>
      </c>
      <c r="C5" s="134">
        <f>C6+C7</f>
        <v>2757.38</v>
      </c>
      <c r="D5" s="134"/>
      <c r="E5" s="134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总价措施项目清单与计价表（海珠杆体拆除）'!F47</f>
        <v>2757.38</v>
      </c>
      <c r="D6" s="134"/>
      <c r="E6" s="134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分部分项工程和单价措施项目清单与计价表（海珠杆体拆除'!K8</f>
        <v>0</v>
      </c>
      <c r="D7" s="134"/>
      <c r="E7" s="134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4"/>
      <c r="E8" s="134"/>
      <c r="F8" s="135" t="s">
        <v>491</v>
      </c>
    </row>
    <row r="9" ht="18" customHeight="1" spans="1:6">
      <c r="A9" s="131" t="s">
        <v>492</v>
      </c>
      <c r="B9" s="133" t="s">
        <v>493</v>
      </c>
      <c r="C9" s="134"/>
      <c r="D9" s="134"/>
      <c r="E9" s="134"/>
      <c r="F9" s="135"/>
    </row>
    <row r="10" ht="18" customHeight="1" spans="1:6">
      <c r="A10" s="131" t="s">
        <v>494</v>
      </c>
      <c r="B10" s="133" t="s">
        <v>495</v>
      </c>
      <c r="C10" s="134"/>
      <c r="D10" s="134"/>
      <c r="E10" s="134"/>
      <c r="F10" s="135"/>
    </row>
    <row r="11" ht="18" customHeight="1" spans="1:6">
      <c r="A11" s="131" t="s">
        <v>496</v>
      </c>
      <c r="B11" s="133" t="s">
        <v>497</v>
      </c>
      <c r="C11" s="134"/>
      <c r="D11" s="134"/>
      <c r="E11" s="134"/>
      <c r="F11" s="135"/>
    </row>
    <row r="12" ht="18" customHeight="1" spans="1:6">
      <c r="A12" s="131" t="s">
        <v>498</v>
      </c>
      <c r="B12" s="133" t="s">
        <v>499</v>
      </c>
      <c r="C12" s="134"/>
      <c r="D12" s="134"/>
      <c r="E12" s="134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其他项目清单与计价汇总表（海珠杆体拆除）'!C38</f>
        <v>0</v>
      </c>
      <c r="D13" s="134"/>
      <c r="E13" s="134"/>
      <c r="F13" s="135"/>
    </row>
    <row r="14" ht="18" customHeight="1" spans="1:6">
      <c r="A14" s="131" t="s">
        <v>502</v>
      </c>
      <c r="B14" s="133" t="s">
        <v>503</v>
      </c>
      <c r="C14" s="134"/>
      <c r="D14" s="134"/>
      <c r="E14" s="134"/>
      <c r="F14" s="135"/>
    </row>
    <row r="15" ht="18" customHeight="1" spans="1:6">
      <c r="A15" s="131" t="s">
        <v>504</v>
      </c>
      <c r="B15" s="133" t="s">
        <v>505</v>
      </c>
      <c r="C15" s="134"/>
      <c r="D15" s="134"/>
      <c r="E15" s="134"/>
      <c r="F15" s="135"/>
    </row>
    <row r="16" ht="18" customHeight="1" spans="1:6">
      <c r="A16" s="131" t="s">
        <v>506</v>
      </c>
      <c r="B16" s="133" t="s">
        <v>507</v>
      </c>
      <c r="C16" s="134"/>
      <c r="D16" s="134"/>
      <c r="E16" s="134"/>
      <c r="F16" s="135"/>
    </row>
    <row r="17" ht="18" customHeight="1" spans="1:6">
      <c r="A17" s="131" t="s">
        <v>508</v>
      </c>
      <c r="B17" s="133" t="s">
        <v>509</v>
      </c>
      <c r="C17" s="134"/>
      <c r="D17" s="134"/>
      <c r="E17" s="134"/>
      <c r="F17" s="135"/>
    </row>
    <row r="18" ht="18" customHeight="1" spans="1:6">
      <c r="A18" s="131" t="s">
        <v>510</v>
      </c>
      <c r="B18" s="133" t="s">
        <v>511</v>
      </c>
      <c r="C18" s="134"/>
      <c r="D18" s="134"/>
      <c r="E18" s="134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2757.38</v>
      </c>
      <c r="D19" s="134"/>
      <c r="E19" s="134"/>
      <c r="F19" s="135"/>
    </row>
    <row r="20" ht="18" customHeight="1" spans="1:6">
      <c r="A20" s="131" t="s">
        <v>30</v>
      </c>
      <c r="B20" s="133" t="s">
        <v>513</v>
      </c>
      <c r="C20" s="134">
        <f>C19*9%</f>
        <v>248.1642</v>
      </c>
      <c r="D20" s="134"/>
      <c r="E20" s="134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3005.5442</v>
      </c>
      <c r="D21" s="134"/>
      <c r="E21" s="134"/>
      <c r="F21" s="135"/>
    </row>
    <row r="22" ht="18" customHeight="1" spans="1:6">
      <c r="A22" s="131" t="s">
        <v>34</v>
      </c>
      <c r="B22" s="133" t="s">
        <v>162</v>
      </c>
      <c r="C22" s="134"/>
      <c r="D22" s="134"/>
      <c r="E22" s="134"/>
      <c r="F22" s="135"/>
    </row>
    <row r="23" ht="18" customHeight="1" spans="1:6">
      <c r="A23" s="131"/>
      <c r="B23" s="133"/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/>
      <c r="B36" s="133"/>
      <c r="C36" s="134"/>
      <c r="D36" s="134"/>
      <c r="E36" s="134"/>
      <c r="F36" s="135"/>
    </row>
    <row r="37" ht="18" customHeight="1" spans="1:6">
      <c r="A37" s="131"/>
      <c r="B37" s="133"/>
      <c r="C37" s="134"/>
      <c r="D37" s="134"/>
      <c r="E37" s="134"/>
      <c r="F37" s="135"/>
    </row>
    <row r="38" ht="18" customHeight="1" spans="1:6">
      <c r="A38" s="131" t="s">
        <v>515</v>
      </c>
      <c r="B38" s="131"/>
      <c r="C38" s="134">
        <f>C21</f>
        <v>3005.5442</v>
      </c>
      <c r="D38" s="134"/>
      <c r="E38" s="134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432638888888889" right="0.116416666666667" top="0.59375" bottom="0" header="0.59375" footer="0"/>
  <pageSetup paperSize="9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view="pageBreakPreview" zoomScaleNormal="100" workbookViewId="0">
      <selection activeCell="J14" sqref="J14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3.8571428571429" customWidth="1"/>
    <col min="10" max="10" width="12.7142857142857" style="120" customWidth="1"/>
    <col min="11" max="11" width="13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667</v>
      </c>
      <c r="B2" s="128"/>
      <c r="C2" s="128"/>
      <c r="D2" s="128"/>
      <c r="E2" s="128"/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31" t="s">
        <v>5</v>
      </c>
      <c r="J3" s="132"/>
      <c r="K3" s="132"/>
      <c r="L3" s="131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31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31" t="s">
        <v>495</v>
      </c>
    </row>
    <row r="6" ht="28.5" customHeight="1" spans="1:12">
      <c r="A6" s="131"/>
      <c r="B6" s="133"/>
      <c r="C6" s="133" t="s">
        <v>630</v>
      </c>
      <c r="D6" s="133"/>
      <c r="E6" s="133"/>
      <c r="F6" s="133"/>
      <c r="G6" s="135"/>
      <c r="H6" s="135"/>
      <c r="I6" s="135"/>
      <c r="J6" s="134"/>
      <c r="K6" s="134">
        <f>SUM(K7)</f>
        <v>0</v>
      </c>
      <c r="L6" s="135"/>
    </row>
    <row r="7" ht="42" customHeight="1" spans="1:12">
      <c r="A7" s="131">
        <v>1</v>
      </c>
      <c r="B7" s="133" t="s">
        <v>631</v>
      </c>
      <c r="C7" s="133" t="s">
        <v>632</v>
      </c>
      <c r="D7" s="133" t="s">
        <v>668</v>
      </c>
      <c r="E7" s="133"/>
      <c r="F7" s="131" t="s">
        <v>634</v>
      </c>
      <c r="G7" s="135">
        <v>1</v>
      </c>
      <c r="H7" s="135"/>
      <c r="I7" s="135">
        <v>11317.67</v>
      </c>
      <c r="J7" s="134"/>
      <c r="K7" s="134">
        <f>J7*G7</f>
        <v>0</v>
      </c>
      <c r="L7" s="135"/>
    </row>
    <row r="8" ht="18" customHeight="1" spans="1:12">
      <c r="A8" s="131"/>
      <c r="B8" s="133"/>
      <c r="C8" s="133" t="s">
        <v>57</v>
      </c>
      <c r="D8" s="133"/>
      <c r="E8" s="133"/>
      <c r="F8" s="133"/>
      <c r="G8" s="135"/>
      <c r="H8" s="135"/>
      <c r="I8" s="135"/>
      <c r="J8" s="134"/>
      <c r="K8" s="134">
        <f>SUM(K9:K10)</f>
        <v>0</v>
      </c>
      <c r="L8" s="135"/>
    </row>
    <row r="9" ht="18" customHeight="1" spans="1:12">
      <c r="A9" s="131">
        <v>2</v>
      </c>
      <c r="B9" s="133" t="s">
        <v>635</v>
      </c>
      <c r="C9" s="133" t="s">
        <v>636</v>
      </c>
      <c r="D9" s="133"/>
      <c r="E9" s="133"/>
      <c r="F9" s="131" t="s">
        <v>637</v>
      </c>
      <c r="G9" s="135">
        <v>1</v>
      </c>
      <c r="H9" s="135"/>
      <c r="I9" s="135"/>
      <c r="J9" s="134"/>
      <c r="K9" s="134">
        <f>J9*G9</f>
        <v>0</v>
      </c>
      <c r="L9" s="135"/>
    </row>
    <row r="10" ht="18" customHeight="1" spans="1:12">
      <c r="A10" s="131">
        <v>3</v>
      </c>
      <c r="B10" s="133" t="s">
        <v>638</v>
      </c>
      <c r="C10" s="133" t="s">
        <v>639</v>
      </c>
      <c r="D10" s="133"/>
      <c r="E10" s="133"/>
      <c r="F10" s="131" t="s">
        <v>637</v>
      </c>
      <c r="G10" s="135">
        <v>1</v>
      </c>
      <c r="H10" s="135"/>
      <c r="I10" s="135"/>
      <c r="J10" s="134"/>
      <c r="K10" s="134">
        <f>J10*G10</f>
        <v>0</v>
      </c>
      <c r="L10" s="135"/>
    </row>
    <row r="11" ht="18" customHeight="1" spans="1:12">
      <c r="A11" s="131"/>
      <c r="B11" s="133"/>
      <c r="C11" s="133"/>
      <c r="D11" s="133"/>
      <c r="E11" s="133"/>
      <c r="F11" s="131"/>
      <c r="G11" s="135"/>
      <c r="H11" s="135"/>
      <c r="I11" s="135"/>
      <c r="J11" s="134"/>
      <c r="K11" s="134"/>
      <c r="L11" s="135"/>
    </row>
    <row r="12" ht="18" customHeight="1" spans="1:12">
      <c r="A12" s="131"/>
      <c r="B12" s="133"/>
      <c r="C12" s="133"/>
      <c r="D12" s="133"/>
      <c r="E12" s="133"/>
      <c r="F12" s="131"/>
      <c r="G12" s="135"/>
      <c r="H12" s="135"/>
      <c r="I12" s="135"/>
      <c r="J12" s="134"/>
      <c r="K12" s="134"/>
      <c r="L12" s="135"/>
    </row>
    <row r="13" ht="18" customHeight="1" spans="1:12">
      <c r="A13" s="131"/>
      <c r="B13" s="133"/>
      <c r="C13" s="133"/>
      <c r="D13" s="133"/>
      <c r="E13" s="133"/>
      <c r="F13" s="131"/>
      <c r="G13" s="135"/>
      <c r="H13" s="135"/>
      <c r="I13" s="135"/>
      <c r="J13" s="134"/>
      <c r="K13" s="134"/>
      <c r="L13" s="135"/>
    </row>
    <row r="14" ht="18" customHeight="1" spans="1:12">
      <c r="A14" s="131"/>
      <c r="B14" s="133"/>
      <c r="C14" s="133"/>
      <c r="D14" s="133"/>
      <c r="E14" s="133"/>
      <c r="F14" s="131"/>
      <c r="G14" s="135"/>
      <c r="H14" s="135"/>
      <c r="I14" s="135"/>
      <c r="J14" s="134"/>
      <c r="K14" s="134"/>
      <c r="L14" s="135"/>
    </row>
    <row r="15" ht="18" customHeight="1" spans="1:12">
      <c r="A15" s="131"/>
      <c r="B15" s="133"/>
      <c r="C15" s="133"/>
      <c r="D15" s="133"/>
      <c r="E15" s="133"/>
      <c r="F15" s="131"/>
      <c r="G15" s="135"/>
      <c r="H15" s="135"/>
      <c r="I15" s="135"/>
      <c r="J15" s="134"/>
      <c r="K15" s="134"/>
      <c r="L15" s="135"/>
    </row>
    <row r="16" ht="18" customHeight="1" spans="1:12">
      <c r="A16" s="131"/>
      <c r="B16" s="133"/>
      <c r="C16" s="133"/>
      <c r="D16" s="133"/>
      <c r="E16" s="133"/>
      <c r="F16" s="131"/>
      <c r="G16" s="135"/>
      <c r="H16" s="135"/>
      <c r="I16" s="135"/>
      <c r="J16" s="134"/>
      <c r="K16" s="134"/>
      <c r="L16" s="135"/>
    </row>
    <row r="17" ht="18" customHeight="1" spans="1:12">
      <c r="A17" s="131"/>
      <c r="B17" s="133"/>
      <c r="C17" s="133"/>
      <c r="D17" s="133"/>
      <c r="E17" s="133"/>
      <c r="F17" s="131"/>
      <c r="G17" s="135"/>
      <c r="H17" s="135"/>
      <c r="I17" s="135"/>
      <c r="J17" s="134"/>
      <c r="K17" s="134"/>
      <c r="L17" s="135"/>
    </row>
    <row r="18" ht="18" customHeight="1" spans="1:12">
      <c r="A18" s="131"/>
      <c r="B18" s="133"/>
      <c r="C18" s="133"/>
      <c r="D18" s="133"/>
      <c r="E18" s="133"/>
      <c r="F18" s="131"/>
      <c r="G18" s="135"/>
      <c r="H18" s="135"/>
      <c r="I18" s="135"/>
      <c r="J18" s="134"/>
      <c r="K18" s="134"/>
      <c r="L18" s="135"/>
    </row>
    <row r="19" ht="28.5" customHeight="1"/>
    <row r="20" ht="28.5" customHeight="1"/>
  </sheetData>
  <sheetProtection password="CF7A" sheet="1" objects="1"/>
  <protectedRanges>
    <protectedRange sqref="J7 J9:J10" name="区域1"/>
  </protectedRanges>
  <mergeCells count="40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2">
    <dataValidation type="decimal" operator="lessThanOrEqual" allowBlank="1" showInputMessage="1" showErrorMessage="1" sqref="J7">
      <formula1>I7</formula1>
    </dataValidation>
    <dataValidation type="decimal" operator="lessThanOrEqual" allowBlank="1" showInputMessage="1" showErrorMessage="1" sqref="J9:J10">
      <formula1>I9:I10</formula1>
    </dataValidation>
  </dataValidation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view="pageBreakPreview" zoomScaleNormal="100" workbookViewId="0">
      <selection activeCell="F5" sqref="F5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667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641</v>
      </c>
      <c r="F5" s="134">
        <v>2757.38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575</v>
      </c>
      <c r="E9" s="135" t="s">
        <v>580</v>
      </c>
      <c r="F9" s="134"/>
      <c r="G9" s="133"/>
      <c r="H9" s="133"/>
      <c r="I9" s="133"/>
      <c r="J9" s="131" t="s">
        <v>653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575</v>
      </c>
      <c r="E12" s="135" t="s">
        <v>580</v>
      </c>
      <c r="F12" s="134"/>
      <c r="G12" s="133"/>
      <c r="H12" s="133"/>
      <c r="I12" s="133"/>
      <c r="J12" s="131" t="s">
        <v>660</v>
      </c>
    </row>
    <row r="13" ht="54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663</v>
      </c>
    </row>
    <row r="14" ht="39.75" customHeight="1" spans="1:10">
      <c r="A14" s="126" t="s">
        <v>569</v>
      </c>
      <c r="B14" s="126"/>
      <c r="C14" s="126"/>
      <c r="D14" s="126"/>
      <c r="E14" s="126"/>
      <c r="F14" s="127"/>
      <c r="G14" s="126"/>
      <c r="H14" s="142"/>
      <c r="I14" s="142"/>
      <c r="J14" s="142"/>
    </row>
    <row r="15" ht="41.25" customHeight="1" spans="1:10">
      <c r="A15" s="128" t="s">
        <v>667</v>
      </c>
      <c r="B15" s="128"/>
      <c r="C15" s="128"/>
      <c r="D15" s="128"/>
      <c r="E15" s="128"/>
      <c r="F15" s="129"/>
      <c r="G15" s="128"/>
      <c r="H15" s="130" t="s">
        <v>664</v>
      </c>
      <c r="I15" s="130"/>
      <c r="J15" s="130"/>
    </row>
    <row r="16" ht="41.25" customHeight="1" spans="1:10">
      <c r="A16" s="131" t="s">
        <v>3</v>
      </c>
      <c r="B16" s="131" t="s">
        <v>68</v>
      </c>
      <c r="C16" s="131" t="s">
        <v>69</v>
      </c>
      <c r="D16" s="131" t="s">
        <v>156</v>
      </c>
      <c r="E16" s="131" t="s">
        <v>570</v>
      </c>
      <c r="F16" s="132" t="s">
        <v>571</v>
      </c>
      <c r="G16" s="131" t="s">
        <v>572</v>
      </c>
      <c r="H16" s="131"/>
      <c r="I16" s="131" t="s">
        <v>573</v>
      </c>
      <c r="J16" s="131" t="s">
        <v>7</v>
      </c>
    </row>
    <row r="17" ht="54" customHeight="1" spans="1:10">
      <c r="A17" s="131">
        <v>11</v>
      </c>
      <c r="B17" s="133" t="s">
        <v>587</v>
      </c>
      <c r="C17" s="133" t="s">
        <v>511</v>
      </c>
      <c r="D17" s="131"/>
      <c r="E17" s="135"/>
      <c r="F17" s="134"/>
      <c r="G17" s="133"/>
      <c r="H17" s="133"/>
      <c r="I17" s="133"/>
      <c r="J17" s="131" t="s">
        <v>665</v>
      </c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/>
    </row>
    <row r="20" ht="18" customHeight="1" spans="1:10">
      <c r="A20" s="131"/>
      <c r="B20" s="133"/>
      <c r="C20" s="133"/>
      <c r="D20" s="131"/>
      <c r="E20" s="135"/>
      <c r="F20" s="134"/>
      <c r="G20" s="133"/>
      <c r="H20" s="133"/>
      <c r="I20" s="133"/>
      <c r="J20" s="131"/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/>
      <c r="B46" s="133"/>
      <c r="C46" s="133"/>
      <c r="D46" s="131"/>
      <c r="E46" s="135"/>
      <c r="F46" s="134"/>
      <c r="G46" s="133"/>
      <c r="H46" s="133"/>
      <c r="I46" s="133"/>
      <c r="J46" s="131"/>
    </row>
    <row r="47" ht="18" customHeight="1" spans="1:10">
      <c r="A47" s="131" t="s">
        <v>153</v>
      </c>
      <c r="B47" s="144"/>
      <c r="C47" s="131"/>
      <c r="D47" s="131"/>
      <c r="E47" s="131"/>
      <c r="F47" s="134">
        <f>F5</f>
        <v>2757.38</v>
      </c>
      <c r="G47" s="133"/>
      <c r="H47" s="133"/>
      <c r="I47" s="133"/>
      <c r="J47" s="133"/>
    </row>
  </sheetData>
  <sheetProtection password="CF7A" sheet="1" objects="1"/>
  <protectedRanges>
    <protectedRange sqref="F4" name="区域1"/>
  </protectedRanges>
  <mergeCells count="5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J14"/>
    <mergeCell ref="A15:E15"/>
    <mergeCell ref="F15:G15"/>
    <mergeCell ref="H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E47"/>
    <mergeCell ref="G47:H47"/>
  </mergeCells>
  <printOptions horizontalCentered="1"/>
  <pageMargins left="0.432638888888889" right="0.432638888888889" top="0.59375" bottom="0" header="0.59375" footer="0"/>
  <pageSetup paperSize="9" scale="91" orientation="portrait"/>
  <headerFooter/>
  <rowBreaks count="1" manualBreakCount="1">
    <brk id="13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K11" sqref="K11"/>
    </sheetView>
  </sheetViews>
  <sheetFormatPr defaultColWidth="9" defaultRowHeight="12" outlineLevelCol="6"/>
  <cols>
    <col min="1" max="1" width="11.8285714285714" customWidth="1"/>
    <col min="2" max="2" width="34.2857142857143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667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51" customHeight="1" spans="1:7">
      <c r="A11" s="131" t="s">
        <v>30</v>
      </c>
      <c r="B11" s="133" t="s">
        <v>501</v>
      </c>
      <c r="C11" s="134">
        <f>'表-11 总价措施项目清单与计价表（海珠杆体拆除）'!F4*10%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393055555555556" right="0.432638888888889" top="0.59375" bottom="0" header="0.59375" footer="0"/>
  <pageSetup paperSize="9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view="pageBreakPreview" zoomScaleNormal="100" workbookViewId="0">
      <selection activeCell="I9" sqref="I9"/>
    </sheetView>
  </sheetViews>
  <sheetFormatPr defaultColWidth="9" defaultRowHeight="12" outlineLevelCol="5"/>
  <cols>
    <col min="1" max="1" width="12.8285714285714" customWidth="1"/>
    <col min="2" max="2" width="37.7142857142857" customWidth="1"/>
    <col min="3" max="3" width="0.828571428571429" style="120" customWidth="1"/>
    <col min="4" max="4" width="20.1619047619048" style="120" customWidth="1"/>
    <col min="5" max="5" width="7" style="120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7"/>
      <c r="E1" s="148"/>
      <c r="F1" s="142"/>
    </row>
    <row r="2" ht="28.5" customHeight="1" spans="1:6">
      <c r="A2" s="128" t="s">
        <v>669</v>
      </c>
      <c r="B2" s="128"/>
      <c r="C2" s="129"/>
      <c r="D2" s="129"/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分部分项工程和单价措施项目清单与计价表（海珠电气防雷'!K6</f>
        <v>0</v>
      </c>
      <c r="D4" s="134"/>
      <c r="E4" s="134"/>
      <c r="F4" s="135"/>
    </row>
    <row r="5" ht="18" customHeight="1" spans="1:6">
      <c r="A5" s="131" t="s">
        <v>24</v>
      </c>
      <c r="B5" s="133" t="s">
        <v>488</v>
      </c>
      <c r="C5" s="134">
        <f>C6+C7</f>
        <v>1568.42</v>
      </c>
      <c r="D5" s="134"/>
      <c r="E5" s="134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总价措施项目清单与计价表（海珠电气防雷）'!F47</f>
        <v>1568.42</v>
      </c>
      <c r="D6" s="134"/>
      <c r="E6" s="134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分部分项工程和单价措施项目清单与计价表（海珠电气防雷'!K26</f>
        <v>0</v>
      </c>
      <c r="D7" s="134"/>
      <c r="E7" s="134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4"/>
      <c r="E8" s="134"/>
      <c r="F8" s="135" t="s">
        <v>491</v>
      </c>
    </row>
    <row r="9" ht="18" customHeight="1" spans="1:6">
      <c r="A9" s="131" t="s">
        <v>492</v>
      </c>
      <c r="B9" s="133" t="s">
        <v>493</v>
      </c>
      <c r="C9" s="134"/>
      <c r="D9" s="134"/>
      <c r="E9" s="134"/>
      <c r="F9" s="135"/>
    </row>
    <row r="10" ht="18" customHeight="1" spans="1:6">
      <c r="A10" s="131" t="s">
        <v>494</v>
      </c>
      <c r="B10" s="133" t="s">
        <v>495</v>
      </c>
      <c r="C10" s="134"/>
      <c r="D10" s="134"/>
      <c r="E10" s="134"/>
      <c r="F10" s="135"/>
    </row>
    <row r="11" ht="18" customHeight="1" spans="1:6">
      <c r="A11" s="131" t="s">
        <v>496</v>
      </c>
      <c r="B11" s="133" t="s">
        <v>497</v>
      </c>
      <c r="C11" s="134"/>
      <c r="D11" s="134"/>
      <c r="E11" s="134"/>
      <c r="F11" s="135"/>
    </row>
    <row r="12" ht="18" customHeight="1" spans="1:6">
      <c r="A12" s="131" t="s">
        <v>498</v>
      </c>
      <c r="B12" s="133" t="s">
        <v>499</v>
      </c>
      <c r="C12" s="134"/>
      <c r="D12" s="134"/>
      <c r="E12" s="134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其他项目清单与计价汇总表（海珠电气防雷）'!C38</f>
        <v>0</v>
      </c>
      <c r="D13" s="134"/>
      <c r="E13" s="134"/>
      <c r="F13" s="135"/>
    </row>
    <row r="14" ht="18" customHeight="1" spans="1:6">
      <c r="A14" s="131" t="s">
        <v>502</v>
      </c>
      <c r="B14" s="133" t="s">
        <v>503</v>
      </c>
      <c r="C14" s="134"/>
      <c r="D14" s="134"/>
      <c r="E14" s="134"/>
      <c r="F14" s="135"/>
    </row>
    <row r="15" ht="18" customHeight="1" spans="1:6">
      <c r="A15" s="131" t="s">
        <v>504</v>
      </c>
      <c r="B15" s="133" t="s">
        <v>505</v>
      </c>
      <c r="C15" s="134"/>
      <c r="D15" s="134"/>
      <c r="E15" s="134"/>
      <c r="F15" s="135"/>
    </row>
    <row r="16" ht="18" customHeight="1" spans="1:6">
      <c r="A16" s="131" t="s">
        <v>506</v>
      </c>
      <c r="B16" s="133" t="s">
        <v>507</v>
      </c>
      <c r="C16" s="134"/>
      <c r="D16" s="134"/>
      <c r="E16" s="134"/>
      <c r="F16" s="135"/>
    </row>
    <row r="17" ht="18" customHeight="1" spans="1:6">
      <c r="A17" s="131" t="s">
        <v>508</v>
      </c>
      <c r="B17" s="133" t="s">
        <v>509</v>
      </c>
      <c r="C17" s="134"/>
      <c r="D17" s="134"/>
      <c r="E17" s="134"/>
      <c r="F17" s="135"/>
    </row>
    <row r="18" ht="18" customHeight="1" spans="1:6">
      <c r="A18" s="131" t="s">
        <v>510</v>
      </c>
      <c r="B18" s="133" t="s">
        <v>511</v>
      </c>
      <c r="C18" s="134"/>
      <c r="D18" s="134"/>
      <c r="E18" s="134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1568.42</v>
      </c>
      <c r="D19" s="134"/>
      <c r="E19" s="134"/>
      <c r="F19" s="135"/>
    </row>
    <row r="20" ht="18" customHeight="1" spans="1:6">
      <c r="A20" s="131" t="s">
        <v>30</v>
      </c>
      <c r="B20" s="133" t="s">
        <v>513</v>
      </c>
      <c r="C20" s="134">
        <f>C19*9%</f>
        <v>141.1578</v>
      </c>
      <c r="D20" s="134"/>
      <c r="E20" s="134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1709.5778</v>
      </c>
      <c r="D21" s="134"/>
      <c r="E21" s="134"/>
      <c r="F21" s="135"/>
    </row>
    <row r="22" ht="18" customHeight="1" spans="1:6">
      <c r="A22" s="131" t="s">
        <v>34</v>
      </c>
      <c r="B22" s="133" t="s">
        <v>162</v>
      </c>
      <c r="C22" s="134"/>
      <c r="D22" s="134"/>
      <c r="E22" s="134"/>
      <c r="F22" s="135"/>
    </row>
    <row r="23" ht="18" customHeight="1" spans="1:6">
      <c r="A23" s="131"/>
      <c r="B23" s="133"/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 t="s">
        <v>670</v>
      </c>
      <c r="B36" s="131"/>
      <c r="C36" s="134">
        <f>C21</f>
        <v>1709.5778</v>
      </c>
      <c r="D36" s="134"/>
      <c r="E36" s="134"/>
      <c r="F36" s="135"/>
    </row>
  </sheetData>
  <sheetProtection password="CF7A" sheet="1" objects="1"/>
  <mergeCells count="38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</mergeCells>
  <printOptions horizontalCentered="1"/>
  <pageMargins left="0.550694444444444" right="0.472222222222222" top="0.59375" bottom="0" header="0.59375" footer="0"/>
  <pageSetup paperSize="9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view="pageBreakPreview" zoomScaleNormal="100" workbookViewId="0">
      <selection activeCell="K7" sqref="K7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5.1428571428571" customWidth="1"/>
    <col min="10" max="10" width="13.4285714285714" style="120" customWidth="1"/>
    <col min="11" max="11" width="13.2857142857143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669</v>
      </c>
      <c r="B2" s="128"/>
      <c r="C2" s="128"/>
      <c r="D2" s="128"/>
      <c r="E2" s="128" t="s">
        <v>671</v>
      </c>
      <c r="F2" s="128"/>
      <c r="G2" s="128"/>
      <c r="H2" s="130" t="s">
        <v>640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31" t="s">
        <v>5</v>
      </c>
      <c r="J3" s="132"/>
      <c r="K3" s="132"/>
      <c r="L3" s="131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31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31" t="s">
        <v>495</v>
      </c>
    </row>
    <row r="6" ht="18" customHeight="1" spans="1:12">
      <c r="A6" s="131"/>
      <c r="B6" s="133"/>
      <c r="C6" s="133" t="s">
        <v>672</v>
      </c>
      <c r="D6" s="133"/>
      <c r="E6" s="133"/>
      <c r="F6" s="133"/>
      <c r="G6" s="135"/>
      <c r="H6" s="135"/>
      <c r="I6" s="135"/>
      <c r="J6" s="134"/>
      <c r="K6" s="134">
        <f>SUM(K7:K24,K25)</f>
        <v>0</v>
      </c>
      <c r="L6" s="135"/>
    </row>
    <row r="7" ht="31" customHeight="1" spans="1:12">
      <c r="A7" s="131">
        <v>1</v>
      </c>
      <c r="B7" s="133" t="s">
        <v>673</v>
      </c>
      <c r="C7" s="133" t="s">
        <v>674</v>
      </c>
      <c r="D7" s="133" t="s">
        <v>675</v>
      </c>
      <c r="E7" s="133"/>
      <c r="F7" s="131" t="s">
        <v>95</v>
      </c>
      <c r="G7" s="135">
        <v>89.32</v>
      </c>
      <c r="H7" s="135"/>
      <c r="I7" s="135">
        <v>29.61</v>
      </c>
      <c r="J7" s="134"/>
      <c r="K7" s="134">
        <f>J7*G7</f>
        <v>0</v>
      </c>
      <c r="L7" s="135"/>
    </row>
    <row r="8" ht="28.5" customHeight="1" spans="1:12">
      <c r="A8" s="131">
        <v>2</v>
      </c>
      <c r="B8" s="133" t="s">
        <v>676</v>
      </c>
      <c r="C8" s="133" t="s">
        <v>677</v>
      </c>
      <c r="D8" s="133" t="s">
        <v>678</v>
      </c>
      <c r="E8" s="133"/>
      <c r="F8" s="131" t="s">
        <v>100</v>
      </c>
      <c r="G8" s="135">
        <v>12</v>
      </c>
      <c r="H8" s="135"/>
      <c r="I8" s="135">
        <v>49.32</v>
      </c>
      <c r="J8" s="134"/>
      <c r="K8" s="134">
        <f t="shared" ref="K8:K25" si="0">J8*G8</f>
        <v>0</v>
      </c>
      <c r="L8" s="135"/>
    </row>
    <row r="9" ht="33" customHeight="1" spans="1:12">
      <c r="A9" s="131">
        <v>3</v>
      </c>
      <c r="B9" s="133" t="s">
        <v>679</v>
      </c>
      <c r="C9" s="133" t="s">
        <v>677</v>
      </c>
      <c r="D9" s="133" t="s">
        <v>680</v>
      </c>
      <c r="E9" s="133"/>
      <c r="F9" s="131" t="s">
        <v>681</v>
      </c>
      <c r="G9" s="135">
        <v>1</v>
      </c>
      <c r="H9" s="135"/>
      <c r="I9" s="135">
        <v>563.51</v>
      </c>
      <c r="J9" s="134"/>
      <c r="K9" s="134">
        <f t="shared" si="0"/>
        <v>0</v>
      </c>
      <c r="L9" s="135"/>
    </row>
    <row r="10" ht="31" customHeight="1" spans="1:12">
      <c r="A10" s="131">
        <v>4</v>
      </c>
      <c r="B10" s="133" t="s">
        <v>682</v>
      </c>
      <c r="C10" s="133" t="s">
        <v>683</v>
      </c>
      <c r="D10" s="133" t="s">
        <v>684</v>
      </c>
      <c r="E10" s="133"/>
      <c r="F10" s="131" t="s">
        <v>116</v>
      </c>
      <c r="G10" s="135">
        <v>13</v>
      </c>
      <c r="H10" s="135"/>
      <c r="I10" s="135">
        <v>22.59</v>
      </c>
      <c r="J10" s="134"/>
      <c r="K10" s="134">
        <f t="shared" si="0"/>
        <v>0</v>
      </c>
      <c r="L10" s="135"/>
    </row>
    <row r="11" ht="34" customHeight="1" spans="1:12">
      <c r="A11" s="131">
        <v>5</v>
      </c>
      <c r="B11" s="133" t="s">
        <v>685</v>
      </c>
      <c r="C11" s="133" t="s">
        <v>686</v>
      </c>
      <c r="D11" s="133" t="s">
        <v>687</v>
      </c>
      <c r="E11" s="133"/>
      <c r="F11" s="131" t="s">
        <v>688</v>
      </c>
      <c r="G11" s="135">
        <v>1</v>
      </c>
      <c r="H11" s="135"/>
      <c r="I11" s="135">
        <v>1743.39</v>
      </c>
      <c r="J11" s="134"/>
      <c r="K11" s="134">
        <f t="shared" si="0"/>
        <v>0</v>
      </c>
      <c r="L11" s="135"/>
    </row>
    <row r="12" ht="57" customHeight="1" spans="1:12">
      <c r="A12" s="131">
        <v>6</v>
      </c>
      <c r="B12" s="133" t="s">
        <v>689</v>
      </c>
      <c r="C12" s="133" t="s">
        <v>690</v>
      </c>
      <c r="D12" s="133" t="s">
        <v>691</v>
      </c>
      <c r="E12" s="133"/>
      <c r="F12" s="131" t="s">
        <v>95</v>
      </c>
      <c r="G12" s="135">
        <v>135</v>
      </c>
      <c r="H12" s="135"/>
      <c r="I12" s="135">
        <v>3.18</v>
      </c>
      <c r="J12" s="134"/>
      <c r="K12" s="134">
        <f t="shared" si="0"/>
        <v>0</v>
      </c>
      <c r="L12" s="135"/>
    </row>
    <row r="13" ht="59" customHeight="1" spans="1:12">
      <c r="A13" s="131">
        <v>7</v>
      </c>
      <c r="B13" s="133" t="s">
        <v>692</v>
      </c>
      <c r="C13" s="133" t="s">
        <v>690</v>
      </c>
      <c r="D13" s="133" t="s">
        <v>693</v>
      </c>
      <c r="E13" s="133"/>
      <c r="F13" s="131" t="s">
        <v>95</v>
      </c>
      <c r="G13" s="135">
        <v>135</v>
      </c>
      <c r="H13" s="135"/>
      <c r="I13" s="135">
        <v>4.03</v>
      </c>
      <c r="J13" s="134"/>
      <c r="K13" s="134">
        <f t="shared" si="0"/>
        <v>0</v>
      </c>
      <c r="L13" s="135"/>
    </row>
    <row r="14" ht="32" customHeight="1" spans="1:12">
      <c r="A14" s="131">
        <v>8</v>
      </c>
      <c r="B14" s="133" t="s">
        <v>694</v>
      </c>
      <c r="C14" s="133" t="s">
        <v>695</v>
      </c>
      <c r="D14" s="133" t="s">
        <v>696</v>
      </c>
      <c r="E14" s="133"/>
      <c r="F14" s="131" t="s">
        <v>107</v>
      </c>
      <c r="G14" s="135">
        <v>5</v>
      </c>
      <c r="H14" s="135"/>
      <c r="I14" s="135">
        <v>11.78</v>
      </c>
      <c r="J14" s="134"/>
      <c r="K14" s="134">
        <f t="shared" si="0"/>
        <v>0</v>
      </c>
      <c r="L14" s="135"/>
    </row>
    <row r="15" ht="45" customHeight="1" spans="1:12">
      <c r="A15" s="131">
        <v>9</v>
      </c>
      <c r="B15" s="133" t="s">
        <v>697</v>
      </c>
      <c r="C15" s="133" t="s">
        <v>698</v>
      </c>
      <c r="D15" s="133" t="s">
        <v>699</v>
      </c>
      <c r="E15" s="133"/>
      <c r="F15" s="131" t="s">
        <v>95</v>
      </c>
      <c r="G15" s="135">
        <v>90</v>
      </c>
      <c r="H15" s="135"/>
      <c r="I15" s="135">
        <v>21.58</v>
      </c>
      <c r="J15" s="134"/>
      <c r="K15" s="134">
        <f t="shared" si="0"/>
        <v>0</v>
      </c>
      <c r="L15" s="135"/>
    </row>
    <row r="16" ht="60" customHeight="1" spans="1:12">
      <c r="A16" s="131">
        <v>10</v>
      </c>
      <c r="B16" s="133" t="s">
        <v>700</v>
      </c>
      <c r="C16" s="133" t="s">
        <v>701</v>
      </c>
      <c r="D16" s="133" t="s">
        <v>702</v>
      </c>
      <c r="E16" s="133"/>
      <c r="F16" s="131" t="s">
        <v>400</v>
      </c>
      <c r="G16" s="135">
        <v>3</v>
      </c>
      <c r="H16" s="135"/>
      <c r="I16" s="135">
        <v>128.64</v>
      </c>
      <c r="J16" s="134"/>
      <c r="K16" s="134">
        <f t="shared" si="0"/>
        <v>0</v>
      </c>
      <c r="L16" s="135"/>
    </row>
    <row r="17" ht="41.25" customHeight="1" spans="1:12">
      <c r="A17" s="131">
        <v>11</v>
      </c>
      <c r="B17" s="133" t="s">
        <v>703</v>
      </c>
      <c r="C17" s="133" t="s">
        <v>704</v>
      </c>
      <c r="D17" s="133" t="s">
        <v>705</v>
      </c>
      <c r="E17" s="133"/>
      <c r="F17" s="131" t="s">
        <v>107</v>
      </c>
      <c r="G17" s="135">
        <v>4</v>
      </c>
      <c r="H17" s="135"/>
      <c r="I17" s="135">
        <v>20.84</v>
      </c>
      <c r="J17" s="134"/>
      <c r="K17" s="134">
        <f t="shared" si="0"/>
        <v>0</v>
      </c>
      <c r="L17" s="135"/>
    </row>
    <row r="18" ht="33" customHeight="1" spans="1:12">
      <c r="A18" s="131">
        <v>12</v>
      </c>
      <c r="B18" s="133" t="s">
        <v>706</v>
      </c>
      <c r="C18" s="133" t="s">
        <v>707</v>
      </c>
      <c r="D18" s="133" t="s">
        <v>708</v>
      </c>
      <c r="E18" s="133"/>
      <c r="F18" s="131" t="s">
        <v>107</v>
      </c>
      <c r="G18" s="135">
        <v>2</v>
      </c>
      <c r="H18" s="135"/>
      <c r="I18" s="135">
        <v>20.22</v>
      </c>
      <c r="J18" s="134"/>
      <c r="K18" s="134">
        <f t="shared" si="0"/>
        <v>0</v>
      </c>
      <c r="L18" s="135"/>
    </row>
    <row r="19" ht="54" customHeight="1" spans="1:12">
      <c r="A19" s="131">
        <v>13</v>
      </c>
      <c r="B19" s="133" t="s">
        <v>709</v>
      </c>
      <c r="C19" s="133" t="s">
        <v>710</v>
      </c>
      <c r="D19" s="133" t="s">
        <v>711</v>
      </c>
      <c r="E19" s="133"/>
      <c r="F19" s="131" t="s">
        <v>407</v>
      </c>
      <c r="G19" s="135">
        <v>1</v>
      </c>
      <c r="H19" s="135"/>
      <c r="I19" s="135">
        <v>495.83</v>
      </c>
      <c r="J19" s="134"/>
      <c r="K19" s="134">
        <f t="shared" si="0"/>
        <v>0</v>
      </c>
      <c r="L19" s="135"/>
    </row>
    <row r="20" ht="43" customHeight="1" spans="1:12">
      <c r="A20" s="131">
        <v>14</v>
      </c>
      <c r="B20" s="133" t="s">
        <v>712</v>
      </c>
      <c r="C20" s="133" t="s">
        <v>713</v>
      </c>
      <c r="D20" s="133" t="s">
        <v>714</v>
      </c>
      <c r="E20" s="133"/>
      <c r="F20" s="131" t="s">
        <v>107</v>
      </c>
      <c r="G20" s="135">
        <v>1</v>
      </c>
      <c r="H20" s="135"/>
      <c r="I20" s="135">
        <v>25.66</v>
      </c>
      <c r="J20" s="134"/>
      <c r="K20" s="134">
        <f t="shared" si="0"/>
        <v>0</v>
      </c>
      <c r="L20" s="135"/>
    </row>
    <row r="21" ht="32" customHeight="1" spans="1:12">
      <c r="A21" s="131">
        <v>15</v>
      </c>
      <c r="B21" s="133" t="s">
        <v>715</v>
      </c>
      <c r="C21" s="133" t="s">
        <v>704</v>
      </c>
      <c r="D21" s="133" t="s">
        <v>716</v>
      </c>
      <c r="E21" s="133"/>
      <c r="F21" s="131" t="s">
        <v>107</v>
      </c>
      <c r="G21" s="135">
        <v>1</v>
      </c>
      <c r="H21" s="135"/>
      <c r="I21" s="135">
        <v>23.38</v>
      </c>
      <c r="J21" s="134"/>
      <c r="K21" s="134">
        <f t="shared" si="0"/>
        <v>0</v>
      </c>
      <c r="L21" s="135"/>
    </row>
    <row r="22" ht="31" customHeight="1" spans="1:12">
      <c r="A22" s="131">
        <v>16</v>
      </c>
      <c r="B22" s="133" t="s">
        <v>717</v>
      </c>
      <c r="C22" s="133" t="s">
        <v>718</v>
      </c>
      <c r="D22" s="133" t="s">
        <v>719</v>
      </c>
      <c r="E22" s="133"/>
      <c r="F22" s="131" t="s">
        <v>720</v>
      </c>
      <c r="G22" s="135">
        <v>2</v>
      </c>
      <c r="H22" s="135"/>
      <c r="I22" s="135">
        <v>48.63</v>
      </c>
      <c r="J22" s="134"/>
      <c r="K22" s="134">
        <f t="shared" si="0"/>
        <v>0</v>
      </c>
      <c r="L22" s="135"/>
    </row>
    <row r="23" ht="33" customHeight="1" spans="1:12">
      <c r="A23" s="131">
        <v>17</v>
      </c>
      <c r="B23" s="133" t="s">
        <v>721</v>
      </c>
      <c r="C23" s="133" t="s">
        <v>722</v>
      </c>
      <c r="D23" s="133" t="s">
        <v>723</v>
      </c>
      <c r="E23" s="133"/>
      <c r="F23" s="131" t="s">
        <v>637</v>
      </c>
      <c r="G23" s="135">
        <v>1</v>
      </c>
      <c r="H23" s="135"/>
      <c r="I23" s="135">
        <v>333.34</v>
      </c>
      <c r="J23" s="134"/>
      <c r="K23" s="134">
        <f t="shared" si="0"/>
        <v>0</v>
      </c>
      <c r="L23" s="135"/>
    </row>
    <row r="24" ht="46" customHeight="1" spans="1:12">
      <c r="A24" s="131">
        <v>18</v>
      </c>
      <c r="B24" s="133" t="s">
        <v>724</v>
      </c>
      <c r="C24" s="133" t="s">
        <v>725</v>
      </c>
      <c r="D24" s="133" t="s">
        <v>726</v>
      </c>
      <c r="E24" s="133"/>
      <c r="F24" s="131" t="s">
        <v>400</v>
      </c>
      <c r="G24" s="135">
        <v>1</v>
      </c>
      <c r="H24" s="135"/>
      <c r="I24" s="135">
        <v>60</v>
      </c>
      <c r="J24" s="134"/>
      <c r="K24" s="134">
        <f t="shared" si="0"/>
        <v>0</v>
      </c>
      <c r="L24" s="135"/>
    </row>
    <row r="25" ht="28.5" customHeight="1" spans="1:12">
      <c r="A25" s="131">
        <v>19</v>
      </c>
      <c r="B25" s="133" t="s">
        <v>727</v>
      </c>
      <c r="C25" s="133" t="s">
        <v>728</v>
      </c>
      <c r="D25" s="133" t="s">
        <v>729</v>
      </c>
      <c r="E25" s="133"/>
      <c r="F25" s="131" t="s">
        <v>400</v>
      </c>
      <c r="G25" s="135">
        <v>1</v>
      </c>
      <c r="H25" s="135"/>
      <c r="I25" s="135">
        <v>360.36</v>
      </c>
      <c r="J25" s="134"/>
      <c r="K25" s="134">
        <f t="shared" si="0"/>
        <v>0</v>
      </c>
      <c r="L25" s="135"/>
    </row>
    <row r="26" ht="35" customHeight="1" spans="1:12">
      <c r="A26" s="131"/>
      <c r="B26" s="133"/>
      <c r="C26" s="133" t="s">
        <v>57</v>
      </c>
      <c r="D26" s="133"/>
      <c r="E26" s="133"/>
      <c r="F26" s="133"/>
      <c r="G26" s="135"/>
      <c r="H26" s="135"/>
      <c r="I26" s="135"/>
      <c r="J26" s="134"/>
      <c r="K26" s="134">
        <f>SUM(K27:K28)</f>
        <v>0</v>
      </c>
      <c r="L26" s="135"/>
    </row>
    <row r="27" ht="18" customHeight="1" spans="1:12">
      <c r="A27" s="131">
        <v>20</v>
      </c>
      <c r="B27" s="133" t="s">
        <v>635</v>
      </c>
      <c r="C27" s="133" t="s">
        <v>636</v>
      </c>
      <c r="D27" s="133"/>
      <c r="E27" s="133"/>
      <c r="F27" s="131" t="s">
        <v>637</v>
      </c>
      <c r="G27" s="135">
        <v>1</v>
      </c>
      <c r="H27" s="135"/>
      <c r="I27" s="135"/>
      <c r="J27" s="134"/>
      <c r="K27" s="134">
        <f>J27*G27</f>
        <v>0</v>
      </c>
      <c r="L27" s="135"/>
    </row>
    <row r="28" ht="18" customHeight="1" spans="1:12">
      <c r="A28" s="131">
        <v>21</v>
      </c>
      <c r="B28" s="133" t="s">
        <v>638</v>
      </c>
      <c r="C28" s="133" t="s">
        <v>639</v>
      </c>
      <c r="D28" s="133"/>
      <c r="E28" s="133"/>
      <c r="F28" s="131" t="s">
        <v>637</v>
      </c>
      <c r="G28" s="135">
        <v>1</v>
      </c>
      <c r="H28" s="135"/>
      <c r="I28" s="135"/>
      <c r="J28" s="134"/>
      <c r="K28" s="134">
        <f>J28*G28</f>
        <v>0</v>
      </c>
      <c r="L28" s="135"/>
    </row>
    <row r="29" ht="18" customHeight="1" spans="1:12">
      <c r="A29" s="145" t="s">
        <v>730</v>
      </c>
      <c r="B29" s="145"/>
      <c r="C29" s="145"/>
      <c r="D29" s="145"/>
      <c r="E29" s="145"/>
      <c r="F29" s="145"/>
      <c r="G29" s="145"/>
      <c r="H29" s="145"/>
      <c r="I29" s="145"/>
      <c r="J29" s="152"/>
      <c r="K29" s="152"/>
      <c r="L29" s="145"/>
    </row>
    <row r="30" ht="18" customHeight="1" spans="1:12">
      <c r="A30" s="145"/>
      <c r="B30" s="145"/>
      <c r="C30" s="145"/>
      <c r="D30" s="145"/>
      <c r="E30" s="146"/>
      <c r="F30" s="146"/>
      <c r="G30" s="146"/>
      <c r="H30" s="147" t="s">
        <v>731</v>
      </c>
      <c r="I30" s="147"/>
      <c r="J30" s="153"/>
      <c r="K30" s="153"/>
      <c r="L30" s="147"/>
    </row>
    <row r="31" ht="28.5" customHeight="1"/>
    <row r="32" ht="17.25" customHeight="1"/>
    <row r="33" ht="17.25" customHeight="1"/>
  </sheetData>
  <sheetProtection password="CF7A" sheet="1" objects="1"/>
  <protectedRanges>
    <protectedRange sqref="J7:J24 J25 J27:J28" name="区域1"/>
  </protectedRanges>
  <mergeCells count="64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A29:L29"/>
    <mergeCell ref="A30:D30"/>
    <mergeCell ref="E30:G30"/>
    <mergeCell ref="H30:L30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17">
    <dataValidation type="decimal" operator="lessThanOrEqual" allowBlank="1" showInputMessage="1" showErrorMessage="1" sqref="J7">
      <formula1>I7:I24</formula1>
    </dataValidation>
    <dataValidation type="decimal" operator="lessThanOrEqual" allowBlank="1" showInputMessage="1" showErrorMessage="1" sqref="J8">
      <formula1>I8:I24</formula1>
    </dataValidation>
    <dataValidation type="decimal" operator="lessThanOrEqual" allowBlank="1" showInputMessage="1" showErrorMessage="1" sqref="J12">
      <formula1>I12:I24</formula1>
    </dataValidation>
    <dataValidation type="decimal" operator="lessThanOrEqual" allowBlank="1" showInputMessage="1" showErrorMessage="1" sqref="J9">
      <formula1>I9:I24</formula1>
    </dataValidation>
    <dataValidation type="decimal" operator="lessThanOrEqual" allowBlank="1" showInputMessage="1" showErrorMessage="1" sqref="J19">
      <formula1>I19:I28</formula1>
    </dataValidation>
    <dataValidation type="decimal" operator="lessThanOrEqual" allowBlank="1" showInputMessage="1" showErrorMessage="1" sqref="J10">
      <formula1>I10:I24</formula1>
    </dataValidation>
    <dataValidation type="decimal" operator="lessThanOrEqual" allowBlank="1" showInputMessage="1" showErrorMessage="1" sqref="J11">
      <formula1>I11:I24</formula1>
    </dataValidation>
    <dataValidation type="decimal" operator="lessThanOrEqual" allowBlank="1" showInputMessage="1" showErrorMessage="1" sqref="J13">
      <formula1>I13:I24</formula1>
    </dataValidation>
    <dataValidation type="decimal" operator="lessThanOrEqual" allowBlank="1" showInputMessage="1" showErrorMessage="1" sqref="J20">
      <formula1>I20:I28</formula1>
    </dataValidation>
    <dataValidation type="decimal" operator="lessThanOrEqual" allowBlank="1" showInputMessage="1" showErrorMessage="1" sqref="J14 J15:J18">
      <formula1>I14:I24</formula1>
    </dataValidation>
    <dataValidation type="decimal" operator="lessThanOrEqual" allowBlank="1" showInputMessage="1" showErrorMessage="1" sqref="J21">
      <formula1>I21:I28</formula1>
    </dataValidation>
    <dataValidation type="decimal" operator="lessThanOrEqual" allowBlank="1" showInputMessage="1" showErrorMessage="1" sqref="J22">
      <formula1>I22:I28</formula1>
    </dataValidation>
    <dataValidation type="decimal" operator="lessThanOrEqual" allowBlank="1" showInputMessage="1" showErrorMessage="1" sqref="J23">
      <formula1>I23:I28</formula1>
    </dataValidation>
    <dataValidation type="decimal" operator="lessThanOrEqual" allowBlank="1" showInputMessage="1" showErrorMessage="1" sqref="J24">
      <formula1>I24:I28</formula1>
    </dataValidation>
    <dataValidation type="decimal" operator="lessThanOrEqual" allowBlank="1" showInputMessage="1" showErrorMessage="1" sqref="J25">
      <formula1>I25</formula1>
    </dataValidation>
    <dataValidation type="decimal" operator="lessThanOrEqual" allowBlank="1" showInputMessage="1" showErrorMessage="1" sqref="J27">
      <formula1>I27:I28</formula1>
    </dataValidation>
    <dataValidation type="decimal" operator="lessThanOrEqual" allowBlank="1" showInputMessage="1" showErrorMessage="1" sqref="J28">
      <formula1>I28:I28</formula1>
    </dataValidation>
  </dataValidations>
  <printOptions horizontalCentered="1"/>
  <pageMargins left="0.118055555555556" right="0.118055555555556" top="0.594444444444444" bottom="0" header="0.594444444444444" footer="0"/>
  <pageSetup paperSize="9" orientation="landscape" horizontalDpi="600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view="pageBreakPreview" zoomScaleNormal="100" topLeftCell="A3" workbookViewId="0">
      <selection activeCell="F9" sqref="F9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669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732</v>
      </c>
      <c r="E5" s="135" t="s">
        <v>641</v>
      </c>
      <c r="F5" s="134">
        <v>1568.42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732</v>
      </c>
      <c r="E9" s="135" t="s">
        <v>580</v>
      </c>
      <c r="F9" s="134"/>
      <c r="G9" s="133"/>
      <c r="H9" s="133"/>
      <c r="I9" s="133"/>
      <c r="J9" s="131" t="s">
        <v>733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732</v>
      </c>
      <c r="E12" s="135" t="s">
        <v>580</v>
      </c>
      <c r="F12" s="134"/>
      <c r="G12" s="133"/>
      <c r="H12" s="133"/>
      <c r="I12" s="133"/>
      <c r="J12" s="131" t="s">
        <v>660</v>
      </c>
    </row>
    <row r="13" ht="54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663</v>
      </c>
    </row>
    <row r="14" ht="39.75" customHeight="1" spans="1:10">
      <c r="A14" s="126" t="s">
        <v>569</v>
      </c>
      <c r="B14" s="126"/>
      <c r="C14" s="126"/>
      <c r="D14" s="126"/>
      <c r="E14" s="126"/>
      <c r="F14" s="127"/>
      <c r="G14" s="126"/>
      <c r="H14" s="142"/>
      <c r="I14" s="142"/>
      <c r="J14" s="142"/>
    </row>
    <row r="15" ht="41.25" customHeight="1" spans="1:10">
      <c r="A15" s="128" t="s">
        <v>669</v>
      </c>
      <c r="B15" s="128"/>
      <c r="C15" s="128"/>
      <c r="D15" s="128"/>
      <c r="E15" s="128"/>
      <c r="F15" s="129"/>
      <c r="G15" s="128"/>
      <c r="H15" s="130" t="s">
        <v>664</v>
      </c>
      <c r="I15" s="130"/>
      <c r="J15" s="130"/>
    </row>
    <row r="16" ht="41.25" customHeight="1" spans="1:10">
      <c r="A16" s="131" t="s">
        <v>3</v>
      </c>
      <c r="B16" s="131" t="s">
        <v>68</v>
      </c>
      <c r="C16" s="131" t="s">
        <v>69</v>
      </c>
      <c r="D16" s="131" t="s">
        <v>156</v>
      </c>
      <c r="E16" s="131" t="s">
        <v>570</v>
      </c>
      <c r="F16" s="132" t="s">
        <v>571</v>
      </c>
      <c r="G16" s="131" t="s">
        <v>572</v>
      </c>
      <c r="H16" s="131"/>
      <c r="I16" s="131" t="s">
        <v>573</v>
      </c>
      <c r="J16" s="131" t="s">
        <v>7</v>
      </c>
    </row>
    <row r="17" ht="54" customHeight="1" spans="1:10">
      <c r="A17" s="131">
        <v>11</v>
      </c>
      <c r="B17" s="133" t="s">
        <v>587</v>
      </c>
      <c r="C17" s="133" t="s">
        <v>511</v>
      </c>
      <c r="D17" s="131"/>
      <c r="E17" s="135"/>
      <c r="F17" s="134"/>
      <c r="G17" s="133"/>
      <c r="H17" s="133"/>
      <c r="I17" s="133"/>
      <c r="J17" s="131" t="s">
        <v>665</v>
      </c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/>
    </row>
    <row r="20" ht="18" customHeight="1" spans="1:10">
      <c r="A20" s="131"/>
      <c r="B20" s="133"/>
      <c r="C20" s="133"/>
      <c r="D20" s="131"/>
      <c r="E20" s="135"/>
      <c r="F20" s="134"/>
      <c r="G20" s="133"/>
      <c r="H20" s="133"/>
      <c r="I20" s="133"/>
      <c r="J20" s="131"/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/>
      <c r="B46" s="133"/>
      <c r="C46" s="133"/>
      <c r="D46" s="131"/>
      <c r="E46" s="135"/>
      <c r="F46" s="134"/>
      <c r="G46" s="133"/>
      <c r="H46" s="133"/>
      <c r="I46" s="133"/>
      <c r="J46" s="131"/>
    </row>
    <row r="47" ht="18" customHeight="1" spans="1:10">
      <c r="A47" s="131" t="s">
        <v>153</v>
      </c>
      <c r="B47" s="144"/>
      <c r="C47" s="131"/>
      <c r="D47" s="131"/>
      <c r="E47" s="131"/>
      <c r="F47" s="134">
        <f>F5</f>
        <v>1568.42</v>
      </c>
      <c r="G47" s="133"/>
      <c r="H47" s="133"/>
      <c r="I47" s="133"/>
      <c r="J47" s="133"/>
    </row>
  </sheetData>
  <sheetProtection password="CF7A" sheet="1" objects="1"/>
  <protectedRanges>
    <protectedRange sqref="F4" name="区域1"/>
  </protectedRanges>
  <mergeCells count="5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J14"/>
    <mergeCell ref="A15:E15"/>
    <mergeCell ref="F15:G15"/>
    <mergeCell ref="H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E47"/>
    <mergeCell ref="G47:H47"/>
  </mergeCells>
  <printOptions horizontalCentered="1"/>
  <pageMargins left="0.590277777777778" right="0.393055555555556" top="0.59375" bottom="0" header="0.59375" footer="0"/>
  <pageSetup paperSize="9" scale="90" orientation="portrait"/>
  <headerFooter/>
  <rowBreaks count="1" manualBreakCount="1">
    <brk id="13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J11" sqref="J11"/>
    </sheetView>
  </sheetViews>
  <sheetFormatPr defaultColWidth="9" defaultRowHeight="12" outlineLevelCol="6"/>
  <cols>
    <col min="1" max="1" width="11.8285714285714" customWidth="1"/>
    <col min="2" max="2" width="30.5714285714286" customWidth="1"/>
    <col min="3" max="4" width="10.5047619047619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1"/>
      <c r="D1" s="124"/>
      <c r="E1" s="124"/>
      <c r="F1" s="125"/>
      <c r="G1" s="125"/>
    </row>
    <row r="2" ht="39.75" customHeight="1" spans="1:7">
      <c r="A2" s="126" t="s">
        <v>589</v>
      </c>
      <c r="B2" s="126"/>
      <c r="C2" s="126"/>
      <c r="D2" s="126"/>
      <c r="E2" s="126"/>
      <c r="F2" s="126"/>
      <c r="G2" s="126"/>
    </row>
    <row r="3" ht="28.5" customHeight="1" spans="1:7">
      <c r="A3" s="128" t="s">
        <v>669</v>
      </c>
      <c r="B3" s="128"/>
      <c r="C3" s="128"/>
      <c r="D3" s="128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1" t="s">
        <v>5</v>
      </c>
      <c r="D4" s="131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5"/>
      <c r="D5" s="135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5"/>
      <c r="D6" s="135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5" t="s">
        <v>593</v>
      </c>
      <c r="D7" s="135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5" customHeight="1" spans="1:7">
      <c r="A11" s="131" t="s">
        <v>30</v>
      </c>
      <c r="B11" s="133" t="s">
        <v>501</v>
      </c>
      <c r="C11" s="134">
        <f>'表-11 总价措施项目清单与计价表（海珠电气防雷）'!F4*10%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590277777777778" right="0.472222222222222" top="0.59375" bottom="0" header="0.59375" footer="0"/>
  <pageSetup paperSize="9" orientation="portrait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view="pageBreakPreview" zoomScaleNormal="100" workbookViewId="0">
      <selection activeCell="H7" sqref="H7"/>
    </sheetView>
  </sheetViews>
  <sheetFormatPr defaultColWidth="9" defaultRowHeight="12" outlineLevelCol="5"/>
  <cols>
    <col min="1" max="1" width="12.8285714285714" customWidth="1"/>
    <col min="2" max="2" width="37.8571428571429" customWidth="1"/>
    <col min="3" max="3" width="0.828571428571429" style="120" customWidth="1"/>
    <col min="4" max="4" width="20.1619047619048" style="120" customWidth="1"/>
    <col min="5" max="5" width="7" style="120" customWidth="1"/>
    <col min="6" max="6" width="21.8380952380952" customWidth="1"/>
  </cols>
  <sheetData>
    <row r="1" ht="39.75" customHeight="1" spans="1:6">
      <c r="A1" s="126" t="s">
        <v>734</v>
      </c>
      <c r="B1" s="126"/>
      <c r="C1" s="127"/>
      <c r="D1" s="127"/>
      <c r="E1" s="148"/>
      <c r="F1" s="142"/>
    </row>
    <row r="2" ht="28.5" customHeight="1" spans="1:6">
      <c r="A2" s="128" t="s">
        <v>735</v>
      </c>
      <c r="B2" s="128"/>
      <c r="C2" s="129"/>
      <c r="D2" s="129" t="s">
        <v>671</v>
      </c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分部分项工程和单价措施项目清单与计价表（海珠外电）'!K6</f>
        <v>0</v>
      </c>
      <c r="D4" s="134"/>
      <c r="E4" s="134"/>
      <c r="F4" s="135"/>
    </row>
    <row r="5" ht="18" customHeight="1" spans="1:6">
      <c r="A5" s="131" t="s">
        <v>24</v>
      </c>
      <c r="B5" s="133" t="s">
        <v>488</v>
      </c>
      <c r="C5" s="134">
        <f>C6+C7</f>
        <v>2003.51</v>
      </c>
      <c r="D5" s="134"/>
      <c r="E5" s="134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总价措施项目清单与计价表（海珠外电）'!F46</f>
        <v>2003.51</v>
      </c>
      <c r="D6" s="134"/>
      <c r="E6" s="134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分部分项工程和单价措施项目清单与计价表（海珠外电）'!K16</f>
        <v>0</v>
      </c>
      <c r="D7" s="134"/>
      <c r="E7" s="134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4"/>
      <c r="E8" s="134"/>
      <c r="F8" s="135" t="s">
        <v>491</v>
      </c>
    </row>
    <row r="9" ht="18" customHeight="1" spans="1:6">
      <c r="A9" s="131" t="s">
        <v>492</v>
      </c>
      <c r="B9" s="133" t="s">
        <v>736</v>
      </c>
      <c r="C9" s="134"/>
      <c r="D9" s="134"/>
      <c r="E9" s="134"/>
      <c r="F9" s="135"/>
    </row>
    <row r="10" ht="18" customHeight="1" spans="1:6">
      <c r="A10" s="131" t="s">
        <v>494</v>
      </c>
      <c r="B10" s="133" t="s">
        <v>495</v>
      </c>
      <c r="C10" s="134"/>
      <c r="D10" s="134"/>
      <c r="E10" s="134"/>
      <c r="F10" s="135"/>
    </row>
    <row r="11" ht="18" customHeight="1" spans="1:6">
      <c r="A11" s="131" t="s">
        <v>496</v>
      </c>
      <c r="B11" s="133" t="s">
        <v>497</v>
      </c>
      <c r="C11" s="134"/>
      <c r="D11" s="134"/>
      <c r="E11" s="134"/>
      <c r="F11" s="135"/>
    </row>
    <row r="12" ht="18" customHeight="1" spans="1:6">
      <c r="A12" s="131" t="s">
        <v>498</v>
      </c>
      <c r="B12" s="133" t="s">
        <v>499</v>
      </c>
      <c r="C12" s="134"/>
      <c r="D12" s="134"/>
      <c r="E12" s="134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其他项目清单与计价汇总表（海珠外电）'!C36</f>
        <v>0</v>
      </c>
      <c r="D13" s="134"/>
      <c r="E13" s="134"/>
      <c r="F13" s="135"/>
    </row>
    <row r="14" ht="18" customHeight="1" spans="1:6">
      <c r="A14" s="131" t="s">
        <v>502</v>
      </c>
      <c r="B14" s="133" t="s">
        <v>503</v>
      </c>
      <c r="C14" s="134"/>
      <c r="D14" s="134"/>
      <c r="E14" s="134"/>
      <c r="F14" s="135"/>
    </row>
    <row r="15" ht="18" customHeight="1" spans="1:6">
      <c r="A15" s="131" t="s">
        <v>504</v>
      </c>
      <c r="B15" s="133" t="s">
        <v>505</v>
      </c>
      <c r="C15" s="134"/>
      <c r="D15" s="134"/>
      <c r="E15" s="134"/>
      <c r="F15" s="135"/>
    </row>
    <row r="16" ht="18" customHeight="1" spans="1:6">
      <c r="A16" s="131" t="s">
        <v>506</v>
      </c>
      <c r="B16" s="133" t="s">
        <v>507</v>
      </c>
      <c r="C16" s="134"/>
      <c r="D16" s="134"/>
      <c r="E16" s="134"/>
      <c r="F16" s="135"/>
    </row>
    <row r="17" ht="18" customHeight="1" spans="1:6">
      <c r="A17" s="131" t="s">
        <v>508</v>
      </c>
      <c r="B17" s="133" t="s">
        <v>509</v>
      </c>
      <c r="C17" s="134"/>
      <c r="D17" s="134"/>
      <c r="E17" s="134"/>
      <c r="F17" s="135"/>
    </row>
    <row r="18" ht="18" customHeight="1" spans="1:6">
      <c r="A18" s="131" t="s">
        <v>510</v>
      </c>
      <c r="B18" s="133" t="s">
        <v>511</v>
      </c>
      <c r="C18" s="134"/>
      <c r="D18" s="134"/>
      <c r="E18" s="134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2003.51</v>
      </c>
      <c r="D19" s="134"/>
      <c r="E19" s="134"/>
      <c r="F19" s="135"/>
    </row>
    <row r="20" ht="18" customHeight="1" spans="1:6">
      <c r="A20" s="131" t="s">
        <v>30</v>
      </c>
      <c r="B20" s="133" t="s">
        <v>513</v>
      </c>
      <c r="C20" s="134">
        <f>C19*9%</f>
        <v>180.3159</v>
      </c>
      <c r="D20" s="134"/>
      <c r="E20" s="134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2183.8259</v>
      </c>
      <c r="D21" s="134"/>
      <c r="E21" s="134"/>
      <c r="F21" s="135"/>
    </row>
    <row r="22" ht="18" customHeight="1" spans="1:6">
      <c r="A22" s="131" t="s">
        <v>34</v>
      </c>
      <c r="B22" s="133" t="s">
        <v>162</v>
      </c>
      <c r="C22" s="134"/>
      <c r="D22" s="134"/>
      <c r="E22" s="134"/>
      <c r="F22" s="135"/>
    </row>
    <row r="23" ht="18" customHeight="1" spans="1:6">
      <c r="A23" s="131"/>
      <c r="B23" s="133"/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/>
      <c r="B36" s="133"/>
      <c r="C36" s="134"/>
      <c r="D36" s="134"/>
      <c r="E36" s="134"/>
      <c r="F36" s="135"/>
    </row>
    <row r="37" ht="18" customHeight="1" spans="1:6">
      <c r="A37" s="131" t="s">
        <v>515</v>
      </c>
      <c r="B37" s="131"/>
      <c r="C37" s="134">
        <f>C21</f>
        <v>2183.8259</v>
      </c>
      <c r="D37" s="134"/>
      <c r="E37" s="134"/>
      <c r="F37" s="135"/>
    </row>
    <row r="38" ht="18" customHeight="1" spans="1:6">
      <c r="A38" s="145" t="s">
        <v>737</v>
      </c>
      <c r="B38" s="145"/>
      <c r="C38" s="152"/>
      <c r="D38" s="152"/>
      <c r="E38" s="152"/>
      <c r="F38" s="145"/>
    </row>
    <row r="39" ht="18" customHeight="1" spans="1:6">
      <c r="A39" s="138"/>
      <c r="B39" s="138"/>
      <c r="C39" s="139"/>
      <c r="D39" s="154"/>
      <c r="E39" s="155" t="s">
        <v>738</v>
      </c>
      <c r="F39" s="156"/>
    </row>
  </sheetData>
  <sheetProtection password="CF7A" sheet="1" objects="1"/>
  <mergeCells count="42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B37"/>
    <mergeCell ref="C37:E37"/>
    <mergeCell ref="A38:F38"/>
    <mergeCell ref="A39:C39"/>
    <mergeCell ref="E39:F39"/>
  </mergeCells>
  <printOptions horizontalCentered="1"/>
  <pageMargins left="0.629861111111111" right="0.393055555555556" top="0.59375" bottom="0" header="0.59375" footer="0"/>
  <pageSetup paperSize="9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view="pageBreakPreview" zoomScaleNormal="100" workbookViewId="0">
      <selection activeCell="P7" sqref="P7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3.8571428571429" customWidth="1"/>
    <col min="10" max="10" width="14.1428571428571" style="120" customWidth="1"/>
    <col min="11" max="11" width="14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735</v>
      </c>
      <c r="B2" s="128"/>
      <c r="C2" s="128"/>
      <c r="D2" s="128"/>
      <c r="E2" s="128" t="s">
        <v>671</v>
      </c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31" t="s">
        <v>5</v>
      </c>
      <c r="J3" s="132"/>
      <c r="K3" s="132"/>
      <c r="L3" s="131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31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31" t="s">
        <v>495</v>
      </c>
    </row>
    <row r="6" ht="28.5" customHeight="1" spans="1:12">
      <c r="A6" s="131"/>
      <c r="B6" s="133"/>
      <c r="C6" s="133" t="s">
        <v>630</v>
      </c>
      <c r="D6" s="133"/>
      <c r="E6" s="133"/>
      <c r="F6" s="133"/>
      <c r="G6" s="135"/>
      <c r="H6" s="135"/>
      <c r="I6" s="135"/>
      <c r="J6" s="134"/>
      <c r="K6" s="134">
        <f>SUM(K7:K15)</f>
        <v>0</v>
      </c>
      <c r="L6" s="135"/>
    </row>
    <row r="7" ht="105" customHeight="1" spans="1:12">
      <c r="A7" s="131">
        <v>1</v>
      </c>
      <c r="B7" s="133" t="s">
        <v>689</v>
      </c>
      <c r="C7" s="133" t="s">
        <v>690</v>
      </c>
      <c r="D7" s="133" t="s">
        <v>739</v>
      </c>
      <c r="E7" s="133"/>
      <c r="F7" s="131" t="s">
        <v>95</v>
      </c>
      <c r="G7" s="135">
        <v>1000</v>
      </c>
      <c r="H7" s="135"/>
      <c r="I7" s="135">
        <v>26.84</v>
      </c>
      <c r="J7" s="134"/>
      <c r="K7" s="134">
        <f>J7*G7</f>
        <v>0</v>
      </c>
      <c r="L7" s="135"/>
    </row>
    <row r="8" ht="30" customHeight="1" spans="1:12">
      <c r="A8" s="131">
        <v>2</v>
      </c>
      <c r="B8" s="133" t="s">
        <v>709</v>
      </c>
      <c r="C8" s="133" t="s">
        <v>740</v>
      </c>
      <c r="D8" s="133" t="s">
        <v>741</v>
      </c>
      <c r="E8" s="133"/>
      <c r="F8" s="131" t="s">
        <v>407</v>
      </c>
      <c r="G8" s="135">
        <v>1</v>
      </c>
      <c r="H8" s="135"/>
      <c r="I8" s="135">
        <v>993.91</v>
      </c>
      <c r="J8" s="134"/>
      <c r="K8" s="134">
        <f t="shared" ref="K8:K15" si="0">J8*G8</f>
        <v>0</v>
      </c>
      <c r="L8" s="135"/>
    </row>
    <row r="9" ht="32" customHeight="1" spans="1:12">
      <c r="A9" s="131">
        <v>3</v>
      </c>
      <c r="B9" s="133" t="s">
        <v>742</v>
      </c>
      <c r="C9" s="133" t="s">
        <v>743</v>
      </c>
      <c r="D9" s="133" t="s">
        <v>744</v>
      </c>
      <c r="E9" s="133"/>
      <c r="F9" s="131" t="s">
        <v>107</v>
      </c>
      <c r="G9" s="135">
        <v>1</v>
      </c>
      <c r="H9" s="135"/>
      <c r="I9" s="135">
        <v>376.27</v>
      </c>
      <c r="J9" s="134"/>
      <c r="K9" s="134">
        <f t="shared" si="0"/>
        <v>0</v>
      </c>
      <c r="L9" s="135"/>
    </row>
    <row r="10" ht="26" customHeight="1" spans="1:12">
      <c r="A10" s="131">
        <v>4</v>
      </c>
      <c r="B10" s="133" t="s">
        <v>745</v>
      </c>
      <c r="C10" s="133" t="s">
        <v>746</v>
      </c>
      <c r="D10" s="133" t="s">
        <v>747</v>
      </c>
      <c r="E10" s="133"/>
      <c r="F10" s="131" t="s">
        <v>107</v>
      </c>
      <c r="G10" s="135">
        <v>1</v>
      </c>
      <c r="H10" s="135"/>
      <c r="I10" s="135">
        <v>270.39</v>
      </c>
      <c r="J10" s="134"/>
      <c r="K10" s="134">
        <f t="shared" si="0"/>
        <v>0</v>
      </c>
      <c r="L10" s="135"/>
    </row>
    <row r="11" ht="26" customHeight="1" spans="1:12">
      <c r="A11" s="131">
        <v>5</v>
      </c>
      <c r="B11" s="133" t="s">
        <v>748</v>
      </c>
      <c r="C11" s="133" t="s">
        <v>749</v>
      </c>
      <c r="D11" s="133" t="s">
        <v>750</v>
      </c>
      <c r="E11" s="133"/>
      <c r="F11" s="131" t="s">
        <v>88</v>
      </c>
      <c r="G11" s="135">
        <v>24.55</v>
      </c>
      <c r="H11" s="135"/>
      <c r="I11" s="135">
        <v>40.34</v>
      </c>
      <c r="J11" s="134"/>
      <c r="K11" s="134">
        <f t="shared" si="0"/>
        <v>0</v>
      </c>
      <c r="L11" s="135"/>
    </row>
    <row r="12" ht="26" customHeight="1" spans="1:12">
      <c r="A12" s="131">
        <v>6</v>
      </c>
      <c r="B12" s="133" t="s">
        <v>751</v>
      </c>
      <c r="C12" s="133" t="s">
        <v>93</v>
      </c>
      <c r="D12" s="133" t="s">
        <v>752</v>
      </c>
      <c r="E12" s="133"/>
      <c r="F12" s="131" t="s">
        <v>95</v>
      </c>
      <c r="G12" s="135">
        <v>35</v>
      </c>
      <c r="H12" s="135"/>
      <c r="I12" s="135">
        <v>8.12</v>
      </c>
      <c r="J12" s="134"/>
      <c r="K12" s="134">
        <f t="shared" si="0"/>
        <v>0</v>
      </c>
      <c r="L12" s="135"/>
    </row>
    <row r="13" ht="26" customHeight="1" spans="1:12">
      <c r="A13" s="131">
        <v>7</v>
      </c>
      <c r="B13" s="133" t="s">
        <v>753</v>
      </c>
      <c r="C13" s="133" t="s">
        <v>528</v>
      </c>
      <c r="D13" s="133" t="s">
        <v>754</v>
      </c>
      <c r="E13" s="133"/>
      <c r="F13" s="131" t="s">
        <v>88</v>
      </c>
      <c r="G13" s="135">
        <v>14.7</v>
      </c>
      <c r="H13" s="135"/>
      <c r="I13" s="135">
        <v>307.3</v>
      </c>
      <c r="J13" s="134"/>
      <c r="K13" s="134">
        <f t="shared" si="0"/>
        <v>0</v>
      </c>
      <c r="L13" s="135"/>
    </row>
    <row r="14" ht="26" customHeight="1" spans="1:12">
      <c r="A14" s="131">
        <v>8</v>
      </c>
      <c r="B14" s="133" t="s">
        <v>755</v>
      </c>
      <c r="C14" s="133" t="s">
        <v>756</v>
      </c>
      <c r="D14" s="133" t="s">
        <v>757</v>
      </c>
      <c r="E14" s="133"/>
      <c r="F14" s="131" t="s">
        <v>688</v>
      </c>
      <c r="G14" s="135">
        <v>1</v>
      </c>
      <c r="H14" s="135"/>
      <c r="I14" s="135">
        <v>906.42</v>
      </c>
      <c r="J14" s="134"/>
      <c r="K14" s="134">
        <f t="shared" si="0"/>
        <v>0</v>
      </c>
      <c r="L14" s="135"/>
    </row>
    <row r="15" ht="26" customHeight="1" spans="1:12">
      <c r="A15" s="131">
        <v>9</v>
      </c>
      <c r="B15" s="133" t="s">
        <v>758</v>
      </c>
      <c r="C15" s="133" t="s">
        <v>759</v>
      </c>
      <c r="D15" s="133" t="s">
        <v>760</v>
      </c>
      <c r="E15" s="133"/>
      <c r="F15" s="131" t="s">
        <v>95</v>
      </c>
      <c r="G15" s="135">
        <v>120</v>
      </c>
      <c r="H15" s="135"/>
      <c r="I15" s="135">
        <v>20.18</v>
      </c>
      <c r="J15" s="134"/>
      <c r="K15" s="134">
        <f t="shared" si="0"/>
        <v>0</v>
      </c>
      <c r="L15" s="135"/>
    </row>
    <row r="16" ht="18" customHeight="1" spans="1:12">
      <c r="A16" s="131"/>
      <c r="B16" s="133"/>
      <c r="C16" s="133" t="s">
        <v>57</v>
      </c>
      <c r="D16" s="133"/>
      <c r="E16" s="133"/>
      <c r="F16" s="133"/>
      <c r="G16" s="135"/>
      <c r="H16" s="135"/>
      <c r="I16" s="135"/>
      <c r="J16" s="134"/>
      <c r="K16" s="134">
        <f>SUM(K17:K18)</f>
        <v>0</v>
      </c>
      <c r="L16" s="135"/>
    </row>
    <row r="17" ht="18" customHeight="1" spans="1:12">
      <c r="A17" s="131">
        <v>10</v>
      </c>
      <c r="B17" s="133" t="s">
        <v>635</v>
      </c>
      <c r="C17" s="133" t="s">
        <v>636</v>
      </c>
      <c r="D17" s="133"/>
      <c r="E17" s="133"/>
      <c r="F17" s="131" t="s">
        <v>637</v>
      </c>
      <c r="G17" s="135">
        <v>1</v>
      </c>
      <c r="H17" s="135"/>
      <c r="I17" s="135"/>
      <c r="J17" s="134"/>
      <c r="K17" s="134">
        <f>J17*G17</f>
        <v>0</v>
      </c>
      <c r="L17" s="135"/>
    </row>
    <row r="18" ht="18" customHeight="1" spans="1:12">
      <c r="A18" s="131">
        <v>11</v>
      </c>
      <c r="B18" s="133" t="s">
        <v>638</v>
      </c>
      <c r="C18" s="133" t="s">
        <v>639</v>
      </c>
      <c r="D18" s="133"/>
      <c r="E18" s="133"/>
      <c r="F18" s="131" t="s">
        <v>637</v>
      </c>
      <c r="G18" s="135">
        <v>1</v>
      </c>
      <c r="H18" s="135"/>
      <c r="I18" s="135"/>
      <c r="J18" s="134"/>
      <c r="K18" s="134">
        <f>J18*G18</f>
        <v>0</v>
      </c>
      <c r="L18" s="135"/>
    </row>
    <row r="19" ht="18" customHeight="1" spans="1:12">
      <c r="A19" s="131"/>
      <c r="B19" s="133"/>
      <c r="C19" s="133"/>
      <c r="D19" s="133"/>
      <c r="E19" s="133"/>
      <c r="F19" s="131"/>
      <c r="G19" s="135"/>
      <c r="H19" s="135"/>
      <c r="I19" s="135"/>
      <c r="J19" s="134"/>
      <c r="K19" s="134"/>
      <c r="L19" s="135"/>
    </row>
    <row r="20" ht="28.5" customHeight="1" spans="1:12">
      <c r="A20" s="145" t="s">
        <v>730</v>
      </c>
      <c r="B20" s="145"/>
      <c r="C20" s="145"/>
      <c r="D20" s="145"/>
      <c r="E20" s="145"/>
      <c r="F20" s="145"/>
      <c r="G20" s="145"/>
      <c r="H20" s="145"/>
      <c r="I20" s="145"/>
      <c r="J20" s="152"/>
      <c r="K20" s="152"/>
      <c r="L20" s="145"/>
    </row>
    <row r="21" ht="28.5" customHeight="1" spans="1:12">
      <c r="A21" s="145"/>
      <c r="B21" s="145"/>
      <c r="C21" s="145"/>
      <c r="D21" s="145"/>
      <c r="E21" s="146"/>
      <c r="F21" s="146"/>
      <c r="G21" s="146"/>
      <c r="H21" s="147" t="s">
        <v>731</v>
      </c>
      <c r="I21" s="147"/>
      <c r="J21" s="153"/>
      <c r="K21" s="153"/>
      <c r="L21" s="147"/>
    </row>
    <row r="22" ht="17.25" customHeight="1"/>
    <row r="23" ht="17.25" customHeight="1"/>
  </sheetData>
  <sheetProtection password="CF7A" sheet="1" objects="1"/>
  <protectedRanges>
    <protectedRange sqref="J7:J15 J17:J18" name="区域1"/>
  </protectedRanges>
  <mergeCells count="46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L20"/>
    <mergeCell ref="A21:D21"/>
    <mergeCell ref="E21:G21"/>
    <mergeCell ref="H21:L21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7">
    <dataValidation type="decimal" operator="lessThanOrEqual" allowBlank="1" showInputMessage="1" showErrorMessage="1" sqref="J14">
      <formula1>I14:I18</formula1>
    </dataValidation>
    <dataValidation type="decimal" operator="lessThanOrEqual" allowBlank="1" showInputMessage="1" showErrorMessage="1" sqref="J12">
      <formula1>I12:I18</formula1>
    </dataValidation>
    <dataValidation type="decimal" operator="lessThanOrEqual" allowBlank="1" showInputMessage="1" showErrorMessage="1" sqref="J11">
      <formula1>I11:I18</formula1>
    </dataValidation>
    <dataValidation type="decimal" operator="lessThanOrEqual" allowBlank="1" showInputMessage="1" showErrorMessage="1" sqref="J13">
      <formula1>I13:I18</formula1>
    </dataValidation>
    <dataValidation type="decimal" operator="lessThanOrEqual" allowBlank="1" showInputMessage="1" showErrorMessage="1" sqref="J15">
      <formula1>I15:I18</formula1>
    </dataValidation>
    <dataValidation type="decimal" operator="lessThanOrEqual" allowBlank="1" showInputMessage="1" showErrorMessage="1" sqref="J7:J10">
      <formula1>I7:I15</formula1>
    </dataValidation>
    <dataValidation type="decimal" operator="lessThanOrEqual" allowBlank="1" showInputMessage="1" showErrorMessage="1" sqref="J17:J18">
      <formula1>I16:I17</formula1>
    </dataValidation>
  </dataValidations>
  <printOptions horizontalCentered="1"/>
  <pageMargins left="0.116416666666667" right="0.116416666666667" top="0.59375" bottom="0" header="0.59375" footer="0"/>
  <pageSetup paperSize="9" scale="96" orientation="landscape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showGridLines="0" view="pageBreakPreview" zoomScaleNormal="100" topLeftCell="A2" workbookViewId="0">
      <selection activeCell="N38" sqref="N38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83809523809524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735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732</v>
      </c>
      <c r="E5" s="135" t="s">
        <v>641</v>
      </c>
      <c r="F5" s="134">
        <v>2003.51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732</v>
      </c>
      <c r="E9" s="135" t="s">
        <v>580</v>
      </c>
      <c r="F9" s="134"/>
      <c r="G9" s="133"/>
      <c r="H9" s="133"/>
      <c r="I9" s="133"/>
      <c r="J9" s="131" t="s">
        <v>653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732</v>
      </c>
      <c r="E12" s="135" t="s">
        <v>580</v>
      </c>
      <c r="F12" s="134"/>
      <c r="G12" s="133"/>
      <c r="H12" s="133"/>
      <c r="I12" s="133"/>
      <c r="J12" s="131" t="s">
        <v>660</v>
      </c>
    </row>
    <row r="13" ht="27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761</v>
      </c>
    </row>
    <row r="14" ht="18" customHeight="1" spans="1:10">
      <c r="A14" s="140" t="s">
        <v>762</v>
      </c>
      <c r="B14" s="140"/>
      <c r="C14" s="140"/>
      <c r="D14" s="140"/>
      <c r="E14" s="140"/>
      <c r="F14" s="141"/>
      <c r="G14" s="140"/>
      <c r="H14" s="140"/>
      <c r="I14" s="140"/>
      <c r="J14" s="140"/>
    </row>
    <row r="15" ht="18" customHeight="1" spans="1:10">
      <c r="A15" s="140"/>
      <c r="B15" s="140"/>
      <c r="C15" s="140"/>
      <c r="D15" s="140"/>
      <c r="E15" s="140"/>
      <c r="F15" s="141"/>
      <c r="G15" s="140"/>
      <c r="H15" s="125" t="s">
        <v>763</v>
      </c>
      <c r="I15" s="125"/>
      <c r="J15" s="125"/>
    </row>
    <row r="16" ht="39.75" customHeight="1" spans="1:10">
      <c r="A16" s="126" t="s">
        <v>569</v>
      </c>
      <c r="B16" s="126"/>
      <c r="C16" s="126"/>
      <c r="D16" s="126"/>
      <c r="E16" s="126"/>
      <c r="F16" s="127"/>
      <c r="G16" s="126"/>
      <c r="H16" s="142"/>
      <c r="I16" s="142"/>
      <c r="J16" s="142"/>
    </row>
    <row r="17" ht="41.25" customHeight="1" spans="1:10">
      <c r="A17" s="128" t="s">
        <v>735</v>
      </c>
      <c r="B17" s="128"/>
      <c r="C17" s="128"/>
      <c r="D17" s="128"/>
      <c r="E17" s="128"/>
      <c r="F17" s="129"/>
      <c r="G17" s="128"/>
      <c r="H17" s="130" t="s">
        <v>664</v>
      </c>
      <c r="I17" s="130"/>
      <c r="J17" s="130"/>
    </row>
    <row r="18" ht="41.25" customHeight="1" spans="1:10">
      <c r="A18" s="131" t="s">
        <v>3</v>
      </c>
      <c r="B18" s="131" t="s">
        <v>68</v>
      </c>
      <c r="C18" s="131" t="s">
        <v>69</v>
      </c>
      <c r="D18" s="131" t="s">
        <v>156</v>
      </c>
      <c r="E18" s="131" t="s">
        <v>570</v>
      </c>
      <c r="F18" s="132" t="s">
        <v>571</v>
      </c>
      <c r="G18" s="131" t="s">
        <v>572</v>
      </c>
      <c r="H18" s="131"/>
      <c r="I18" s="131" t="s">
        <v>573</v>
      </c>
      <c r="J18" s="131" t="s">
        <v>7</v>
      </c>
    </row>
    <row r="19" ht="44.25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 t="s">
        <v>764</v>
      </c>
    </row>
    <row r="20" ht="54" customHeight="1" spans="1:10">
      <c r="A20" s="131">
        <v>11</v>
      </c>
      <c r="B20" s="133" t="s">
        <v>587</v>
      </c>
      <c r="C20" s="133" t="s">
        <v>511</v>
      </c>
      <c r="D20" s="131"/>
      <c r="E20" s="135"/>
      <c r="F20" s="134"/>
      <c r="G20" s="133"/>
      <c r="H20" s="133"/>
      <c r="I20" s="133"/>
      <c r="J20" s="131" t="s">
        <v>665</v>
      </c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 t="s">
        <v>153</v>
      </c>
      <c r="B46" s="144"/>
      <c r="C46" s="131"/>
      <c r="D46" s="131"/>
      <c r="E46" s="131"/>
      <c r="F46" s="134">
        <f>F5</f>
        <v>2003.51</v>
      </c>
      <c r="G46" s="133"/>
      <c r="H46" s="133"/>
      <c r="I46" s="133"/>
      <c r="J46" s="133"/>
    </row>
    <row r="47" ht="18" customHeight="1" spans="1:10">
      <c r="A47" s="140" t="s">
        <v>762</v>
      </c>
      <c r="B47" s="140"/>
      <c r="C47" s="140"/>
      <c r="D47" s="140"/>
      <c r="E47" s="140"/>
      <c r="F47" s="141"/>
      <c r="G47" s="140"/>
      <c r="H47" s="140"/>
      <c r="I47" s="140"/>
      <c r="J47" s="140"/>
    </row>
    <row r="48" ht="18" customHeight="1" spans="1:10">
      <c r="A48" s="140"/>
      <c r="B48" s="140"/>
      <c r="C48" s="140"/>
      <c r="D48" s="140"/>
      <c r="E48" s="140"/>
      <c r="F48" s="141"/>
      <c r="G48" s="140"/>
      <c r="H48" s="125" t="s">
        <v>763</v>
      </c>
      <c r="I48" s="125"/>
      <c r="J48" s="125"/>
    </row>
  </sheetData>
  <sheetProtection password="CF7A" sheet="1" objects="1"/>
  <protectedRanges>
    <protectedRange sqref="F4" name="区域1"/>
  </protectedRanges>
  <mergeCells count="61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E14"/>
    <mergeCell ref="F14:G14"/>
    <mergeCell ref="H14:J14"/>
    <mergeCell ref="A15:E15"/>
    <mergeCell ref="F15:G15"/>
    <mergeCell ref="H15:J15"/>
    <mergeCell ref="A16:J16"/>
    <mergeCell ref="A17:E17"/>
    <mergeCell ref="F17:G17"/>
    <mergeCell ref="H17:J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A46:E46"/>
    <mergeCell ref="G46:H46"/>
    <mergeCell ref="A47:E47"/>
    <mergeCell ref="F47:G47"/>
    <mergeCell ref="H47:J47"/>
    <mergeCell ref="A48:E48"/>
    <mergeCell ref="F48:G48"/>
    <mergeCell ref="H48:J48"/>
  </mergeCells>
  <printOptions horizontalCentered="1"/>
  <pageMargins left="0.550694444444444" right="0.472222222222222" top="0.59375" bottom="0" header="0.59375" footer="0"/>
  <pageSetup paperSize="9" scale="89" orientation="portrait"/>
  <headerFooter/>
  <rowBreaks count="1" manualBreakCount="1">
    <brk id="15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I7" sqref="I7"/>
    </sheetView>
  </sheetViews>
  <sheetFormatPr defaultColWidth="9" defaultRowHeight="12" outlineLevelCol="6"/>
  <cols>
    <col min="1" max="1" width="11.8285714285714" customWidth="1"/>
    <col min="2" max="2" width="28" customWidth="1"/>
    <col min="3" max="4" width="10.5047619047619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1"/>
      <c r="D1" s="124"/>
      <c r="E1" s="124"/>
      <c r="F1" s="125"/>
      <c r="G1" s="125"/>
    </row>
    <row r="2" ht="39.75" customHeight="1" spans="1:7">
      <c r="A2" s="126" t="s">
        <v>589</v>
      </c>
      <c r="B2" s="126"/>
      <c r="C2" s="126"/>
      <c r="D2" s="126"/>
      <c r="E2" s="126"/>
      <c r="F2" s="126"/>
      <c r="G2" s="126"/>
    </row>
    <row r="3" ht="28.5" customHeight="1" spans="1:7">
      <c r="A3" s="128" t="s">
        <v>735</v>
      </c>
      <c r="B3" s="128"/>
      <c r="C3" s="128"/>
      <c r="D3" s="128" t="s">
        <v>671</v>
      </c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1" t="s">
        <v>5</v>
      </c>
      <c r="D4" s="131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736</v>
      </c>
      <c r="C5" s="135"/>
      <c r="D5" s="135"/>
      <c r="E5" s="135"/>
      <c r="F5" s="135"/>
      <c r="G5" s="133"/>
    </row>
    <row r="6" ht="18" customHeight="1" spans="1:7">
      <c r="A6" s="131" t="s">
        <v>24</v>
      </c>
      <c r="B6" s="133" t="s">
        <v>495</v>
      </c>
      <c r="C6" s="135"/>
      <c r="D6" s="135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5" t="s">
        <v>593</v>
      </c>
      <c r="D7" s="135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5"/>
      <c r="D8" s="135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5"/>
      <c r="D9" s="135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5"/>
      <c r="D10" s="135"/>
      <c r="E10" s="135"/>
      <c r="F10" s="135"/>
      <c r="G10" s="133" t="s">
        <v>598</v>
      </c>
    </row>
    <row r="11" ht="44" customHeight="1" spans="1:7">
      <c r="A11" s="131" t="s">
        <v>30</v>
      </c>
      <c r="B11" s="133" t="s">
        <v>501</v>
      </c>
      <c r="C11" s="134">
        <f>'表-11 总价措施项目清单与计价表（海珠外电）'!F4*10%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6"/>
      <c r="B36" s="133" t="s">
        <v>600</v>
      </c>
      <c r="C36" s="134">
        <f>C11</f>
        <v>0</v>
      </c>
      <c r="D36" s="134"/>
      <c r="E36" s="136"/>
      <c r="F36" s="136"/>
      <c r="G36" s="137" t="s">
        <v>593</v>
      </c>
    </row>
    <row r="37" ht="18" customHeight="1" spans="1:7">
      <c r="A37" s="138" t="s">
        <v>765</v>
      </c>
      <c r="B37" s="138"/>
      <c r="C37" s="138"/>
      <c r="D37" s="138"/>
      <c r="E37" s="138"/>
      <c r="F37" s="138"/>
      <c r="G37" s="138"/>
    </row>
    <row r="38" ht="18" customHeight="1" spans="1:7">
      <c r="A38" s="140"/>
      <c r="B38" s="140"/>
      <c r="C38" s="140"/>
      <c r="D38" s="140"/>
      <c r="E38" s="140"/>
      <c r="F38" s="125" t="s">
        <v>766</v>
      </c>
      <c r="G38" s="125"/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C38"/>
    <mergeCell ref="D38:E38"/>
    <mergeCell ref="F38:G38"/>
  </mergeCells>
  <printOptions horizontalCentered="1"/>
  <pageMargins left="0.590277777777778" right="0.511805555555556" top="0.59375" bottom="0" header="0.59375" footer="0"/>
  <pageSetup paperSize="9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view="pageBreakPreview" zoomScaleNormal="100" workbookViewId="0">
      <selection activeCell="H14" sqref="H14"/>
    </sheetView>
  </sheetViews>
  <sheetFormatPr defaultColWidth="9" defaultRowHeight="12" outlineLevelCol="4"/>
  <cols>
    <col min="1" max="1" width="10.8285714285714" customWidth="1"/>
    <col min="2" max="2" width="40.2857142857143" customWidth="1"/>
    <col min="3" max="3" width="17.1428571428571" style="120" customWidth="1"/>
    <col min="4" max="4" width="14.1714285714286" style="120" customWidth="1"/>
    <col min="5" max="5" width="16.6666666666667" customWidth="1"/>
  </cols>
  <sheetData>
    <row r="1" ht="37.5" customHeight="1" spans="1:5">
      <c r="A1" s="126" t="s">
        <v>478</v>
      </c>
      <c r="B1" s="126"/>
      <c r="C1" s="127"/>
      <c r="D1" s="148"/>
      <c r="E1" s="142"/>
    </row>
    <row r="2" ht="28.5" customHeight="1" spans="1:5">
      <c r="A2" s="128" t="s">
        <v>767</v>
      </c>
      <c r="B2" s="128"/>
      <c r="C2" s="129"/>
      <c r="D2" s="149" t="s">
        <v>480</v>
      </c>
      <c r="E2" s="130"/>
    </row>
    <row r="3" ht="18" customHeight="1" spans="1:5">
      <c r="A3" s="131" t="s">
        <v>3</v>
      </c>
      <c r="B3" s="131" t="s">
        <v>481</v>
      </c>
      <c r="C3" s="132" t="s">
        <v>5</v>
      </c>
      <c r="D3" s="161" t="s">
        <v>6</v>
      </c>
      <c r="E3" s="162" t="s">
        <v>7</v>
      </c>
    </row>
    <row r="4" ht="28.5" customHeight="1" spans="1:5">
      <c r="A4" s="131" t="s">
        <v>22</v>
      </c>
      <c r="B4" s="133" t="s">
        <v>460</v>
      </c>
      <c r="C4" s="134">
        <f>'表-04 单位工程投标报价汇总表（番禺机柜基础）'!C38</f>
        <v>361.9563</v>
      </c>
      <c r="D4" s="134">
        <f>'表-04 单位工程投标报价汇总表（番禺机柜基础）'!C6</f>
        <v>332.07</v>
      </c>
      <c r="E4" s="135"/>
    </row>
    <row r="5" ht="28.5" customHeight="1" spans="1:5">
      <c r="A5" s="131" t="s">
        <v>24</v>
      </c>
      <c r="B5" s="133" t="s">
        <v>462</v>
      </c>
      <c r="C5" s="134">
        <f>'表-04 单位工程投标报价汇总表（番禺杆体基础）'!C38</f>
        <v>7511.2227</v>
      </c>
      <c r="D5" s="134">
        <f>'表-04 单位工程投标报价汇总表（番禺杆体基础）'!C6</f>
        <v>6891.03</v>
      </c>
      <c r="E5" s="135"/>
    </row>
    <row r="6" ht="28.5" customHeight="1" spans="1:5">
      <c r="A6" s="131" t="s">
        <v>26</v>
      </c>
      <c r="B6" s="133" t="s">
        <v>464</v>
      </c>
      <c r="C6" s="134">
        <f>'表-04 单位工程投标报价汇总表（番禺杆体安装）'!C38</f>
        <v>10187.2926</v>
      </c>
      <c r="D6" s="134">
        <f>'表-04 单位工程投标报价汇总表（番禺杆体安装）'!C5</f>
        <v>9346.14</v>
      </c>
      <c r="E6" s="135"/>
    </row>
    <row r="7" ht="28.5" customHeight="1" spans="1:5">
      <c r="A7" s="131" t="s">
        <v>28</v>
      </c>
      <c r="B7" s="133" t="s">
        <v>466</v>
      </c>
      <c r="C7" s="134">
        <f>'表-04 单位工程投标报价汇总表（番禺杆体拆除）'!C38</f>
        <v>3005.5442</v>
      </c>
      <c r="D7" s="134">
        <f>'表-04 单位工程投标报价汇总表（番禺杆体拆除）'!C5</f>
        <v>2757.38</v>
      </c>
      <c r="E7" s="135"/>
    </row>
    <row r="8" ht="28.5" customHeight="1" spans="1:5">
      <c r="A8" s="131" t="s">
        <v>30</v>
      </c>
      <c r="B8" s="133" t="s">
        <v>468</v>
      </c>
      <c r="C8" s="134">
        <f>'表-04 单位工程投标报价汇总表（番禺防雷）'!C38</f>
        <v>1115.3752</v>
      </c>
      <c r="D8" s="134">
        <f>'表-04 单位工程投标报价汇总表（番禺防雷）'!C6</f>
        <v>1023.28</v>
      </c>
      <c r="E8" s="135"/>
    </row>
    <row r="9" ht="28.5" customHeight="1" spans="1:5">
      <c r="A9" s="131" t="s">
        <v>32</v>
      </c>
      <c r="B9" s="133" t="s">
        <v>470</v>
      </c>
      <c r="C9" s="134">
        <f>'表-04 单位工程投标报价汇总表（番禺外电）'!C37</f>
        <v>1257.1842</v>
      </c>
      <c r="D9" s="134">
        <f>'表-04 单位工程投标报价汇总表（番禺外电）'!C5</f>
        <v>1153.38</v>
      </c>
      <c r="E9" s="135"/>
    </row>
    <row r="10" ht="18.75" customHeight="1" spans="1:5">
      <c r="A10" s="131"/>
      <c r="B10" s="133"/>
      <c r="C10" s="134"/>
      <c r="D10" s="134"/>
      <c r="E10" s="135"/>
    </row>
    <row r="11" ht="18.75" customHeight="1" spans="1:5">
      <c r="A11" s="131"/>
      <c r="B11" s="133"/>
      <c r="C11" s="134"/>
      <c r="D11" s="134"/>
      <c r="E11" s="135"/>
    </row>
    <row r="12" ht="18.75" customHeight="1" spans="1:5">
      <c r="A12" s="131"/>
      <c r="B12" s="133"/>
      <c r="C12" s="134"/>
      <c r="D12" s="134"/>
      <c r="E12" s="135"/>
    </row>
    <row r="13" ht="18.75" customHeight="1" spans="1:5">
      <c r="A13" s="131"/>
      <c r="B13" s="133"/>
      <c r="C13" s="134"/>
      <c r="D13" s="134"/>
      <c r="E13" s="135"/>
    </row>
    <row r="14" ht="18.75" customHeight="1" spans="1:5">
      <c r="A14" s="131"/>
      <c r="B14" s="133"/>
      <c r="C14" s="134"/>
      <c r="D14" s="134"/>
      <c r="E14" s="135"/>
    </row>
    <row r="15" ht="18.75" customHeight="1" spans="1:5">
      <c r="A15" s="131"/>
      <c r="B15" s="133"/>
      <c r="C15" s="134"/>
      <c r="D15" s="134"/>
      <c r="E15" s="135"/>
    </row>
    <row r="16" ht="18.75" customHeight="1" spans="1:5">
      <c r="A16" s="131"/>
      <c r="B16" s="133"/>
      <c r="C16" s="134"/>
      <c r="D16" s="134"/>
      <c r="E16" s="135"/>
    </row>
    <row r="17" ht="18.75" customHeight="1" spans="1:5">
      <c r="A17" s="131"/>
      <c r="B17" s="133"/>
      <c r="C17" s="134"/>
      <c r="D17" s="134"/>
      <c r="E17" s="135"/>
    </row>
    <row r="18" ht="18.75" customHeight="1" spans="1:5">
      <c r="A18" s="131"/>
      <c r="B18" s="133"/>
      <c r="C18" s="134"/>
      <c r="D18" s="134"/>
      <c r="E18" s="135"/>
    </row>
    <row r="19" ht="18.75" customHeight="1" spans="1:5">
      <c r="A19" s="131"/>
      <c r="B19" s="133"/>
      <c r="C19" s="134"/>
      <c r="D19" s="134"/>
      <c r="E19" s="135"/>
    </row>
    <row r="20" ht="18.75" customHeight="1" spans="1:5">
      <c r="A20" s="131"/>
      <c r="B20" s="133"/>
      <c r="C20" s="134"/>
      <c r="D20" s="134"/>
      <c r="E20" s="135"/>
    </row>
    <row r="21" ht="18.75" customHeight="1" spans="1:5">
      <c r="A21" s="131"/>
      <c r="B21" s="133"/>
      <c r="C21" s="134"/>
      <c r="D21" s="134"/>
      <c r="E21" s="135"/>
    </row>
    <row r="22" ht="18.75" customHeight="1" spans="1:5">
      <c r="A22" s="131"/>
      <c r="B22" s="133"/>
      <c r="C22" s="134"/>
      <c r="D22" s="134"/>
      <c r="E22" s="135"/>
    </row>
    <row r="23" ht="18.75" customHeight="1" spans="1:5">
      <c r="A23" s="131"/>
      <c r="B23" s="133"/>
      <c r="C23" s="134"/>
      <c r="D23" s="134"/>
      <c r="E23" s="135"/>
    </row>
    <row r="24" ht="18.75" customHeight="1" spans="1:5">
      <c r="A24" s="131"/>
      <c r="B24" s="133"/>
      <c r="C24" s="134"/>
      <c r="D24" s="134"/>
      <c r="E24" s="135"/>
    </row>
    <row r="25" ht="18.75" customHeight="1" spans="1:5">
      <c r="A25" s="131"/>
      <c r="B25" s="133"/>
      <c r="C25" s="134"/>
      <c r="D25" s="134"/>
      <c r="E25" s="135"/>
    </row>
    <row r="26" ht="18.75" customHeight="1" spans="1:5">
      <c r="A26" s="131"/>
      <c r="B26" s="133"/>
      <c r="C26" s="134"/>
      <c r="D26" s="134"/>
      <c r="E26" s="135"/>
    </row>
    <row r="27" ht="18.75" customHeight="1" spans="1:5">
      <c r="A27" s="131"/>
      <c r="B27" s="133"/>
      <c r="C27" s="134"/>
      <c r="D27" s="134"/>
      <c r="E27" s="135"/>
    </row>
    <row r="28" ht="18.75" customHeight="1" spans="1:5">
      <c r="A28" s="131"/>
      <c r="B28" s="133"/>
      <c r="C28" s="134"/>
      <c r="D28" s="134"/>
      <c r="E28" s="135"/>
    </row>
    <row r="29" ht="18.75" customHeight="1" spans="1:5">
      <c r="A29" s="131"/>
      <c r="B29" s="133"/>
      <c r="C29" s="134"/>
      <c r="D29" s="134"/>
      <c r="E29" s="135"/>
    </row>
    <row r="30" ht="18" customHeight="1" spans="1:5">
      <c r="A30" s="131" t="s">
        <v>15</v>
      </c>
      <c r="B30" s="131"/>
      <c r="C30" s="134">
        <f>SUM(C4:C29)</f>
        <v>23438.5752</v>
      </c>
      <c r="D30" s="134">
        <f>SUM(D4:D29)</f>
        <v>21503.28</v>
      </c>
      <c r="E30" s="135"/>
    </row>
    <row r="31" ht="18" customHeight="1" spans="1:5">
      <c r="A31" s="138" t="s">
        <v>482</v>
      </c>
      <c r="B31" s="138"/>
      <c r="C31" s="139"/>
      <c r="D31" s="139"/>
      <c r="E31" s="138"/>
    </row>
    <row r="32" ht="25.5" customHeight="1" spans="1:5">
      <c r="A32" s="138"/>
      <c r="B32" s="138"/>
      <c r="C32" s="139"/>
      <c r="D32" s="163" t="s">
        <v>66</v>
      </c>
      <c r="E32" s="125"/>
    </row>
  </sheetData>
  <sheetProtection password="CF7A" sheet="1" objects="1"/>
  <mergeCells count="7">
    <mergeCell ref="A1:E1"/>
    <mergeCell ref="A2:C2"/>
    <mergeCell ref="D2:E2"/>
    <mergeCell ref="A30:B30"/>
    <mergeCell ref="A31:E31"/>
    <mergeCell ref="A32:C32"/>
    <mergeCell ref="D32:E32"/>
  </mergeCells>
  <printOptions horizontalCentered="1"/>
  <pageMargins left="0.590277777777778" right="0.590277777777778" top="0.59375" bottom="0" header="0.59375" footer="0"/>
  <pageSetup paperSize="9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H22" sqref="H22"/>
    </sheetView>
  </sheetViews>
  <sheetFormatPr defaultColWidth="9" defaultRowHeight="12" outlineLevelCol="5"/>
  <cols>
    <col min="1" max="1" width="12.8285714285714" customWidth="1"/>
    <col min="2" max="2" width="41.5714285714286" customWidth="1"/>
    <col min="3" max="3" width="0.828571428571429" style="120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6"/>
      <c r="E1" s="142"/>
      <c r="F1" s="142"/>
    </row>
    <row r="2" ht="28.5" customHeight="1" spans="1:6">
      <c r="A2" s="128" t="s">
        <v>768</v>
      </c>
      <c r="B2" s="128"/>
      <c r="C2" s="129"/>
      <c r="D2" s="128"/>
      <c r="E2" s="130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1"/>
      <c r="E3" s="131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C5</f>
        <v>0</v>
      </c>
      <c r="D4" s="135"/>
      <c r="E4" s="135"/>
      <c r="F4" s="135"/>
    </row>
    <row r="5" ht="18" customHeight="1" spans="1:6">
      <c r="A5" s="131" t="s">
        <v>55</v>
      </c>
      <c r="B5" s="133" t="s">
        <v>769</v>
      </c>
      <c r="C5" s="134">
        <f>'表-08 分部分项工程和单价措施项目清单与计价表（番禺机柜基础'!K5</f>
        <v>0</v>
      </c>
      <c r="D5" s="135"/>
      <c r="E5" s="135"/>
      <c r="F5" s="135"/>
    </row>
    <row r="6" ht="18" customHeight="1" spans="1:6">
      <c r="A6" s="131" t="s">
        <v>24</v>
      </c>
      <c r="B6" s="133" t="s">
        <v>488</v>
      </c>
      <c r="C6" s="134">
        <f>C7+C8</f>
        <v>332.07</v>
      </c>
      <c r="D6" s="135"/>
      <c r="E6" s="135"/>
      <c r="F6" s="135"/>
    </row>
    <row r="7" ht="18" customHeight="1" spans="1:6">
      <c r="A7" s="131" t="s">
        <v>58</v>
      </c>
      <c r="B7" s="133" t="s">
        <v>489</v>
      </c>
      <c r="C7" s="134">
        <f>'表-11 总价措施项目清单与计价表（番禺机柜基础）'!F19</f>
        <v>332.07</v>
      </c>
      <c r="D7" s="135"/>
      <c r="E7" s="135"/>
      <c r="F7" s="135"/>
    </row>
    <row r="8" ht="18" customHeight="1" spans="1:6">
      <c r="A8" s="131" t="s">
        <v>461</v>
      </c>
      <c r="B8" s="133" t="s">
        <v>490</v>
      </c>
      <c r="C8" s="134">
        <f>'表-08 分部分项工程和单价措施项目清单与计价表（番禺机柜基础'!K33</f>
        <v>0</v>
      </c>
      <c r="D8" s="135"/>
      <c r="E8" s="135"/>
      <c r="F8" s="135"/>
    </row>
    <row r="9" ht="18" customHeight="1" spans="1:6">
      <c r="A9" s="131" t="s">
        <v>26</v>
      </c>
      <c r="B9" s="133" t="s">
        <v>60</v>
      </c>
      <c r="C9" s="134">
        <f>C14</f>
        <v>0</v>
      </c>
      <c r="D9" s="135"/>
      <c r="E9" s="135"/>
      <c r="F9" s="135" t="s">
        <v>491</v>
      </c>
    </row>
    <row r="10" ht="18" customHeight="1" spans="1:6">
      <c r="A10" s="131" t="s">
        <v>492</v>
      </c>
      <c r="B10" s="133" t="s">
        <v>493</v>
      </c>
      <c r="C10" s="134"/>
      <c r="D10" s="135"/>
      <c r="E10" s="135"/>
      <c r="F10" s="135"/>
    </row>
    <row r="11" ht="18" customHeight="1" spans="1:6">
      <c r="A11" s="131" t="s">
        <v>494</v>
      </c>
      <c r="B11" s="133" t="s">
        <v>495</v>
      </c>
      <c r="C11" s="134"/>
      <c r="D11" s="135"/>
      <c r="E11" s="135"/>
      <c r="F11" s="135"/>
    </row>
    <row r="12" ht="18" customHeight="1" spans="1:6">
      <c r="A12" s="131" t="s">
        <v>496</v>
      </c>
      <c r="B12" s="133" t="s">
        <v>497</v>
      </c>
      <c r="C12" s="134"/>
      <c r="D12" s="135"/>
      <c r="E12" s="135"/>
      <c r="F12" s="135"/>
    </row>
    <row r="13" ht="18" customHeight="1" spans="1:6">
      <c r="A13" s="131" t="s">
        <v>498</v>
      </c>
      <c r="B13" s="133" t="s">
        <v>499</v>
      </c>
      <c r="C13" s="134"/>
      <c r="D13" s="135"/>
      <c r="E13" s="135"/>
      <c r="F13" s="135"/>
    </row>
    <row r="14" ht="18" customHeight="1" spans="1:6">
      <c r="A14" s="131" t="s">
        <v>500</v>
      </c>
      <c r="B14" s="133" t="s">
        <v>501</v>
      </c>
      <c r="C14" s="134">
        <f>'表-12 其他项目清单与计价汇总表（番禺机柜基础）'!C38</f>
        <v>0</v>
      </c>
      <c r="D14" s="135"/>
      <c r="E14" s="135"/>
      <c r="F14" s="135"/>
    </row>
    <row r="15" ht="18" customHeight="1" spans="1:6">
      <c r="A15" s="131" t="s">
        <v>502</v>
      </c>
      <c r="B15" s="133" t="s">
        <v>503</v>
      </c>
      <c r="C15" s="134"/>
      <c r="D15" s="135"/>
      <c r="E15" s="135"/>
      <c r="F15" s="135"/>
    </row>
    <row r="16" ht="18" customHeight="1" spans="1:6">
      <c r="A16" s="131" t="s">
        <v>504</v>
      </c>
      <c r="B16" s="133" t="s">
        <v>505</v>
      </c>
      <c r="C16" s="134"/>
      <c r="D16" s="135"/>
      <c r="E16" s="135"/>
      <c r="F16" s="135"/>
    </row>
    <row r="17" ht="18" customHeight="1" spans="1:6">
      <c r="A17" s="131" t="s">
        <v>506</v>
      </c>
      <c r="B17" s="133" t="s">
        <v>507</v>
      </c>
      <c r="C17" s="134"/>
      <c r="D17" s="135"/>
      <c r="E17" s="135"/>
      <c r="F17" s="135"/>
    </row>
    <row r="18" ht="18" customHeight="1" spans="1:6">
      <c r="A18" s="131" t="s">
        <v>508</v>
      </c>
      <c r="B18" s="133" t="s">
        <v>509</v>
      </c>
      <c r="C18" s="134"/>
      <c r="D18" s="135"/>
      <c r="E18" s="135"/>
      <c r="F18" s="135"/>
    </row>
    <row r="19" ht="18" customHeight="1" spans="1:6">
      <c r="A19" s="131" t="s">
        <v>510</v>
      </c>
      <c r="B19" s="133" t="s">
        <v>511</v>
      </c>
      <c r="C19" s="134"/>
      <c r="D19" s="135"/>
      <c r="E19" s="135"/>
      <c r="F19" s="135"/>
    </row>
    <row r="20" ht="18" customHeight="1" spans="1:6">
      <c r="A20" s="131" t="s">
        <v>28</v>
      </c>
      <c r="B20" s="133" t="s">
        <v>512</v>
      </c>
      <c r="C20" s="134">
        <f>C4+C6+C9</f>
        <v>332.07</v>
      </c>
      <c r="D20" s="135"/>
      <c r="E20" s="135"/>
      <c r="F20" s="135"/>
    </row>
    <row r="21" ht="18" customHeight="1" spans="1:6">
      <c r="A21" s="131" t="s">
        <v>30</v>
      </c>
      <c r="B21" s="133" t="s">
        <v>513</v>
      </c>
      <c r="C21" s="134">
        <f>C20*9%</f>
        <v>29.8863</v>
      </c>
      <c r="D21" s="135"/>
      <c r="E21" s="135"/>
      <c r="F21" s="135" t="s">
        <v>491</v>
      </c>
    </row>
    <row r="22" ht="18" customHeight="1" spans="1:6">
      <c r="A22" s="131" t="s">
        <v>32</v>
      </c>
      <c r="B22" s="133" t="s">
        <v>514</v>
      </c>
      <c r="C22" s="134">
        <f>C20+C21</f>
        <v>361.9563</v>
      </c>
      <c r="D22" s="135"/>
      <c r="E22" s="135"/>
      <c r="F22" s="135"/>
    </row>
    <row r="23" ht="18" customHeight="1" spans="1:6">
      <c r="A23" s="131" t="s">
        <v>34</v>
      </c>
      <c r="B23" s="133" t="s">
        <v>162</v>
      </c>
      <c r="C23" s="134"/>
      <c r="D23" s="135"/>
      <c r="E23" s="135"/>
      <c r="F23" s="135"/>
    </row>
    <row r="24" ht="18" customHeight="1" spans="1:6">
      <c r="A24" s="131"/>
      <c r="B24" s="133"/>
      <c r="C24" s="134"/>
      <c r="D24" s="135"/>
      <c r="E24" s="135"/>
      <c r="F24" s="135"/>
    </row>
    <row r="25" ht="18" customHeight="1" spans="1:6">
      <c r="A25" s="131"/>
      <c r="B25" s="133"/>
      <c r="C25" s="134"/>
      <c r="D25" s="135"/>
      <c r="E25" s="135"/>
      <c r="F25" s="135"/>
    </row>
    <row r="26" ht="18" customHeight="1" spans="1:6">
      <c r="A26" s="131"/>
      <c r="B26" s="133"/>
      <c r="C26" s="134"/>
      <c r="D26" s="135"/>
      <c r="E26" s="135"/>
      <c r="F26" s="135"/>
    </row>
    <row r="27" ht="18" customHeight="1" spans="1:6">
      <c r="A27" s="131"/>
      <c r="B27" s="133"/>
      <c r="C27" s="134"/>
      <c r="D27" s="135"/>
      <c r="E27" s="135"/>
      <c r="F27" s="135"/>
    </row>
    <row r="28" ht="18" customHeight="1" spans="1:6">
      <c r="A28" s="131"/>
      <c r="B28" s="133"/>
      <c r="C28" s="134"/>
      <c r="D28" s="135"/>
      <c r="E28" s="135"/>
      <c r="F28" s="135"/>
    </row>
    <row r="29" ht="18" customHeight="1" spans="1:6">
      <c r="A29" s="131"/>
      <c r="B29" s="133"/>
      <c r="C29" s="134"/>
      <c r="D29" s="135"/>
      <c r="E29" s="135"/>
      <c r="F29" s="135"/>
    </row>
    <row r="30" ht="18" customHeight="1" spans="1:6">
      <c r="A30" s="131"/>
      <c r="B30" s="133"/>
      <c r="C30" s="134"/>
      <c r="D30" s="135"/>
      <c r="E30" s="135"/>
      <c r="F30" s="135"/>
    </row>
    <row r="31" ht="18" customHeight="1" spans="1:6">
      <c r="A31" s="131"/>
      <c r="B31" s="133"/>
      <c r="C31" s="134"/>
      <c r="D31" s="135"/>
      <c r="E31" s="135"/>
      <c r="F31" s="135"/>
    </row>
    <row r="32" ht="18" customHeight="1" spans="1:6">
      <c r="A32" s="131"/>
      <c r="B32" s="133"/>
      <c r="C32" s="134"/>
      <c r="D32" s="135"/>
      <c r="E32" s="135"/>
      <c r="F32" s="135"/>
    </row>
    <row r="33" ht="18" customHeight="1" spans="1:6">
      <c r="A33" s="131"/>
      <c r="B33" s="133"/>
      <c r="C33" s="134"/>
      <c r="D33" s="135"/>
      <c r="E33" s="135"/>
      <c r="F33" s="135"/>
    </row>
    <row r="34" ht="18" customHeight="1" spans="1:6">
      <c r="A34" s="131"/>
      <c r="B34" s="133"/>
      <c r="C34" s="134"/>
      <c r="D34" s="135"/>
      <c r="E34" s="135"/>
      <c r="F34" s="135"/>
    </row>
    <row r="35" ht="18" customHeight="1" spans="1:6">
      <c r="A35" s="131"/>
      <c r="B35" s="133"/>
      <c r="C35" s="134"/>
      <c r="D35" s="135"/>
      <c r="E35" s="135"/>
      <c r="F35" s="135"/>
    </row>
    <row r="36" ht="18" customHeight="1" spans="1:6">
      <c r="A36" s="131"/>
      <c r="B36" s="133"/>
      <c r="C36" s="134"/>
      <c r="D36" s="135"/>
      <c r="E36" s="135"/>
      <c r="F36" s="135"/>
    </row>
    <row r="37" ht="18" customHeight="1" spans="1:6">
      <c r="A37" s="131"/>
      <c r="B37" s="133"/>
      <c r="C37" s="134"/>
      <c r="D37" s="135"/>
      <c r="E37" s="135"/>
      <c r="F37" s="135"/>
    </row>
    <row r="38" ht="18" customHeight="1" spans="1:6">
      <c r="A38" s="131" t="s">
        <v>515</v>
      </c>
      <c r="B38" s="131"/>
      <c r="C38" s="134">
        <f>C22</f>
        <v>361.9563</v>
      </c>
      <c r="D38" s="135"/>
      <c r="E38" s="135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showGridLines="0" view="pageBreakPreview" zoomScaleNormal="100" topLeftCell="A6" workbookViewId="0">
      <selection activeCell="N10" sqref="N10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33.1238095238095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4.1238095238095" customWidth="1"/>
    <col min="10" max="10" width="14.5047619047619" style="120" customWidth="1"/>
    <col min="11" max="11" width="13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768</v>
      </c>
      <c r="B2" s="128"/>
      <c r="C2" s="128"/>
      <c r="D2" s="128"/>
      <c r="E2" s="128"/>
      <c r="F2" s="128"/>
      <c r="G2" s="128"/>
      <c r="H2" s="130"/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57" t="s">
        <v>20</v>
      </c>
      <c r="J3" s="158"/>
      <c r="K3" s="159"/>
      <c r="L3" s="157"/>
    </row>
    <row r="4" ht="27" customHeight="1" spans="1:12">
      <c r="A4" s="131"/>
      <c r="B4" s="131"/>
      <c r="C4" s="131"/>
      <c r="D4" s="131"/>
      <c r="E4" s="131"/>
      <c r="F4" s="131"/>
      <c r="G4" s="131"/>
      <c r="H4" s="131"/>
      <c r="I4" s="157" t="s">
        <v>73</v>
      </c>
      <c r="J4" s="158" t="s">
        <v>74</v>
      </c>
      <c r="K4" s="159" t="s">
        <v>75</v>
      </c>
      <c r="L4" s="160" t="s">
        <v>76</v>
      </c>
    </row>
    <row r="5" ht="18" customHeight="1" spans="1:12">
      <c r="A5" s="131"/>
      <c r="B5" s="133"/>
      <c r="C5" s="133" t="s">
        <v>769</v>
      </c>
      <c r="D5" s="133"/>
      <c r="E5" s="133"/>
      <c r="F5" s="133"/>
      <c r="G5" s="135"/>
      <c r="H5" s="135"/>
      <c r="I5" s="135"/>
      <c r="J5" s="134"/>
      <c r="K5" s="134">
        <f>K6+K20</f>
        <v>0</v>
      </c>
      <c r="L5" s="135"/>
    </row>
    <row r="6" ht="41.25" customHeight="1" spans="1:12">
      <c r="A6" s="131"/>
      <c r="B6" s="133"/>
      <c r="C6" s="133" t="s">
        <v>770</v>
      </c>
      <c r="D6" s="133"/>
      <c r="E6" s="133"/>
      <c r="F6" s="133"/>
      <c r="G6" s="135"/>
      <c r="H6" s="135"/>
      <c r="I6" s="135"/>
      <c r="J6" s="134"/>
      <c r="K6" s="134">
        <f>SUM(K7:K19)</f>
        <v>0</v>
      </c>
      <c r="L6" s="135"/>
    </row>
    <row r="7" ht="32" customHeight="1" spans="1:12">
      <c r="A7" s="131">
        <v>1</v>
      </c>
      <c r="B7" s="133" t="s">
        <v>520</v>
      </c>
      <c r="C7" s="133" t="s">
        <v>521</v>
      </c>
      <c r="D7" s="133" t="s">
        <v>522</v>
      </c>
      <c r="E7" s="133"/>
      <c r="F7" s="131" t="s">
        <v>523</v>
      </c>
      <c r="G7" s="135">
        <v>50</v>
      </c>
      <c r="H7" s="135"/>
      <c r="I7" s="135">
        <v>2.57</v>
      </c>
      <c r="J7" s="134"/>
      <c r="K7" s="134">
        <f>J7*G7</f>
        <v>0</v>
      </c>
      <c r="L7" s="135"/>
    </row>
    <row r="8" ht="46" customHeight="1" spans="1:12">
      <c r="A8" s="131">
        <v>2</v>
      </c>
      <c r="B8" s="133" t="s">
        <v>771</v>
      </c>
      <c r="C8" s="133" t="s">
        <v>525</v>
      </c>
      <c r="D8" s="133" t="s">
        <v>772</v>
      </c>
      <c r="E8" s="133"/>
      <c r="F8" s="131" t="s">
        <v>88</v>
      </c>
      <c r="G8" s="135">
        <v>8.7004</v>
      </c>
      <c r="H8" s="135"/>
      <c r="I8" s="135">
        <v>6.48</v>
      </c>
      <c r="J8" s="134"/>
      <c r="K8" s="134">
        <f t="shared" ref="K8:K19" si="0">J8*G8</f>
        <v>0</v>
      </c>
      <c r="L8" s="135"/>
    </row>
    <row r="9" ht="63" customHeight="1" spans="1:12">
      <c r="A9" s="131">
        <v>3</v>
      </c>
      <c r="B9" s="133" t="s">
        <v>773</v>
      </c>
      <c r="C9" s="133" t="s">
        <v>528</v>
      </c>
      <c r="D9" s="133" t="s">
        <v>529</v>
      </c>
      <c r="E9" s="133"/>
      <c r="F9" s="131" t="s">
        <v>88</v>
      </c>
      <c r="G9" s="135">
        <v>5.8702</v>
      </c>
      <c r="H9" s="135"/>
      <c r="I9" s="135">
        <v>35.56</v>
      </c>
      <c r="J9" s="134"/>
      <c r="K9" s="134">
        <f t="shared" si="0"/>
        <v>0</v>
      </c>
      <c r="L9" s="135"/>
    </row>
    <row r="10" ht="57" customHeight="1" spans="1:12">
      <c r="A10" s="131">
        <v>4</v>
      </c>
      <c r="B10" s="133" t="s">
        <v>774</v>
      </c>
      <c r="C10" s="133" t="s">
        <v>531</v>
      </c>
      <c r="D10" s="133" t="s">
        <v>775</v>
      </c>
      <c r="E10" s="133"/>
      <c r="F10" s="131" t="s">
        <v>88</v>
      </c>
      <c r="G10" s="135">
        <v>2.8302</v>
      </c>
      <c r="H10" s="135"/>
      <c r="I10" s="135">
        <v>62.27</v>
      </c>
      <c r="J10" s="134"/>
      <c r="K10" s="134">
        <f t="shared" si="0"/>
        <v>0</v>
      </c>
      <c r="L10" s="135"/>
    </row>
    <row r="11" ht="38" customHeight="1" spans="1:12">
      <c r="A11" s="131">
        <v>5</v>
      </c>
      <c r="B11" s="133" t="s">
        <v>753</v>
      </c>
      <c r="C11" s="133" t="s">
        <v>528</v>
      </c>
      <c r="D11" s="133" t="s">
        <v>776</v>
      </c>
      <c r="E11" s="133"/>
      <c r="F11" s="131" t="s">
        <v>88</v>
      </c>
      <c r="G11" s="135">
        <v>0.836</v>
      </c>
      <c r="H11" s="135"/>
      <c r="I11" s="135">
        <v>435.87</v>
      </c>
      <c r="J11" s="134"/>
      <c r="K11" s="134">
        <f t="shared" si="0"/>
        <v>0</v>
      </c>
      <c r="L11" s="135"/>
    </row>
    <row r="12" ht="57" customHeight="1" spans="1:12">
      <c r="A12" s="131">
        <v>6</v>
      </c>
      <c r="B12" s="133" t="s">
        <v>777</v>
      </c>
      <c r="C12" s="133" t="s">
        <v>536</v>
      </c>
      <c r="D12" s="133" t="s">
        <v>537</v>
      </c>
      <c r="E12" s="133"/>
      <c r="F12" s="131" t="s">
        <v>88</v>
      </c>
      <c r="G12" s="135">
        <v>1.8346</v>
      </c>
      <c r="H12" s="135"/>
      <c r="I12" s="135">
        <v>717.86</v>
      </c>
      <c r="J12" s="134"/>
      <c r="K12" s="134">
        <f t="shared" si="0"/>
        <v>0</v>
      </c>
      <c r="L12" s="135"/>
    </row>
    <row r="13" ht="66.75" customHeight="1" spans="1:12">
      <c r="A13" s="131">
        <v>7</v>
      </c>
      <c r="B13" s="133" t="s">
        <v>778</v>
      </c>
      <c r="C13" s="133" t="s">
        <v>548</v>
      </c>
      <c r="D13" s="133" t="s">
        <v>549</v>
      </c>
      <c r="E13" s="133"/>
      <c r="F13" s="131" t="s">
        <v>88</v>
      </c>
      <c r="G13" s="135">
        <v>0.4116</v>
      </c>
      <c r="H13" s="135"/>
      <c r="I13" s="135">
        <v>699.57</v>
      </c>
      <c r="J13" s="134"/>
      <c r="K13" s="134">
        <f t="shared" si="0"/>
        <v>0</v>
      </c>
      <c r="L13" s="135"/>
    </row>
    <row r="14" ht="66.75" customHeight="1" spans="1:12">
      <c r="A14" s="131">
        <v>8</v>
      </c>
      <c r="B14" s="133" t="s">
        <v>779</v>
      </c>
      <c r="C14" s="133" t="s">
        <v>542</v>
      </c>
      <c r="D14" s="133" t="s">
        <v>543</v>
      </c>
      <c r="E14" s="133"/>
      <c r="F14" s="131" t="s">
        <v>88</v>
      </c>
      <c r="G14" s="135">
        <v>0.4234</v>
      </c>
      <c r="H14" s="135"/>
      <c r="I14" s="135">
        <v>863.12</v>
      </c>
      <c r="J14" s="134"/>
      <c r="K14" s="134">
        <f t="shared" si="0"/>
        <v>0</v>
      </c>
      <c r="L14" s="135"/>
    </row>
    <row r="15" ht="81" customHeight="1" spans="1:12">
      <c r="A15" s="131">
        <v>9</v>
      </c>
      <c r="B15" s="133" t="s">
        <v>780</v>
      </c>
      <c r="C15" s="133" t="s">
        <v>551</v>
      </c>
      <c r="D15" s="133" t="s">
        <v>543</v>
      </c>
      <c r="E15" s="133"/>
      <c r="F15" s="131" t="s">
        <v>88</v>
      </c>
      <c r="G15" s="135">
        <v>0.418</v>
      </c>
      <c r="H15" s="135"/>
      <c r="I15" s="135">
        <v>763.4</v>
      </c>
      <c r="J15" s="134"/>
      <c r="K15" s="134">
        <f t="shared" si="0"/>
        <v>0</v>
      </c>
      <c r="L15" s="135"/>
    </row>
    <row r="16" ht="41" customHeight="1" spans="1:12">
      <c r="A16" s="131">
        <v>10</v>
      </c>
      <c r="B16" s="133" t="s">
        <v>781</v>
      </c>
      <c r="C16" s="133" t="s">
        <v>553</v>
      </c>
      <c r="D16" s="133" t="s">
        <v>782</v>
      </c>
      <c r="E16" s="133"/>
      <c r="F16" s="131" t="s">
        <v>555</v>
      </c>
      <c r="G16" s="135">
        <v>0.0586</v>
      </c>
      <c r="H16" s="135"/>
      <c r="I16" s="135">
        <v>6549.15</v>
      </c>
      <c r="J16" s="134"/>
      <c r="K16" s="134">
        <f t="shared" si="0"/>
        <v>0</v>
      </c>
      <c r="L16" s="135"/>
    </row>
    <row r="17" ht="48" customHeight="1" spans="1:12">
      <c r="A17" s="131">
        <v>11</v>
      </c>
      <c r="B17" s="133" t="s">
        <v>783</v>
      </c>
      <c r="C17" s="133" t="s">
        <v>553</v>
      </c>
      <c r="D17" s="133" t="s">
        <v>784</v>
      </c>
      <c r="E17" s="133"/>
      <c r="F17" s="131" t="s">
        <v>555</v>
      </c>
      <c r="G17" s="135">
        <v>0.037</v>
      </c>
      <c r="H17" s="135"/>
      <c r="I17" s="135">
        <v>6103.44</v>
      </c>
      <c r="J17" s="134"/>
      <c r="K17" s="134">
        <f t="shared" si="0"/>
        <v>0</v>
      </c>
      <c r="L17" s="135"/>
    </row>
    <row r="18" ht="57" customHeight="1" spans="1:12">
      <c r="A18" s="131">
        <v>12</v>
      </c>
      <c r="B18" s="133" t="s">
        <v>785</v>
      </c>
      <c r="C18" s="133" t="s">
        <v>786</v>
      </c>
      <c r="D18" s="133" t="s">
        <v>787</v>
      </c>
      <c r="E18" s="133"/>
      <c r="F18" s="131" t="s">
        <v>523</v>
      </c>
      <c r="G18" s="135">
        <v>4.18</v>
      </c>
      <c r="H18" s="135"/>
      <c r="I18" s="135">
        <v>32.14</v>
      </c>
      <c r="J18" s="134"/>
      <c r="K18" s="134">
        <f t="shared" si="0"/>
        <v>0</v>
      </c>
      <c r="L18" s="135"/>
    </row>
    <row r="19" ht="72" customHeight="1" spans="1:12">
      <c r="A19" s="131">
        <v>13</v>
      </c>
      <c r="B19" s="133" t="s">
        <v>788</v>
      </c>
      <c r="C19" s="133" t="s">
        <v>789</v>
      </c>
      <c r="D19" s="133" t="s">
        <v>790</v>
      </c>
      <c r="E19" s="133"/>
      <c r="F19" s="131" t="s">
        <v>523</v>
      </c>
      <c r="G19" s="135">
        <v>2.94</v>
      </c>
      <c r="H19" s="135"/>
      <c r="I19" s="135">
        <v>58.49</v>
      </c>
      <c r="J19" s="134"/>
      <c r="K19" s="134">
        <f t="shared" si="0"/>
        <v>0</v>
      </c>
      <c r="L19" s="135"/>
    </row>
    <row r="20" ht="28.5" customHeight="1" spans="1:12">
      <c r="A20" s="131"/>
      <c r="B20" s="133"/>
      <c r="C20" s="133" t="s">
        <v>791</v>
      </c>
      <c r="D20" s="133"/>
      <c r="E20" s="133"/>
      <c r="F20" s="133"/>
      <c r="G20" s="135"/>
      <c r="H20" s="135"/>
      <c r="I20" s="135"/>
      <c r="J20" s="134"/>
      <c r="K20" s="134">
        <f>SUM(K21:K32)</f>
        <v>0</v>
      </c>
      <c r="L20" s="135"/>
    </row>
    <row r="21" ht="30" customHeight="1" spans="1:12">
      <c r="A21" s="131">
        <v>14</v>
      </c>
      <c r="B21" s="133" t="s">
        <v>792</v>
      </c>
      <c r="C21" s="133" t="s">
        <v>521</v>
      </c>
      <c r="D21" s="133" t="s">
        <v>522</v>
      </c>
      <c r="E21" s="133"/>
      <c r="F21" s="131" t="s">
        <v>523</v>
      </c>
      <c r="G21" s="135">
        <v>50</v>
      </c>
      <c r="H21" s="135"/>
      <c r="I21" s="135">
        <v>2.57</v>
      </c>
      <c r="J21" s="134"/>
      <c r="K21" s="134">
        <f>J21*G21</f>
        <v>0</v>
      </c>
      <c r="L21" s="135"/>
    </row>
    <row r="22" ht="41.25" customHeight="1" spans="1:12">
      <c r="A22" s="131">
        <v>15</v>
      </c>
      <c r="B22" s="133" t="s">
        <v>793</v>
      </c>
      <c r="C22" s="133" t="s">
        <v>525</v>
      </c>
      <c r="D22" s="133" t="s">
        <v>526</v>
      </c>
      <c r="E22" s="133"/>
      <c r="F22" s="131" t="s">
        <v>88</v>
      </c>
      <c r="G22" s="135">
        <v>5.46</v>
      </c>
      <c r="H22" s="135"/>
      <c r="I22" s="135">
        <v>6.48</v>
      </c>
      <c r="J22" s="134"/>
      <c r="K22" s="134">
        <f t="shared" ref="K22:K32" si="1">J22*G22</f>
        <v>0</v>
      </c>
      <c r="L22" s="135"/>
    </row>
    <row r="23" ht="59" customHeight="1" spans="1:12">
      <c r="A23" s="131">
        <v>16</v>
      </c>
      <c r="B23" s="133" t="s">
        <v>794</v>
      </c>
      <c r="C23" s="133" t="s">
        <v>528</v>
      </c>
      <c r="D23" s="133" t="s">
        <v>529</v>
      </c>
      <c r="E23" s="133"/>
      <c r="F23" s="131" t="s">
        <v>88</v>
      </c>
      <c r="G23" s="135">
        <v>5.33</v>
      </c>
      <c r="H23" s="135"/>
      <c r="I23" s="135">
        <v>15.02</v>
      </c>
      <c r="J23" s="134"/>
      <c r="K23" s="134">
        <f t="shared" si="1"/>
        <v>0</v>
      </c>
      <c r="L23" s="135"/>
    </row>
    <row r="24" ht="57" customHeight="1" spans="1:12">
      <c r="A24" s="131">
        <v>17</v>
      </c>
      <c r="B24" s="133" t="s">
        <v>795</v>
      </c>
      <c r="C24" s="133" t="s">
        <v>531</v>
      </c>
      <c r="D24" s="133" t="s">
        <v>532</v>
      </c>
      <c r="E24" s="133"/>
      <c r="F24" s="131" t="s">
        <v>88</v>
      </c>
      <c r="G24" s="135">
        <v>1.91</v>
      </c>
      <c r="H24" s="135"/>
      <c r="I24" s="135">
        <v>62.27</v>
      </c>
      <c r="J24" s="134"/>
      <c r="K24" s="134">
        <f t="shared" si="1"/>
        <v>0</v>
      </c>
      <c r="L24" s="135"/>
    </row>
    <row r="25" ht="37" customHeight="1" spans="1:12">
      <c r="A25" s="131">
        <v>18</v>
      </c>
      <c r="B25" s="133" t="s">
        <v>527</v>
      </c>
      <c r="C25" s="133" t="s">
        <v>528</v>
      </c>
      <c r="D25" s="133" t="s">
        <v>534</v>
      </c>
      <c r="E25" s="133"/>
      <c r="F25" s="131" t="s">
        <v>88</v>
      </c>
      <c r="G25" s="135">
        <v>0.44</v>
      </c>
      <c r="H25" s="135"/>
      <c r="I25" s="135">
        <v>435.87</v>
      </c>
      <c r="J25" s="134"/>
      <c r="K25" s="134">
        <f t="shared" si="1"/>
        <v>0</v>
      </c>
      <c r="L25" s="135"/>
    </row>
    <row r="26" ht="58" customHeight="1" spans="1:12">
      <c r="A26" s="131">
        <v>19</v>
      </c>
      <c r="B26" s="133" t="s">
        <v>535</v>
      </c>
      <c r="C26" s="133" t="s">
        <v>536</v>
      </c>
      <c r="D26" s="133" t="s">
        <v>537</v>
      </c>
      <c r="E26" s="133"/>
      <c r="F26" s="131" t="s">
        <v>88</v>
      </c>
      <c r="G26" s="135">
        <v>1.46</v>
      </c>
      <c r="H26" s="135"/>
      <c r="I26" s="135">
        <v>540.79</v>
      </c>
      <c r="J26" s="134"/>
      <c r="K26" s="134">
        <f t="shared" si="1"/>
        <v>0</v>
      </c>
      <c r="L26" s="135"/>
    </row>
    <row r="27" ht="66.75" customHeight="1" spans="1:12">
      <c r="A27" s="131">
        <v>20</v>
      </c>
      <c r="B27" s="133" t="s">
        <v>541</v>
      </c>
      <c r="C27" s="133" t="s">
        <v>542</v>
      </c>
      <c r="D27" s="133" t="s">
        <v>543</v>
      </c>
      <c r="E27" s="133"/>
      <c r="F27" s="131" t="s">
        <v>88</v>
      </c>
      <c r="G27" s="135">
        <v>0.36</v>
      </c>
      <c r="H27" s="135"/>
      <c r="I27" s="135">
        <v>834.71</v>
      </c>
      <c r="J27" s="134"/>
      <c r="K27" s="134">
        <f t="shared" si="1"/>
        <v>0</v>
      </c>
      <c r="L27" s="135"/>
    </row>
    <row r="28" ht="66.75" customHeight="1" spans="1:12">
      <c r="A28" s="131">
        <v>21</v>
      </c>
      <c r="B28" s="133" t="s">
        <v>547</v>
      </c>
      <c r="C28" s="133" t="s">
        <v>548</v>
      </c>
      <c r="D28" s="133" t="s">
        <v>549</v>
      </c>
      <c r="E28" s="133"/>
      <c r="F28" s="131" t="s">
        <v>88</v>
      </c>
      <c r="G28" s="135">
        <v>0.42</v>
      </c>
      <c r="H28" s="135"/>
      <c r="I28" s="135">
        <v>671.46</v>
      </c>
      <c r="J28" s="134"/>
      <c r="K28" s="134">
        <f t="shared" si="1"/>
        <v>0</v>
      </c>
      <c r="L28" s="135"/>
    </row>
    <row r="29" ht="66.75" customHeight="1" spans="1:12">
      <c r="A29" s="131">
        <v>22</v>
      </c>
      <c r="B29" s="133" t="s">
        <v>550</v>
      </c>
      <c r="C29" s="133" t="s">
        <v>551</v>
      </c>
      <c r="D29" s="133" t="s">
        <v>543</v>
      </c>
      <c r="E29" s="133"/>
      <c r="F29" s="131" t="s">
        <v>88</v>
      </c>
      <c r="G29" s="135">
        <v>0.22</v>
      </c>
      <c r="H29" s="135"/>
      <c r="I29" s="135">
        <v>734.99</v>
      </c>
      <c r="J29" s="134"/>
      <c r="K29" s="134">
        <f t="shared" si="1"/>
        <v>0</v>
      </c>
      <c r="L29" s="135"/>
    </row>
    <row r="30" ht="45" customHeight="1" spans="1:12">
      <c r="A30" s="131">
        <v>23</v>
      </c>
      <c r="B30" s="133" t="s">
        <v>796</v>
      </c>
      <c r="C30" s="133" t="s">
        <v>553</v>
      </c>
      <c r="D30" s="133" t="s">
        <v>782</v>
      </c>
      <c r="E30" s="133"/>
      <c r="F30" s="131" t="s">
        <v>555</v>
      </c>
      <c r="G30" s="135">
        <v>0.032</v>
      </c>
      <c r="H30" s="135"/>
      <c r="I30" s="135">
        <v>6549.15</v>
      </c>
      <c r="J30" s="134"/>
      <c r="K30" s="134">
        <f t="shared" si="1"/>
        <v>0</v>
      </c>
      <c r="L30" s="135"/>
    </row>
    <row r="31" ht="48" customHeight="1" spans="1:12">
      <c r="A31" s="131">
        <v>24</v>
      </c>
      <c r="B31" s="133" t="s">
        <v>797</v>
      </c>
      <c r="C31" s="133" t="s">
        <v>553</v>
      </c>
      <c r="D31" s="133" t="s">
        <v>784</v>
      </c>
      <c r="E31" s="133"/>
      <c r="F31" s="131" t="s">
        <v>555</v>
      </c>
      <c r="G31" s="135">
        <v>0.024</v>
      </c>
      <c r="H31" s="135"/>
      <c r="I31" s="135">
        <v>6103.44</v>
      </c>
      <c r="J31" s="134"/>
      <c r="K31" s="134">
        <f t="shared" si="1"/>
        <v>0</v>
      </c>
      <c r="L31" s="135"/>
    </row>
    <row r="32" ht="44" customHeight="1" spans="1:12">
      <c r="A32" s="131">
        <v>25</v>
      </c>
      <c r="B32" s="133" t="s">
        <v>798</v>
      </c>
      <c r="C32" s="133" t="s">
        <v>559</v>
      </c>
      <c r="D32" s="133" t="s">
        <v>799</v>
      </c>
      <c r="E32" s="133"/>
      <c r="F32" s="131" t="s">
        <v>523</v>
      </c>
      <c r="G32" s="135">
        <v>2.2</v>
      </c>
      <c r="H32" s="135"/>
      <c r="I32" s="135">
        <v>103.89</v>
      </c>
      <c r="J32" s="134"/>
      <c r="K32" s="134">
        <f t="shared" si="1"/>
        <v>0</v>
      </c>
      <c r="L32" s="135"/>
    </row>
    <row r="33" ht="18" customHeight="1" spans="1:12">
      <c r="A33" s="131"/>
      <c r="B33" s="133"/>
      <c r="C33" s="133" t="s">
        <v>57</v>
      </c>
      <c r="D33" s="133"/>
      <c r="E33" s="133"/>
      <c r="F33" s="133"/>
      <c r="G33" s="135"/>
      <c r="H33" s="135"/>
      <c r="I33" s="135"/>
      <c r="J33" s="134"/>
      <c r="K33" s="134">
        <f>SUM(K34:K35)</f>
        <v>0</v>
      </c>
      <c r="L33" s="135"/>
    </row>
    <row r="34" ht="36" customHeight="1" spans="1:12">
      <c r="A34" s="131">
        <v>26</v>
      </c>
      <c r="B34" s="133" t="s">
        <v>800</v>
      </c>
      <c r="C34" s="133" t="s">
        <v>565</v>
      </c>
      <c r="D34" s="133" t="s">
        <v>801</v>
      </c>
      <c r="E34" s="133"/>
      <c r="F34" s="131" t="s">
        <v>523</v>
      </c>
      <c r="G34" s="135">
        <v>3.2</v>
      </c>
      <c r="H34" s="135"/>
      <c r="I34" s="135">
        <v>29.95</v>
      </c>
      <c r="J34" s="134"/>
      <c r="K34" s="134">
        <f>J34*G34</f>
        <v>0</v>
      </c>
      <c r="L34" s="135"/>
    </row>
    <row r="35" ht="74" customHeight="1" spans="1:12">
      <c r="A35" s="131">
        <v>27</v>
      </c>
      <c r="B35" s="133" t="s">
        <v>802</v>
      </c>
      <c r="C35" s="133" t="s">
        <v>542</v>
      </c>
      <c r="D35" s="133" t="s">
        <v>803</v>
      </c>
      <c r="E35" s="133"/>
      <c r="F35" s="131" t="s">
        <v>523</v>
      </c>
      <c r="G35" s="135">
        <v>7.68</v>
      </c>
      <c r="H35" s="135"/>
      <c r="I35" s="135">
        <v>51.41</v>
      </c>
      <c r="J35" s="134"/>
      <c r="K35" s="134">
        <f>J35*G35</f>
        <v>0</v>
      </c>
      <c r="L35" s="135"/>
    </row>
    <row r="36" ht="18" customHeight="1" spans="1:12">
      <c r="A36" s="131"/>
      <c r="B36" s="133"/>
      <c r="C36" s="133"/>
      <c r="D36" s="133"/>
      <c r="E36" s="133"/>
      <c r="F36" s="131"/>
      <c r="G36" s="135"/>
      <c r="H36" s="135"/>
      <c r="I36" s="135"/>
      <c r="J36" s="134"/>
      <c r="K36" s="134"/>
      <c r="L36" s="135"/>
    </row>
    <row r="37" ht="18" customHeight="1" spans="1:12">
      <c r="A37" s="131"/>
      <c r="B37" s="133"/>
      <c r="C37" s="133"/>
      <c r="D37" s="133"/>
      <c r="E37" s="133"/>
      <c r="F37" s="131"/>
      <c r="G37" s="135"/>
      <c r="H37" s="135"/>
      <c r="I37" s="135"/>
      <c r="J37" s="134"/>
      <c r="K37" s="134"/>
      <c r="L37" s="135"/>
    </row>
    <row r="38" ht="18" customHeight="1" spans="1:12">
      <c r="A38" s="131"/>
      <c r="B38" s="133"/>
      <c r="C38" s="133"/>
      <c r="D38" s="133"/>
      <c r="E38" s="133"/>
      <c r="F38" s="131"/>
      <c r="G38" s="135"/>
      <c r="H38" s="135"/>
      <c r="I38" s="135"/>
      <c r="J38" s="134"/>
      <c r="K38" s="134"/>
      <c r="L38" s="135"/>
    </row>
    <row r="39" ht="18" customHeight="1" spans="1:12">
      <c r="A39" s="131"/>
      <c r="B39" s="133"/>
      <c r="C39" s="133"/>
      <c r="D39" s="133"/>
      <c r="E39" s="133"/>
      <c r="F39" s="131"/>
      <c r="G39" s="135"/>
      <c r="H39" s="135"/>
      <c r="I39" s="135"/>
      <c r="J39" s="134"/>
      <c r="K39" s="134"/>
      <c r="L39" s="135"/>
    </row>
    <row r="40" ht="18" customHeight="1" spans="1:12">
      <c r="A40" s="131"/>
      <c r="B40" s="133"/>
      <c r="C40" s="133"/>
      <c r="D40" s="133"/>
      <c r="E40" s="133"/>
      <c r="F40" s="131"/>
      <c r="G40" s="135"/>
      <c r="H40" s="135"/>
      <c r="I40" s="135"/>
      <c r="J40" s="134"/>
      <c r="K40" s="134"/>
      <c r="L40" s="135"/>
    </row>
    <row r="41" ht="18" customHeight="1" spans="1:12">
      <c r="A41" s="131"/>
      <c r="B41" s="133"/>
      <c r="C41" s="133"/>
      <c r="D41" s="133"/>
      <c r="E41" s="133"/>
      <c r="F41" s="131"/>
      <c r="G41" s="135"/>
      <c r="H41" s="135"/>
      <c r="I41" s="135"/>
      <c r="J41" s="134"/>
      <c r="K41" s="134"/>
      <c r="L41" s="135"/>
    </row>
    <row r="42" ht="18" customHeight="1" spans="1:12">
      <c r="A42" s="131"/>
      <c r="B42" s="133"/>
      <c r="C42" s="133"/>
      <c r="D42" s="133"/>
      <c r="E42" s="133"/>
      <c r="F42" s="131"/>
      <c r="G42" s="135"/>
      <c r="H42" s="135"/>
      <c r="I42" s="135"/>
      <c r="J42" s="134"/>
      <c r="K42" s="134"/>
      <c r="L42" s="135"/>
    </row>
    <row r="43" ht="18" customHeight="1" spans="1:12">
      <c r="A43" s="131"/>
      <c r="B43" s="133"/>
      <c r="C43" s="133"/>
      <c r="D43" s="133"/>
      <c r="E43" s="133"/>
      <c r="F43" s="131"/>
      <c r="G43" s="135"/>
      <c r="H43" s="135"/>
      <c r="I43" s="135"/>
      <c r="J43" s="134"/>
      <c r="K43" s="134"/>
      <c r="L43" s="135"/>
    </row>
    <row r="44" ht="18" customHeight="1" spans="1:12">
      <c r="A44" s="131"/>
      <c r="B44" s="133"/>
      <c r="C44" s="133"/>
      <c r="D44" s="133"/>
      <c r="E44" s="133"/>
      <c r="F44" s="131"/>
      <c r="G44" s="135"/>
      <c r="H44" s="135"/>
      <c r="I44" s="135"/>
      <c r="J44" s="134"/>
      <c r="K44" s="134"/>
      <c r="L44" s="135"/>
    </row>
    <row r="45" ht="18" customHeight="1" spans="1:12">
      <c r="A45" s="131"/>
      <c r="B45" s="133"/>
      <c r="C45" s="133"/>
      <c r="D45" s="133"/>
      <c r="E45" s="133"/>
      <c r="F45" s="131"/>
      <c r="G45" s="135"/>
      <c r="H45" s="135"/>
      <c r="I45" s="135"/>
      <c r="J45" s="134"/>
      <c r="K45" s="134"/>
      <c r="L45" s="135"/>
    </row>
    <row r="46" ht="18" customHeight="1" spans="1:12">
      <c r="A46" s="131"/>
      <c r="B46" s="133"/>
      <c r="C46" s="133"/>
      <c r="D46" s="133"/>
      <c r="E46" s="133"/>
      <c r="F46" s="131"/>
      <c r="G46" s="135"/>
      <c r="H46" s="135"/>
      <c r="I46" s="135"/>
      <c r="J46" s="134"/>
      <c r="K46" s="134"/>
      <c r="L46" s="135"/>
    </row>
    <row r="47" ht="18" customHeight="1" spans="1:12">
      <c r="A47" s="131"/>
      <c r="B47" s="133"/>
      <c r="C47" s="133"/>
      <c r="D47" s="133"/>
      <c r="E47" s="133"/>
      <c r="F47" s="131"/>
      <c r="G47" s="135"/>
      <c r="H47" s="135"/>
      <c r="I47" s="135"/>
      <c r="J47" s="134"/>
      <c r="K47" s="134"/>
      <c r="L47" s="135"/>
    </row>
  </sheetData>
  <sheetProtection password="CF7A" sheet="1" objects="1"/>
  <protectedRanges>
    <protectedRange sqref="J7:J19 J21:J32 J34:J35" name="区域1"/>
  </protectedRanges>
  <mergeCells count="97">
    <mergeCell ref="A1:L1"/>
    <mergeCell ref="A2:D2"/>
    <mergeCell ref="E2:G2"/>
    <mergeCell ref="H2:L2"/>
    <mergeCell ref="I3:L3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A3:A4"/>
    <mergeCell ref="B3:B4"/>
    <mergeCell ref="C3:C4"/>
    <mergeCell ref="F3:F4"/>
    <mergeCell ref="D3:E4"/>
    <mergeCell ref="G3:H4"/>
  </mergeCells>
  <dataValidations count="3">
    <dataValidation type="decimal" operator="lessThanOrEqual" allowBlank="1" showInputMessage="1" showErrorMessage="1" sqref="J7:J19">
      <formula1>I7:I19</formula1>
    </dataValidation>
    <dataValidation type="decimal" operator="lessThanOrEqual" allowBlank="1" showInputMessage="1" showErrorMessage="1" sqref="J21:J32">
      <formula1>I21:I32</formula1>
    </dataValidation>
    <dataValidation type="decimal" operator="lessThanOrEqual" allowBlank="1" showInputMessage="1" showErrorMessage="1" sqref="J34:J35">
      <formula1>I34:I35</formula1>
    </dataValidation>
  </dataValidations>
  <printOptions horizontalCentered="1"/>
  <pageMargins left="0.118055555555556" right="0.118055555555556" top="0.594444444444444" bottom="0" header="0.594444444444444" footer="0"/>
  <pageSetup paperSize="9" orientation="landscape" horizontalDpi="600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view="pageBreakPreview" zoomScaleNormal="100" workbookViewId="0">
      <selection activeCell="N8" sqref="N8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6"/>
      <c r="G1" s="126"/>
      <c r="H1" s="142"/>
      <c r="I1" s="142"/>
      <c r="J1" s="142"/>
    </row>
    <row r="2" ht="41.25" customHeight="1" spans="1:10">
      <c r="A2" s="128" t="s">
        <v>768</v>
      </c>
      <c r="B2" s="128"/>
      <c r="C2" s="128"/>
      <c r="D2" s="128"/>
      <c r="E2" s="128"/>
      <c r="F2" s="128"/>
      <c r="G2" s="128"/>
      <c r="H2" s="130" t="s">
        <v>446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1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212</v>
      </c>
      <c r="F5" s="135">
        <v>332.07</v>
      </c>
      <c r="G5" s="133"/>
      <c r="H5" s="133"/>
      <c r="I5" s="133"/>
      <c r="J5" s="131" t="s">
        <v>577</v>
      </c>
    </row>
    <row r="6" ht="117.75" customHeight="1" spans="1:10">
      <c r="A6" s="131">
        <v>3</v>
      </c>
      <c r="B6" s="133" t="s">
        <v>578</v>
      </c>
      <c r="C6" s="133" t="s">
        <v>579</v>
      </c>
      <c r="D6" s="131" t="s">
        <v>575</v>
      </c>
      <c r="E6" s="135" t="s">
        <v>580</v>
      </c>
      <c r="F6" s="135"/>
      <c r="G6" s="133"/>
      <c r="H6" s="133"/>
      <c r="I6" s="133"/>
      <c r="J6" s="131" t="s">
        <v>581</v>
      </c>
    </row>
    <row r="7" ht="41.25" customHeight="1" spans="1:10">
      <c r="A7" s="131">
        <v>4</v>
      </c>
      <c r="B7" s="133" t="s">
        <v>582</v>
      </c>
      <c r="C7" s="133" t="s">
        <v>136</v>
      </c>
      <c r="D7" s="131"/>
      <c r="E7" s="135" t="s">
        <v>215</v>
      </c>
      <c r="F7" s="135"/>
      <c r="G7" s="133"/>
      <c r="H7" s="133"/>
      <c r="I7" s="133"/>
      <c r="J7" s="131" t="s">
        <v>583</v>
      </c>
    </row>
    <row r="8" ht="143.25" customHeight="1" spans="1:10">
      <c r="A8" s="131">
        <v>5</v>
      </c>
      <c r="B8" s="133" t="s">
        <v>584</v>
      </c>
      <c r="C8" s="133" t="s">
        <v>585</v>
      </c>
      <c r="D8" s="131" t="s">
        <v>575</v>
      </c>
      <c r="E8" s="135" t="s">
        <v>580</v>
      </c>
      <c r="F8" s="135"/>
      <c r="G8" s="133"/>
      <c r="H8" s="133"/>
      <c r="I8" s="133"/>
      <c r="J8" s="131" t="s">
        <v>586</v>
      </c>
    </row>
    <row r="9" ht="41.25" customHeight="1" spans="1:10">
      <c r="A9" s="131">
        <v>6</v>
      </c>
      <c r="B9" s="133" t="s">
        <v>587</v>
      </c>
      <c r="C9" s="133" t="s">
        <v>511</v>
      </c>
      <c r="D9" s="131"/>
      <c r="E9" s="135"/>
      <c r="F9" s="135"/>
      <c r="G9" s="133"/>
      <c r="H9" s="133"/>
      <c r="I9" s="133"/>
      <c r="J9" s="131" t="s">
        <v>588</v>
      </c>
    </row>
    <row r="10" ht="18" customHeight="1" spans="1:10">
      <c r="A10" s="131"/>
      <c r="B10" s="133"/>
      <c r="C10" s="133"/>
      <c r="D10" s="131"/>
      <c r="E10" s="135"/>
      <c r="F10" s="135"/>
      <c r="G10" s="133"/>
      <c r="H10" s="133"/>
      <c r="I10" s="133"/>
      <c r="J10" s="131"/>
    </row>
    <row r="11" ht="18" customHeight="1" spans="1:10">
      <c r="A11" s="131"/>
      <c r="B11" s="133"/>
      <c r="C11" s="133"/>
      <c r="D11" s="131"/>
      <c r="E11" s="135"/>
      <c r="F11" s="135"/>
      <c r="G11" s="133"/>
      <c r="H11" s="133"/>
      <c r="I11" s="133"/>
      <c r="J11" s="131"/>
    </row>
    <row r="12" ht="18" customHeight="1" spans="1:10">
      <c r="A12" s="131"/>
      <c r="B12" s="133"/>
      <c r="C12" s="133"/>
      <c r="D12" s="131"/>
      <c r="E12" s="135"/>
      <c r="F12" s="135"/>
      <c r="G12" s="133"/>
      <c r="H12" s="133"/>
      <c r="I12" s="133"/>
      <c r="J12" s="131"/>
    </row>
    <row r="13" ht="18" customHeight="1" spans="1:10">
      <c r="A13" s="131"/>
      <c r="B13" s="133"/>
      <c r="C13" s="133"/>
      <c r="D13" s="131"/>
      <c r="E13" s="135"/>
      <c r="F13" s="135"/>
      <c r="G13" s="133"/>
      <c r="H13" s="133"/>
      <c r="I13" s="133"/>
      <c r="J13" s="131"/>
    </row>
    <row r="14" ht="18" customHeight="1" spans="1:10">
      <c r="A14" s="131"/>
      <c r="B14" s="133"/>
      <c r="C14" s="133"/>
      <c r="D14" s="131"/>
      <c r="E14" s="135"/>
      <c r="F14" s="135"/>
      <c r="G14" s="133"/>
      <c r="H14" s="133"/>
      <c r="I14" s="133"/>
      <c r="J14" s="131"/>
    </row>
    <row r="15" ht="18" customHeight="1" spans="1:10">
      <c r="A15" s="131"/>
      <c r="B15" s="133"/>
      <c r="C15" s="133"/>
      <c r="D15" s="131"/>
      <c r="E15" s="135"/>
      <c r="F15" s="135"/>
      <c r="G15" s="133"/>
      <c r="H15" s="133"/>
      <c r="I15" s="133"/>
      <c r="J15" s="131"/>
    </row>
    <row r="16" ht="18" customHeight="1" spans="1:10">
      <c r="A16" s="131"/>
      <c r="B16" s="133"/>
      <c r="C16" s="133"/>
      <c r="D16" s="131"/>
      <c r="E16" s="135"/>
      <c r="F16" s="135"/>
      <c r="G16" s="133"/>
      <c r="H16" s="133"/>
      <c r="I16" s="133"/>
      <c r="J16" s="131"/>
    </row>
    <row r="17" ht="18" customHeight="1" spans="1:10">
      <c r="A17" s="131"/>
      <c r="B17" s="133"/>
      <c r="C17" s="133"/>
      <c r="D17" s="131"/>
      <c r="E17" s="135"/>
      <c r="F17" s="135"/>
      <c r="G17" s="133"/>
      <c r="H17" s="133"/>
      <c r="I17" s="133"/>
      <c r="J17" s="131"/>
    </row>
    <row r="18" ht="18" customHeight="1" spans="1:10">
      <c r="A18" s="131"/>
      <c r="B18" s="133"/>
      <c r="C18" s="133"/>
      <c r="D18" s="131"/>
      <c r="E18" s="135"/>
      <c r="F18" s="135"/>
      <c r="G18" s="133"/>
      <c r="H18" s="133"/>
      <c r="I18" s="133"/>
      <c r="J18" s="131"/>
    </row>
    <row r="19" ht="18" customHeight="1" spans="1:10">
      <c r="A19" s="131" t="s">
        <v>153</v>
      </c>
      <c r="B19" s="144"/>
      <c r="C19" s="131"/>
      <c r="D19" s="131"/>
      <c r="E19" s="131"/>
      <c r="F19" s="135">
        <f>F5</f>
        <v>332.07</v>
      </c>
      <c r="G19" s="133"/>
      <c r="H19" s="133"/>
      <c r="I19" s="133"/>
      <c r="J19" s="133"/>
    </row>
  </sheetData>
  <sheetProtection password="CF7A" sheet="1" objects="1"/>
  <protectedRanges>
    <protectedRange sqref="F4" name="区域1"/>
  </protectedRanges>
  <mergeCells count="2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19:E19"/>
    <mergeCell ref="G19:H19"/>
  </mergeCells>
  <printOptions horizontalCentered="1"/>
  <pageMargins left="0.590277777777778" right="0.550694444444444" top="0.59375" bottom="0" header="0.59375" footer="0"/>
  <pageSetup paperSize="9" scale="88" orientation="portrait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I15" sqref="I15"/>
    </sheetView>
  </sheetViews>
  <sheetFormatPr defaultColWidth="9" defaultRowHeight="12" outlineLevelCol="6"/>
  <cols>
    <col min="1" max="1" width="11.8285714285714" customWidth="1"/>
    <col min="2" max="2" width="27.5714285714286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768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2" customHeight="1" spans="1:7">
      <c r="A11" s="131" t="s">
        <v>30</v>
      </c>
      <c r="B11" s="133" t="s">
        <v>501</v>
      </c>
      <c r="C11" s="134">
        <f>'表-11 总价措施项目清单与计价表（番禺机柜基础）'!F4*7%</f>
        <v>0</v>
      </c>
      <c r="D11" s="134"/>
      <c r="E11" s="135"/>
      <c r="F11" s="135"/>
      <c r="G11" s="133" t="s">
        <v>628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590277777777778" right="0.550694444444444" top="0.59375" bottom="0" header="0.59375" footer="0"/>
  <pageSetup paperSize="9" orientation="portrait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H10" sqref="H10"/>
    </sheetView>
  </sheetViews>
  <sheetFormatPr defaultColWidth="9" defaultRowHeight="12" outlineLevelCol="5"/>
  <cols>
    <col min="1" max="1" width="12.8285714285714" customWidth="1"/>
    <col min="2" max="2" width="36.7142857142857" customWidth="1"/>
    <col min="3" max="3" width="0.828571428571429" style="120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6"/>
      <c r="E1" s="142"/>
      <c r="F1" s="142"/>
    </row>
    <row r="2" ht="28.5" customHeight="1" spans="1:6">
      <c r="A2" s="128" t="s">
        <v>804</v>
      </c>
      <c r="B2" s="128"/>
      <c r="C2" s="129"/>
      <c r="D2" s="128"/>
      <c r="E2" s="130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1"/>
      <c r="E3" s="131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C5</f>
        <v>0</v>
      </c>
      <c r="D4" s="135"/>
      <c r="E4" s="135"/>
      <c r="F4" s="135"/>
    </row>
    <row r="5" ht="18" customHeight="1" spans="1:6">
      <c r="A5" s="131" t="s">
        <v>55</v>
      </c>
      <c r="B5" s="133" t="s">
        <v>602</v>
      </c>
      <c r="C5" s="134">
        <f>'表-08 分部分项工程和单价措施项目清单与计价表（番禺杆体基础'!K6</f>
        <v>0</v>
      </c>
      <c r="D5" s="135"/>
      <c r="E5" s="135"/>
      <c r="F5" s="135"/>
    </row>
    <row r="6" ht="18" customHeight="1" spans="1:6">
      <c r="A6" s="131" t="s">
        <v>24</v>
      </c>
      <c r="B6" s="133" t="s">
        <v>488</v>
      </c>
      <c r="C6" s="134">
        <f>C7+C8</f>
        <v>6891.03</v>
      </c>
      <c r="D6" s="135"/>
      <c r="E6" s="135"/>
      <c r="F6" s="135"/>
    </row>
    <row r="7" ht="18" customHeight="1" spans="1:6">
      <c r="A7" s="131" t="s">
        <v>58</v>
      </c>
      <c r="B7" s="133" t="s">
        <v>489</v>
      </c>
      <c r="C7" s="134">
        <f>'表-11 总价措施项目清单与计价表（番禺杆体基础）'!F19</f>
        <v>6891.03</v>
      </c>
      <c r="D7" s="135"/>
      <c r="E7" s="135"/>
      <c r="F7" s="135"/>
    </row>
    <row r="8" ht="18" customHeight="1" spans="1:6">
      <c r="A8" s="131" t="s">
        <v>461</v>
      </c>
      <c r="B8" s="133" t="s">
        <v>490</v>
      </c>
      <c r="C8" s="134">
        <f>'表-08 分部分项工程和单价措施项目清单与计价表（番禺杆体基础'!K16</f>
        <v>0</v>
      </c>
      <c r="D8" s="135"/>
      <c r="E8" s="135"/>
      <c r="F8" s="135"/>
    </row>
    <row r="9" ht="18" customHeight="1" spans="1:6">
      <c r="A9" s="131" t="s">
        <v>26</v>
      </c>
      <c r="B9" s="133" t="s">
        <v>60</v>
      </c>
      <c r="C9" s="134">
        <f>C14</f>
        <v>0</v>
      </c>
      <c r="D9" s="135"/>
      <c r="E9" s="135"/>
      <c r="F9" s="135" t="s">
        <v>491</v>
      </c>
    </row>
    <row r="10" ht="18" customHeight="1" spans="1:6">
      <c r="A10" s="131" t="s">
        <v>492</v>
      </c>
      <c r="B10" s="133" t="s">
        <v>493</v>
      </c>
      <c r="C10" s="134"/>
      <c r="D10" s="135"/>
      <c r="E10" s="135"/>
      <c r="F10" s="135"/>
    </row>
    <row r="11" ht="18" customHeight="1" spans="1:6">
      <c r="A11" s="131" t="s">
        <v>494</v>
      </c>
      <c r="B11" s="133" t="s">
        <v>495</v>
      </c>
      <c r="C11" s="134"/>
      <c r="D11" s="135"/>
      <c r="E11" s="135"/>
      <c r="F11" s="135"/>
    </row>
    <row r="12" ht="18" customHeight="1" spans="1:6">
      <c r="A12" s="131" t="s">
        <v>496</v>
      </c>
      <c r="B12" s="133" t="s">
        <v>497</v>
      </c>
      <c r="C12" s="134"/>
      <c r="D12" s="135"/>
      <c r="E12" s="135"/>
      <c r="F12" s="135"/>
    </row>
    <row r="13" ht="18" customHeight="1" spans="1:6">
      <c r="A13" s="131" t="s">
        <v>498</v>
      </c>
      <c r="B13" s="133" t="s">
        <v>499</v>
      </c>
      <c r="C13" s="134"/>
      <c r="D13" s="135"/>
      <c r="E13" s="135"/>
      <c r="F13" s="135"/>
    </row>
    <row r="14" ht="18" customHeight="1" spans="1:6">
      <c r="A14" s="131" t="s">
        <v>500</v>
      </c>
      <c r="B14" s="133" t="s">
        <v>501</v>
      </c>
      <c r="C14" s="134">
        <f>'表-12 其他项目清单与计价汇总表（番禺杆体基础）'!C38</f>
        <v>0</v>
      </c>
      <c r="D14" s="135"/>
      <c r="E14" s="135"/>
      <c r="F14" s="135"/>
    </row>
    <row r="15" ht="18" customHeight="1" spans="1:6">
      <c r="A15" s="131" t="s">
        <v>502</v>
      </c>
      <c r="B15" s="133" t="s">
        <v>503</v>
      </c>
      <c r="C15" s="134"/>
      <c r="D15" s="135"/>
      <c r="E15" s="135"/>
      <c r="F15" s="135"/>
    </row>
    <row r="16" ht="18" customHeight="1" spans="1:6">
      <c r="A16" s="131" t="s">
        <v>504</v>
      </c>
      <c r="B16" s="133" t="s">
        <v>505</v>
      </c>
      <c r="C16" s="134"/>
      <c r="D16" s="135"/>
      <c r="E16" s="135"/>
      <c r="F16" s="135"/>
    </row>
    <row r="17" ht="18" customHeight="1" spans="1:6">
      <c r="A17" s="131" t="s">
        <v>506</v>
      </c>
      <c r="B17" s="133" t="s">
        <v>507</v>
      </c>
      <c r="C17" s="134"/>
      <c r="D17" s="135"/>
      <c r="E17" s="135"/>
      <c r="F17" s="135"/>
    </row>
    <row r="18" ht="18" customHeight="1" spans="1:6">
      <c r="A18" s="131" t="s">
        <v>508</v>
      </c>
      <c r="B18" s="133" t="s">
        <v>509</v>
      </c>
      <c r="C18" s="134"/>
      <c r="D18" s="135"/>
      <c r="E18" s="135"/>
      <c r="F18" s="135"/>
    </row>
    <row r="19" ht="18" customHeight="1" spans="1:6">
      <c r="A19" s="131" t="s">
        <v>510</v>
      </c>
      <c r="B19" s="133" t="s">
        <v>511</v>
      </c>
      <c r="C19" s="134"/>
      <c r="D19" s="135"/>
      <c r="E19" s="135"/>
      <c r="F19" s="135"/>
    </row>
    <row r="20" ht="18" customHeight="1" spans="1:6">
      <c r="A20" s="131" t="s">
        <v>28</v>
      </c>
      <c r="B20" s="133" t="s">
        <v>512</v>
      </c>
      <c r="C20" s="134">
        <f>C4+C6+C9</f>
        <v>6891.03</v>
      </c>
      <c r="D20" s="135"/>
      <c r="E20" s="135"/>
      <c r="F20" s="135"/>
    </row>
    <row r="21" ht="18" customHeight="1" spans="1:6">
      <c r="A21" s="131" t="s">
        <v>30</v>
      </c>
      <c r="B21" s="133" t="s">
        <v>513</v>
      </c>
      <c r="C21" s="134">
        <f>C20*9%</f>
        <v>620.1927</v>
      </c>
      <c r="D21" s="135"/>
      <c r="E21" s="135"/>
      <c r="F21" s="135" t="s">
        <v>491</v>
      </c>
    </row>
    <row r="22" ht="18" customHeight="1" spans="1:6">
      <c r="A22" s="131" t="s">
        <v>32</v>
      </c>
      <c r="B22" s="133" t="s">
        <v>514</v>
      </c>
      <c r="C22" s="134">
        <f>C20+C21</f>
        <v>7511.2227</v>
      </c>
      <c r="D22" s="135"/>
      <c r="E22" s="135"/>
      <c r="F22" s="135"/>
    </row>
    <row r="23" ht="18" customHeight="1" spans="1:6">
      <c r="A23" s="131" t="s">
        <v>34</v>
      </c>
      <c r="B23" s="133" t="s">
        <v>162</v>
      </c>
      <c r="C23" s="134"/>
      <c r="D23" s="135"/>
      <c r="E23" s="135"/>
      <c r="F23" s="135"/>
    </row>
    <row r="24" ht="18" customHeight="1" spans="1:6">
      <c r="A24" s="131"/>
      <c r="B24" s="133"/>
      <c r="C24" s="134"/>
      <c r="D24" s="135"/>
      <c r="E24" s="135"/>
      <c r="F24" s="135"/>
    </row>
    <row r="25" ht="18" customHeight="1" spans="1:6">
      <c r="A25" s="131"/>
      <c r="B25" s="133"/>
      <c r="C25" s="134"/>
      <c r="D25" s="135"/>
      <c r="E25" s="135"/>
      <c r="F25" s="135"/>
    </row>
    <row r="26" ht="18" customHeight="1" spans="1:6">
      <c r="A26" s="131"/>
      <c r="B26" s="133"/>
      <c r="C26" s="134"/>
      <c r="D26" s="135"/>
      <c r="E26" s="135"/>
      <c r="F26" s="135"/>
    </row>
    <row r="27" ht="18" customHeight="1" spans="1:6">
      <c r="A27" s="131"/>
      <c r="B27" s="133"/>
      <c r="C27" s="134"/>
      <c r="D27" s="135"/>
      <c r="E27" s="135"/>
      <c r="F27" s="135"/>
    </row>
    <row r="28" ht="18" customHeight="1" spans="1:6">
      <c r="A28" s="131"/>
      <c r="B28" s="133"/>
      <c r="C28" s="134"/>
      <c r="D28" s="135"/>
      <c r="E28" s="135"/>
      <c r="F28" s="135"/>
    </row>
    <row r="29" ht="18" customHeight="1" spans="1:6">
      <c r="A29" s="131"/>
      <c r="B29" s="133"/>
      <c r="C29" s="134"/>
      <c r="D29" s="135"/>
      <c r="E29" s="135"/>
      <c r="F29" s="135"/>
    </row>
    <row r="30" ht="18" customHeight="1" spans="1:6">
      <c r="A30" s="131"/>
      <c r="B30" s="133"/>
      <c r="C30" s="134"/>
      <c r="D30" s="135"/>
      <c r="E30" s="135"/>
      <c r="F30" s="135"/>
    </row>
    <row r="31" ht="18" customHeight="1" spans="1:6">
      <c r="A31" s="131"/>
      <c r="B31" s="133"/>
      <c r="C31" s="134"/>
      <c r="D31" s="135"/>
      <c r="E31" s="135"/>
      <c r="F31" s="135"/>
    </row>
    <row r="32" ht="18" customHeight="1" spans="1:6">
      <c r="A32" s="131"/>
      <c r="B32" s="133"/>
      <c r="C32" s="134"/>
      <c r="D32" s="135"/>
      <c r="E32" s="135"/>
      <c r="F32" s="135"/>
    </row>
    <row r="33" ht="18" customHeight="1" spans="1:6">
      <c r="A33" s="131"/>
      <c r="B33" s="133"/>
      <c r="C33" s="134"/>
      <c r="D33" s="135"/>
      <c r="E33" s="135"/>
      <c r="F33" s="135"/>
    </row>
    <row r="34" ht="18" customHeight="1" spans="1:6">
      <c r="A34" s="131"/>
      <c r="B34" s="133"/>
      <c r="C34" s="134"/>
      <c r="D34" s="135"/>
      <c r="E34" s="135"/>
      <c r="F34" s="135"/>
    </row>
    <row r="35" ht="18" customHeight="1" spans="1:6">
      <c r="A35" s="131"/>
      <c r="B35" s="133"/>
      <c r="C35" s="134"/>
      <c r="D35" s="135"/>
      <c r="E35" s="135"/>
      <c r="F35" s="135"/>
    </row>
    <row r="36" ht="18" customHeight="1" spans="1:6">
      <c r="A36" s="131"/>
      <c r="B36" s="133"/>
      <c r="C36" s="134"/>
      <c r="D36" s="135"/>
      <c r="E36" s="135"/>
      <c r="F36" s="135"/>
    </row>
    <row r="37" ht="18" customHeight="1" spans="1:6">
      <c r="A37" s="131"/>
      <c r="B37" s="133"/>
      <c r="C37" s="134"/>
      <c r="D37" s="135"/>
      <c r="E37" s="135"/>
      <c r="F37" s="135"/>
    </row>
    <row r="38" ht="18" customHeight="1" spans="1:6">
      <c r="A38" s="131" t="s">
        <v>515</v>
      </c>
      <c r="B38" s="131"/>
      <c r="C38" s="134">
        <f>C22</f>
        <v>7511.2227</v>
      </c>
      <c r="D38" s="135"/>
      <c r="E38" s="135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590277777777778" right="0.550694444444444" top="0.59375" bottom="0" header="0.59375" footer="0"/>
  <pageSetup paperSize="9" orientation="portrait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view="pageBreakPreview" zoomScaleNormal="100" workbookViewId="0">
      <selection activeCell="N8" sqref="N8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5.8761904761905" customWidth="1"/>
    <col min="10" max="10" width="12.3714285714286" style="120" customWidth="1"/>
    <col min="11" max="11" width="12.752380952381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804</v>
      </c>
      <c r="B2" s="128"/>
      <c r="C2" s="128"/>
      <c r="D2" s="128"/>
      <c r="E2" s="128"/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50" t="s">
        <v>5</v>
      </c>
      <c r="J3" s="151"/>
      <c r="K3" s="151"/>
      <c r="L3" s="150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50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50" t="s">
        <v>495</v>
      </c>
    </row>
    <row r="6" ht="28.5" customHeight="1" spans="1:12">
      <c r="A6" s="131"/>
      <c r="B6" s="133"/>
      <c r="C6" s="133" t="s">
        <v>602</v>
      </c>
      <c r="D6" s="133"/>
      <c r="E6" s="133"/>
      <c r="F6" s="133"/>
      <c r="G6" s="135"/>
      <c r="H6" s="135"/>
      <c r="I6" s="135"/>
      <c r="J6" s="134"/>
      <c r="K6" s="134">
        <f>SUM(K7:K15)</f>
        <v>0</v>
      </c>
      <c r="L6" s="135"/>
    </row>
    <row r="7" ht="28.5" customHeight="1" spans="1:12">
      <c r="A7" s="131">
        <v>1</v>
      </c>
      <c r="B7" s="133" t="s">
        <v>603</v>
      </c>
      <c r="C7" s="133" t="s">
        <v>604</v>
      </c>
      <c r="D7" s="133" t="s">
        <v>605</v>
      </c>
      <c r="E7" s="133"/>
      <c r="F7" s="131" t="s">
        <v>555</v>
      </c>
      <c r="G7" s="135">
        <v>1.243</v>
      </c>
      <c r="H7" s="135"/>
      <c r="I7" s="135">
        <v>10196.97</v>
      </c>
      <c r="J7" s="134"/>
      <c r="K7" s="134">
        <f>J7*G7</f>
        <v>0</v>
      </c>
      <c r="L7" s="135"/>
    </row>
    <row r="8" ht="58" customHeight="1" spans="1:12">
      <c r="A8" s="131">
        <v>2</v>
      </c>
      <c r="B8" s="133" t="s">
        <v>606</v>
      </c>
      <c r="C8" s="133" t="s">
        <v>607</v>
      </c>
      <c r="D8" s="133" t="s">
        <v>608</v>
      </c>
      <c r="E8" s="133"/>
      <c r="F8" s="131" t="s">
        <v>88</v>
      </c>
      <c r="G8" s="135">
        <v>53.192</v>
      </c>
      <c r="H8" s="135"/>
      <c r="I8" s="135">
        <v>628.62</v>
      </c>
      <c r="J8" s="134"/>
      <c r="K8" s="134">
        <f t="shared" ref="K8:K15" si="0">J8*G8</f>
        <v>0</v>
      </c>
      <c r="L8" s="135"/>
    </row>
    <row r="9" ht="43" customHeight="1" spans="1:12">
      <c r="A9" s="131">
        <v>3</v>
      </c>
      <c r="B9" s="133" t="s">
        <v>609</v>
      </c>
      <c r="C9" s="133" t="s">
        <v>610</v>
      </c>
      <c r="D9" s="133" t="s">
        <v>611</v>
      </c>
      <c r="E9" s="133"/>
      <c r="F9" s="131" t="s">
        <v>88</v>
      </c>
      <c r="G9" s="135">
        <v>53.57</v>
      </c>
      <c r="H9" s="135"/>
      <c r="I9" s="135">
        <v>850.83</v>
      </c>
      <c r="J9" s="134"/>
      <c r="K9" s="134">
        <f t="shared" si="0"/>
        <v>0</v>
      </c>
      <c r="L9" s="135"/>
    </row>
    <row r="10" ht="33" customHeight="1" spans="1:12">
      <c r="A10" s="131">
        <v>4</v>
      </c>
      <c r="B10" s="133" t="s">
        <v>612</v>
      </c>
      <c r="C10" s="133" t="s">
        <v>610</v>
      </c>
      <c r="D10" s="133" t="s">
        <v>613</v>
      </c>
      <c r="E10" s="133"/>
      <c r="F10" s="131" t="s">
        <v>88</v>
      </c>
      <c r="G10" s="135">
        <v>3.8</v>
      </c>
      <c r="H10" s="135"/>
      <c r="I10" s="135">
        <v>850.83</v>
      </c>
      <c r="J10" s="134"/>
      <c r="K10" s="134">
        <f t="shared" si="0"/>
        <v>0</v>
      </c>
      <c r="L10" s="135"/>
    </row>
    <row r="11" ht="45" customHeight="1" spans="1:12">
      <c r="A11" s="131">
        <v>5</v>
      </c>
      <c r="B11" s="133" t="s">
        <v>614</v>
      </c>
      <c r="C11" s="133" t="s">
        <v>615</v>
      </c>
      <c r="D11" s="133" t="s">
        <v>616</v>
      </c>
      <c r="E11" s="133"/>
      <c r="F11" s="131" t="s">
        <v>88</v>
      </c>
      <c r="G11" s="135">
        <v>3.8</v>
      </c>
      <c r="H11" s="135"/>
      <c r="I11" s="135">
        <v>527.37</v>
      </c>
      <c r="J11" s="134"/>
      <c r="K11" s="134">
        <f t="shared" si="0"/>
        <v>0</v>
      </c>
      <c r="L11" s="135"/>
    </row>
    <row r="12" ht="28.5" customHeight="1" spans="1:12">
      <c r="A12" s="131">
        <v>6</v>
      </c>
      <c r="B12" s="133" t="s">
        <v>617</v>
      </c>
      <c r="C12" s="133" t="s">
        <v>618</v>
      </c>
      <c r="D12" s="133" t="s">
        <v>619</v>
      </c>
      <c r="E12" s="133"/>
      <c r="F12" s="131" t="s">
        <v>555</v>
      </c>
      <c r="G12" s="135">
        <v>3.8</v>
      </c>
      <c r="H12" s="135"/>
      <c r="I12" s="135">
        <v>6758.16</v>
      </c>
      <c r="J12" s="134"/>
      <c r="K12" s="134">
        <f t="shared" si="0"/>
        <v>0</v>
      </c>
      <c r="L12" s="135"/>
    </row>
    <row r="13" ht="81" customHeight="1" spans="1:12">
      <c r="A13" s="131">
        <v>7</v>
      </c>
      <c r="B13" s="133" t="s">
        <v>620</v>
      </c>
      <c r="C13" s="133" t="s">
        <v>621</v>
      </c>
      <c r="D13" s="133" t="s">
        <v>622</v>
      </c>
      <c r="E13" s="133"/>
      <c r="F13" s="131" t="s">
        <v>88</v>
      </c>
      <c r="G13" s="135">
        <v>0.38</v>
      </c>
      <c r="H13" s="135"/>
      <c r="I13" s="135">
        <v>1058.08</v>
      </c>
      <c r="J13" s="134"/>
      <c r="K13" s="134">
        <f t="shared" si="0"/>
        <v>0</v>
      </c>
      <c r="L13" s="135"/>
    </row>
    <row r="14" ht="111" customHeight="1" spans="1:12">
      <c r="A14" s="131">
        <v>8</v>
      </c>
      <c r="B14" s="133" t="s">
        <v>623</v>
      </c>
      <c r="C14" s="133" t="s">
        <v>621</v>
      </c>
      <c r="D14" s="133" t="s">
        <v>805</v>
      </c>
      <c r="E14" s="133"/>
      <c r="F14" s="131" t="s">
        <v>88</v>
      </c>
      <c r="G14" s="135">
        <v>1.33</v>
      </c>
      <c r="H14" s="135"/>
      <c r="I14" s="135">
        <v>1016.67</v>
      </c>
      <c r="J14" s="134"/>
      <c r="K14" s="134">
        <f t="shared" si="0"/>
        <v>0</v>
      </c>
      <c r="L14" s="135"/>
    </row>
    <row r="15" ht="33" customHeight="1" spans="1:12">
      <c r="A15" s="131">
        <v>9</v>
      </c>
      <c r="B15" s="133" t="s">
        <v>625</v>
      </c>
      <c r="C15" s="133" t="s">
        <v>626</v>
      </c>
      <c r="D15" s="133" t="s">
        <v>627</v>
      </c>
      <c r="E15" s="133"/>
      <c r="F15" s="131" t="s">
        <v>95</v>
      </c>
      <c r="G15" s="135">
        <v>10</v>
      </c>
      <c r="H15" s="135"/>
      <c r="I15" s="135">
        <v>73.82</v>
      </c>
      <c r="J15" s="134"/>
      <c r="K15" s="134">
        <f t="shared" si="0"/>
        <v>0</v>
      </c>
      <c r="L15" s="135"/>
    </row>
    <row r="16" ht="18" customHeight="1" spans="1:12">
      <c r="A16" s="131"/>
      <c r="B16" s="133"/>
      <c r="C16" s="133" t="s">
        <v>57</v>
      </c>
      <c r="D16" s="133"/>
      <c r="E16" s="133"/>
      <c r="F16" s="133"/>
      <c r="G16" s="135"/>
      <c r="H16" s="135"/>
      <c r="I16" s="135"/>
      <c r="J16" s="134"/>
      <c r="K16" s="134"/>
      <c r="L16" s="135"/>
    </row>
    <row r="17" ht="18" customHeight="1" spans="1:12">
      <c r="A17" s="131"/>
      <c r="B17" s="133"/>
      <c r="C17" s="133"/>
      <c r="D17" s="133"/>
      <c r="E17" s="133"/>
      <c r="F17" s="131"/>
      <c r="G17" s="135"/>
      <c r="H17" s="135"/>
      <c r="I17" s="135"/>
      <c r="J17" s="134"/>
      <c r="K17" s="134"/>
      <c r="L17" s="135"/>
    </row>
    <row r="18" ht="18" customHeight="1" spans="1:12">
      <c r="A18" s="131"/>
      <c r="B18" s="133"/>
      <c r="C18" s="133"/>
      <c r="D18" s="133"/>
      <c r="E18" s="133"/>
      <c r="F18" s="131"/>
      <c r="G18" s="135"/>
      <c r="H18" s="135"/>
      <c r="I18" s="135"/>
      <c r="J18" s="134"/>
      <c r="K18" s="134"/>
      <c r="L18" s="135"/>
    </row>
    <row r="19" ht="18" customHeight="1" spans="1:12">
      <c r="A19" s="131"/>
      <c r="B19" s="133"/>
      <c r="C19" s="133"/>
      <c r="D19" s="133"/>
      <c r="E19" s="133"/>
      <c r="F19" s="131"/>
      <c r="G19" s="135"/>
      <c r="H19" s="135"/>
      <c r="I19" s="135"/>
      <c r="J19" s="134"/>
      <c r="K19" s="134"/>
      <c r="L19" s="135"/>
    </row>
    <row r="20" ht="18" customHeight="1" spans="1:12">
      <c r="A20" s="131"/>
      <c r="B20" s="133"/>
      <c r="C20" s="133"/>
      <c r="D20" s="133"/>
      <c r="E20" s="133"/>
      <c r="F20" s="131"/>
      <c r="G20" s="135"/>
      <c r="H20" s="135"/>
      <c r="I20" s="135"/>
      <c r="J20" s="134"/>
      <c r="K20" s="134"/>
      <c r="L20" s="135"/>
    </row>
    <row r="21" ht="18" customHeight="1" spans="1:12">
      <c r="A21" s="131"/>
      <c r="B21" s="133"/>
      <c r="C21" s="133"/>
      <c r="D21" s="133"/>
      <c r="E21" s="133"/>
      <c r="F21" s="131"/>
      <c r="G21" s="135"/>
      <c r="H21" s="135"/>
      <c r="I21" s="135"/>
      <c r="J21" s="134"/>
      <c r="K21" s="134"/>
      <c r="L21" s="135"/>
    </row>
    <row r="22" ht="18" customHeight="1" spans="1:12">
      <c r="A22" s="131"/>
      <c r="B22" s="133"/>
      <c r="C22" s="133"/>
      <c r="D22" s="133"/>
      <c r="E22" s="133"/>
      <c r="F22" s="131"/>
      <c r="G22" s="135"/>
      <c r="H22" s="135"/>
      <c r="I22" s="135"/>
      <c r="J22" s="134"/>
      <c r="K22" s="134"/>
      <c r="L22" s="135"/>
    </row>
    <row r="23" ht="18" customHeight="1" spans="1:12">
      <c r="A23" s="131"/>
      <c r="B23" s="133"/>
      <c r="C23" s="133"/>
      <c r="D23" s="133"/>
      <c r="E23" s="133"/>
      <c r="F23" s="131"/>
      <c r="G23" s="135"/>
      <c r="H23" s="135"/>
      <c r="I23" s="135"/>
      <c r="J23" s="134"/>
      <c r="K23" s="134"/>
      <c r="L23" s="135"/>
    </row>
    <row r="24" ht="18" customHeight="1" spans="1:12">
      <c r="A24" s="131"/>
      <c r="B24" s="133"/>
      <c r="C24" s="133"/>
      <c r="D24" s="133"/>
      <c r="E24" s="133"/>
      <c r="F24" s="131"/>
      <c r="G24" s="135"/>
      <c r="H24" s="135"/>
      <c r="I24" s="135"/>
      <c r="J24" s="134"/>
      <c r="K24" s="134"/>
      <c r="L24" s="135"/>
    </row>
  </sheetData>
  <sheetProtection password="CF7A" sheet="1" objects="1"/>
  <protectedRanges>
    <protectedRange sqref="J7:J15" name="区域1"/>
  </protectedRanges>
  <mergeCells count="52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1">
    <dataValidation type="decimal" operator="lessThanOrEqual" allowBlank="1" showInputMessage="1" showErrorMessage="1" sqref="J7:J15">
      <formula1>I7:I15</formula1>
    </dataValidation>
  </dataValidations>
  <printOptions horizontalCentered="1"/>
  <pageMargins left="0.118055555555556" right="0.118055555555556" top="0.594444444444444" bottom="0.708333333333333" header="0.594444444444444" footer="0"/>
  <pageSetup paperSize="9" orientation="landscape" horizontalDpi="600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view="pageBreakPreview" zoomScaleNormal="100" workbookViewId="0">
      <selection activeCell="M6" sqref="M6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804</v>
      </c>
      <c r="B2" s="128"/>
      <c r="C2" s="128"/>
      <c r="D2" s="128"/>
      <c r="E2" s="128"/>
      <c r="F2" s="129"/>
      <c r="G2" s="128"/>
      <c r="H2" s="130" t="s">
        <v>446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212</v>
      </c>
      <c r="F5" s="134">
        <v>6891.03</v>
      </c>
      <c r="G5" s="133"/>
      <c r="H5" s="133"/>
      <c r="I5" s="133"/>
      <c r="J5" s="131" t="s">
        <v>577</v>
      </c>
    </row>
    <row r="6" ht="117.75" customHeight="1" spans="1:10">
      <c r="A6" s="131">
        <v>3</v>
      </c>
      <c r="B6" s="133" t="s">
        <v>578</v>
      </c>
      <c r="C6" s="133" t="s">
        <v>579</v>
      </c>
      <c r="D6" s="131" t="s">
        <v>575</v>
      </c>
      <c r="E6" s="135" t="s">
        <v>580</v>
      </c>
      <c r="F6" s="134"/>
      <c r="G6" s="133"/>
      <c r="H6" s="133"/>
      <c r="I6" s="133"/>
      <c r="J6" s="131" t="s">
        <v>581</v>
      </c>
    </row>
    <row r="7" ht="41.25" customHeight="1" spans="1:10">
      <c r="A7" s="131">
        <v>4</v>
      </c>
      <c r="B7" s="133" t="s">
        <v>582</v>
      </c>
      <c r="C7" s="133" t="s">
        <v>136</v>
      </c>
      <c r="D7" s="131"/>
      <c r="E7" s="135" t="s">
        <v>215</v>
      </c>
      <c r="F7" s="134"/>
      <c r="G7" s="133"/>
      <c r="H7" s="133"/>
      <c r="I7" s="133"/>
      <c r="J7" s="131" t="s">
        <v>583</v>
      </c>
    </row>
    <row r="8" ht="143.25" customHeight="1" spans="1:10">
      <c r="A8" s="131">
        <v>5</v>
      </c>
      <c r="B8" s="133" t="s">
        <v>584</v>
      </c>
      <c r="C8" s="133" t="s">
        <v>585</v>
      </c>
      <c r="D8" s="131" t="s">
        <v>575</v>
      </c>
      <c r="E8" s="135" t="s">
        <v>580</v>
      </c>
      <c r="F8" s="134"/>
      <c r="G8" s="133"/>
      <c r="H8" s="133"/>
      <c r="I8" s="133"/>
      <c r="J8" s="131" t="s">
        <v>586</v>
      </c>
    </row>
    <row r="9" ht="41.25" customHeight="1" spans="1:10">
      <c r="A9" s="131">
        <v>6</v>
      </c>
      <c r="B9" s="133" t="s">
        <v>587</v>
      </c>
      <c r="C9" s="133" t="s">
        <v>511</v>
      </c>
      <c r="D9" s="131"/>
      <c r="E9" s="135"/>
      <c r="F9" s="134"/>
      <c r="G9" s="133"/>
      <c r="H9" s="133"/>
      <c r="I9" s="133"/>
      <c r="J9" s="131" t="s">
        <v>588</v>
      </c>
    </row>
    <row r="10" ht="18" customHeight="1" spans="1:10">
      <c r="A10" s="131"/>
      <c r="B10" s="133"/>
      <c r="C10" s="133"/>
      <c r="D10" s="131"/>
      <c r="E10" s="135"/>
      <c r="F10" s="134"/>
      <c r="G10" s="133"/>
      <c r="H10" s="133"/>
      <c r="I10" s="133"/>
      <c r="J10" s="131"/>
    </row>
    <row r="11" ht="18" customHeight="1" spans="1:10">
      <c r="A11" s="131"/>
      <c r="B11" s="133"/>
      <c r="C11" s="133"/>
      <c r="D11" s="131"/>
      <c r="E11" s="135"/>
      <c r="F11" s="134"/>
      <c r="G11" s="133"/>
      <c r="H11" s="133"/>
      <c r="I11" s="133"/>
      <c r="J11" s="131"/>
    </row>
    <row r="12" ht="18" customHeight="1" spans="1:10">
      <c r="A12" s="131"/>
      <c r="B12" s="133"/>
      <c r="C12" s="133"/>
      <c r="D12" s="131"/>
      <c r="E12" s="135"/>
      <c r="F12" s="134"/>
      <c r="G12" s="133"/>
      <c r="H12" s="133"/>
      <c r="I12" s="133"/>
      <c r="J12" s="131"/>
    </row>
    <row r="13" ht="18" customHeight="1" spans="1:10">
      <c r="A13" s="131"/>
      <c r="B13" s="133"/>
      <c r="C13" s="133"/>
      <c r="D13" s="131"/>
      <c r="E13" s="135"/>
      <c r="F13" s="134"/>
      <c r="G13" s="133"/>
      <c r="H13" s="133"/>
      <c r="I13" s="133"/>
      <c r="J13" s="131"/>
    </row>
    <row r="14" ht="18" customHeight="1" spans="1:10">
      <c r="A14" s="131"/>
      <c r="B14" s="133"/>
      <c r="C14" s="133"/>
      <c r="D14" s="131"/>
      <c r="E14" s="135"/>
      <c r="F14" s="134"/>
      <c r="G14" s="133"/>
      <c r="H14" s="133"/>
      <c r="I14" s="133"/>
      <c r="J14" s="131"/>
    </row>
    <row r="15" ht="18" customHeight="1" spans="1:10">
      <c r="A15" s="131"/>
      <c r="B15" s="133"/>
      <c r="C15" s="133"/>
      <c r="D15" s="131"/>
      <c r="E15" s="135"/>
      <c r="F15" s="134"/>
      <c r="G15" s="133"/>
      <c r="H15" s="133"/>
      <c r="I15" s="133"/>
      <c r="J15" s="131"/>
    </row>
    <row r="16" ht="18" customHeight="1" spans="1:10">
      <c r="A16" s="131"/>
      <c r="B16" s="133"/>
      <c r="C16" s="133"/>
      <c r="D16" s="131"/>
      <c r="E16" s="135"/>
      <c r="F16" s="134"/>
      <c r="G16" s="133"/>
      <c r="H16" s="133"/>
      <c r="I16" s="133"/>
      <c r="J16" s="131"/>
    </row>
    <row r="17" ht="18" customHeight="1" spans="1:10">
      <c r="A17" s="131"/>
      <c r="B17" s="133"/>
      <c r="C17" s="133"/>
      <c r="D17" s="131"/>
      <c r="E17" s="135"/>
      <c r="F17" s="134"/>
      <c r="G17" s="133"/>
      <c r="H17" s="133"/>
      <c r="I17" s="133"/>
      <c r="J17" s="131"/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 t="s">
        <v>153</v>
      </c>
      <c r="B19" s="144"/>
      <c r="C19" s="131"/>
      <c r="D19" s="131"/>
      <c r="E19" s="131"/>
      <c r="F19" s="134">
        <f>F5</f>
        <v>6891.03</v>
      </c>
      <c r="G19" s="133"/>
      <c r="H19" s="133"/>
      <c r="I19" s="133"/>
      <c r="J19" s="133"/>
    </row>
  </sheetData>
  <sheetProtection password="CF7A" sheet="1" objects="1"/>
  <protectedRanges>
    <protectedRange sqref="F4" name="区域1"/>
  </protectedRanges>
  <mergeCells count="2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19:E19"/>
    <mergeCell ref="G19:H19"/>
  </mergeCells>
  <printOptions horizontalCentered="1"/>
  <pageMargins left="0.550694444444444" right="0.472222222222222" top="0.59375" bottom="0" header="0.59375" footer="0"/>
  <pageSetup paperSize="9" scale="89" orientation="portrait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I11" sqref="I11"/>
    </sheetView>
  </sheetViews>
  <sheetFormatPr defaultColWidth="9" defaultRowHeight="12" outlineLevelCol="6"/>
  <cols>
    <col min="1" max="1" width="11.8285714285714" customWidth="1"/>
    <col min="2" max="2" width="32.2857142857143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804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2" customHeight="1" spans="1:7">
      <c r="A11" s="131" t="s">
        <v>30</v>
      </c>
      <c r="B11" s="133" t="s">
        <v>501</v>
      </c>
      <c r="C11" s="134">
        <f>'表-11 总价措施项目清单与计价表（番禺杆体基础）'!F4*7%</f>
        <v>0</v>
      </c>
      <c r="D11" s="134"/>
      <c r="E11" s="135"/>
      <c r="F11" s="135"/>
      <c r="G11" s="133" t="s">
        <v>628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550694444444444" right="0.432638888888889" top="0.59375" bottom="0" header="0.59375" footer="0"/>
  <pageSetup paperSize="9" orientation="portrait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H11" sqref="H11"/>
    </sheetView>
  </sheetViews>
  <sheetFormatPr defaultColWidth="9" defaultRowHeight="12" outlineLevelCol="5"/>
  <cols>
    <col min="1" max="1" width="12.8285714285714" customWidth="1"/>
    <col min="2" max="2" width="38.4285714285714" customWidth="1"/>
    <col min="3" max="3" width="0.828571428571429" style="120" customWidth="1"/>
    <col min="4" max="4" width="20.1619047619048" customWidth="1"/>
    <col min="5" max="5" width="4.42857142857143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6"/>
      <c r="E1" s="142"/>
      <c r="F1" s="142"/>
    </row>
    <row r="2" ht="28.5" customHeight="1" spans="1:6">
      <c r="A2" s="128" t="s">
        <v>806</v>
      </c>
      <c r="B2" s="128"/>
      <c r="C2" s="129"/>
      <c r="D2" s="128"/>
      <c r="E2" s="130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1"/>
      <c r="E3" s="131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分部分项工程和单价措施项目清单与计价表（番禺杆体安装'!K6</f>
        <v>0</v>
      </c>
      <c r="D4" s="135"/>
      <c r="E4" s="135"/>
      <c r="F4" s="135"/>
    </row>
    <row r="5" ht="18" customHeight="1" spans="1:6">
      <c r="A5" s="131" t="s">
        <v>24</v>
      </c>
      <c r="B5" s="133" t="s">
        <v>488</v>
      </c>
      <c r="C5" s="134">
        <f>C6+C7</f>
        <v>9346.14</v>
      </c>
      <c r="D5" s="135"/>
      <c r="E5" s="135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总价措施项目清单与计价表（番禺杆体安装）'!F47</f>
        <v>9346.14</v>
      </c>
      <c r="D6" s="135"/>
      <c r="E6" s="135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分部分项工程和单价措施项目清单与计价表（番禺杆体安装'!K8</f>
        <v>0</v>
      </c>
      <c r="D7" s="135"/>
      <c r="E7" s="135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5"/>
      <c r="E8" s="135"/>
      <c r="F8" s="135" t="s">
        <v>491</v>
      </c>
    </row>
    <row r="9" ht="18" customHeight="1" spans="1:6">
      <c r="A9" s="131" t="s">
        <v>492</v>
      </c>
      <c r="B9" s="133" t="s">
        <v>493</v>
      </c>
      <c r="C9" s="134"/>
      <c r="D9" s="135"/>
      <c r="E9" s="135"/>
      <c r="F9" s="135"/>
    </row>
    <row r="10" ht="18" customHeight="1" spans="1:6">
      <c r="A10" s="131" t="s">
        <v>494</v>
      </c>
      <c r="B10" s="133" t="s">
        <v>495</v>
      </c>
      <c r="C10" s="134"/>
      <c r="D10" s="135"/>
      <c r="E10" s="135"/>
      <c r="F10" s="135"/>
    </row>
    <row r="11" ht="18" customHeight="1" spans="1:6">
      <c r="A11" s="131" t="s">
        <v>496</v>
      </c>
      <c r="B11" s="133" t="s">
        <v>497</v>
      </c>
      <c r="C11" s="134"/>
      <c r="D11" s="135"/>
      <c r="E11" s="135"/>
      <c r="F11" s="135"/>
    </row>
    <row r="12" ht="18" customHeight="1" spans="1:6">
      <c r="A12" s="131" t="s">
        <v>498</v>
      </c>
      <c r="B12" s="133" t="s">
        <v>499</v>
      </c>
      <c r="C12" s="134"/>
      <c r="D12" s="135"/>
      <c r="E12" s="135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其他项目清单与计价汇总表（番禺杆体安装）'!C38</f>
        <v>0</v>
      </c>
      <c r="D13" s="135"/>
      <c r="E13" s="135"/>
      <c r="F13" s="135"/>
    </row>
    <row r="14" ht="18" customHeight="1" spans="1:6">
      <c r="A14" s="131" t="s">
        <v>502</v>
      </c>
      <c r="B14" s="133" t="s">
        <v>503</v>
      </c>
      <c r="C14" s="134"/>
      <c r="D14" s="135"/>
      <c r="E14" s="135"/>
      <c r="F14" s="135"/>
    </row>
    <row r="15" ht="18" customHeight="1" spans="1:6">
      <c r="A15" s="131" t="s">
        <v>504</v>
      </c>
      <c r="B15" s="133" t="s">
        <v>505</v>
      </c>
      <c r="C15" s="134"/>
      <c r="D15" s="135"/>
      <c r="E15" s="135"/>
      <c r="F15" s="135"/>
    </row>
    <row r="16" ht="18" customHeight="1" spans="1:6">
      <c r="A16" s="131" t="s">
        <v>506</v>
      </c>
      <c r="B16" s="133" t="s">
        <v>507</v>
      </c>
      <c r="C16" s="134"/>
      <c r="D16" s="135"/>
      <c r="E16" s="135"/>
      <c r="F16" s="135"/>
    </row>
    <row r="17" ht="18" customHeight="1" spans="1:6">
      <c r="A17" s="131" t="s">
        <v>508</v>
      </c>
      <c r="B17" s="133" t="s">
        <v>509</v>
      </c>
      <c r="C17" s="134"/>
      <c r="D17" s="135"/>
      <c r="E17" s="135"/>
      <c r="F17" s="135"/>
    </row>
    <row r="18" ht="18" customHeight="1" spans="1:6">
      <c r="A18" s="131" t="s">
        <v>510</v>
      </c>
      <c r="B18" s="133" t="s">
        <v>511</v>
      </c>
      <c r="C18" s="134"/>
      <c r="D18" s="135"/>
      <c r="E18" s="135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9346.14</v>
      </c>
      <c r="D19" s="135"/>
      <c r="E19" s="135"/>
      <c r="F19" s="135"/>
    </row>
    <row r="20" ht="18" customHeight="1" spans="1:6">
      <c r="A20" s="131" t="s">
        <v>30</v>
      </c>
      <c r="B20" s="133" t="s">
        <v>513</v>
      </c>
      <c r="C20" s="134">
        <f>C19*9%</f>
        <v>841.1526</v>
      </c>
      <c r="D20" s="135"/>
      <c r="E20" s="135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10187.2926</v>
      </c>
      <c r="D21" s="135"/>
      <c r="E21" s="135"/>
      <c r="F21" s="135"/>
    </row>
    <row r="22" ht="18" customHeight="1" spans="1:6">
      <c r="A22" s="131" t="s">
        <v>34</v>
      </c>
      <c r="B22" s="133" t="s">
        <v>162</v>
      </c>
      <c r="C22" s="134"/>
      <c r="D22" s="135"/>
      <c r="E22" s="135"/>
      <c r="F22" s="135"/>
    </row>
    <row r="23" ht="18" customHeight="1" spans="1:6">
      <c r="A23" s="131"/>
      <c r="B23" s="133"/>
      <c r="C23" s="134"/>
      <c r="D23" s="135"/>
      <c r="E23" s="135"/>
      <c r="F23" s="135"/>
    </row>
    <row r="24" ht="18" customHeight="1" spans="1:6">
      <c r="A24" s="131"/>
      <c r="B24" s="133"/>
      <c r="C24" s="134"/>
      <c r="D24" s="135"/>
      <c r="E24" s="135"/>
      <c r="F24" s="135"/>
    </row>
    <row r="25" ht="18" customHeight="1" spans="1:6">
      <c r="A25" s="131"/>
      <c r="B25" s="133"/>
      <c r="C25" s="134"/>
      <c r="D25" s="135"/>
      <c r="E25" s="135"/>
      <c r="F25" s="135"/>
    </row>
    <row r="26" ht="18" customHeight="1" spans="1:6">
      <c r="A26" s="131"/>
      <c r="B26" s="133"/>
      <c r="C26" s="134"/>
      <c r="D26" s="135"/>
      <c r="E26" s="135"/>
      <c r="F26" s="135"/>
    </row>
    <row r="27" ht="18" customHeight="1" spans="1:6">
      <c r="A27" s="131"/>
      <c r="B27" s="133"/>
      <c r="C27" s="134"/>
      <c r="D27" s="135"/>
      <c r="E27" s="135"/>
      <c r="F27" s="135"/>
    </row>
    <row r="28" ht="18" customHeight="1" spans="1:6">
      <c r="A28" s="131"/>
      <c r="B28" s="133"/>
      <c r="C28" s="134"/>
      <c r="D28" s="135"/>
      <c r="E28" s="135"/>
      <c r="F28" s="135"/>
    </row>
    <row r="29" ht="18" customHeight="1" spans="1:6">
      <c r="A29" s="131"/>
      <c r="B29" s="133"/>
      <c r="C29" s="134"/>
      <c r="D29" s="135"/>
      <c r="E29" s="135"/>
      <c r="F29" s="135"/>
    </row>
    <row r="30" ht="18" customHeight="1" spans="1:6">
      <c r="A30" s="131"/>
      <c r="B30" s="133"/>
      <c r="C30" s="134"/>
      <c r="D30" s="135"/>
      <c r="E30" s="135"/>
      <c r="F30" s="135"/>
    </row>
    <row r="31" ht="18" customHeight="1" spans="1:6">
      <c r="A31" s="131"/>
      <c r="B31" s="133"/>
      <c r="C31" s="134"/>
      <c r="D31" s="135"/>
      <c r="E31" s="135"/>
      <c r="F31" s="135"/>
    </row>
    <row r="32" ht="18" customHeight="1" spans="1:6">
      <c r="A32" s="131"/>
      <c r="B32" s="133"/>
      <c r="C32" s="134"/>
      <c r="D32" s="135"/>
      <c r="E32" s="135"/>
      <c r="F32" s="135"/>
    </row>
    <row r="33" ht="18" customHeight="1" spans="1:6">
      <c r="A33" s="131"/>
      <c r="B33" s="133"/>
      <c r="C33" s="134"/>
      <c r="D33" s="135"/>
      <c r="E33" s="135"/>
      <c r="F33" s="135"/>
    </row>
    <row r="34" ht="18" customHeight="1" spans="1:6">
      <c r="A34" s="131"/>
      <c r="B34" s="133"/>
      <c r="C34" s="134"/>
      <c r="D34" s="135"/>
      <c r="E34" s="135"/>
      <c r="F34" s="135"/>
    </row>
    <row r="35" ht="18" customHeight="1" spans="1:6">
      <c r="A35" s="131"/>
      <c r="B35" s="133"/>
      <c r="C35" s="134"/>
      <c r="D35" s="135"/>
      <c r="E35" s="135"/>
      <c r="F35" s="135"/>
    </row>
    <row r="36" ht="18" customHeight="1" spans="1:6">
      <c r="A36" s="131"/>
      <c r="B36" s="133"/>
      <c r="C36" s="134"/>
      <c r="D36" s="135"/>
      <c r="E36" s="135"/>
      <c r="F36" s="135"/>
    </row>
    <row r="37" ht="18" customHeight="1" spans="1:6">
      <c r="A37" s="131"/>
      <c r="B37" s="133"/>
      <c r="C37" s="134"/>
      <c r="D37" s="135"/>
      <c r="E37" s="135"/>
      <c r="F37" s="135"/>
    </row>
    <row r="38" ht="18" customHeight="1" spans="1:6">
      <c r="A38" s="131" t="s">
        <v>515</v>
      </c>
      <c r="B38" s="131"/>
      <c r="C38" s="134">
        <f>C21</f>
        <v>10187.2926</v>
      </c>
      <c r="D38" s="135"/>
      <c r="E38" s="135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629861111111111" right="0.590277777777778" top="0.59375" bottom="0" header="0.59375" footer="0"/>
  <pageSetup paperSize="9" orientation="portrait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GridLines="0" view="pageBreakPreview" zoomScaleNormal="100" workbookViewId="0">
      <selection activeCell="O9" sqref="O9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6.247619047619" customWidth="1"/>
    <col min="10" max="10" width="11.3714285714286" style="120" customWidth="1"/>
    <col min="11" max="11" width="11.752380952381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806</v>
      </c>
      <c r="B2" s="128"/>
      <c r="C2" s="128"/>
      <c r="D2" s="128"/>
      <c r="E2" s="128"/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50" t="s">
        <v>5</v>
      </c>
      <c r="J3" s="151"/>
      <c r="K3" s="151"/>
      <c r="L3" s="150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50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50" t="s">
        <v>495</v>
      </c>
    </row>
    <row r="6" ht="28.5" customHeight="1" spans="1:12">
      <c r="A6" s="131"/>
      <c r="B6" s="133"/>
      <c r="C6" s="133" t="s">
        <v>630</v>
      </c>
      <c r="D6" s="133"/>
      <c r="E6" s="133"/>
      <c r="F6" s="133"/>
      <c r="G6" s="135"/>
      <c r="H6" s="135"/>
      <c r="I6" s="135"/>
      <c r="J6" s="134"/>
      <c r="K6" s="134">
        <f>K7</f>
        <v>0</v>
      </c>
      <c r="L6" s="135"/>
    </row>
    <row r="7" ht="49" customHeight="1" spans="1:12">
      <c r="A7" s="131">
        <v>1</v>
      </c>
      <c r="B7" s="133" t="s">
        <v>631</v>
      </c>
      <c r="C7" s="133" t="s">
        <v>632</v>
      </c>
      <c r="D7" s="133" t="s">
        <v>633</v>
      </c>
      <c r="E7" s="133"/>
      <c r="F7" s="131" t="s">
        <v>634</v>
      </c>
      <c r="G7" s="135">
        <v>1</v>
      </c>
      <c r="H7" s="135"/>
      <c r="I7" s="135">
        <v>186389.38</v>
      </c>
      <c r="J7" s="134"/>
      <c r="K7" s="134">
        <f>J7*G7</f>
        <v>0</v>
      </c>
      <c r="L7" s="135"/>
    </row>
    <row r="8" ht="18" customHeight="1" spans="1:12">
      <c r="A8" s="131"/>
      <c r="B8" s="133"/>
      <c r="C8" s="133" t="s">
        <v>57</v>
      </c>
      <c r="D8" s="133"/>
      <c r="E8" s="133"/>
      <c r="F8" s="133"/>
      <c r="G8" s="135"/>
      <c r="H8" s="135"/>
      <c r="I8" s="135"/>
      <c r="J8" s="134"/>
      <c r="K8" s="134">
        <f>SUM(K9:K10)</f>
        <v>0</v>
      </c>
      <c r="L8" s="135"/>
    </row>
    <row r="9" ht="18" customHeight="1" spans="1:12">
      <c r="A9" s="131">
        <v>2</v>
      </c>
      <c r="B9" s="133" t="s">
        <v>635</v>
      </c>
      <c r="C9" s="133" t="s">
        <v>636</v>
      </c>
      <c r="D9" s="133"/>
      <c r="E9" s="133"/>
      <c r="F9" s="131" t="s">
        <v>637</v>
      </c>
      <c r="G9" s="135">
        <v>1</v>
      </c>
      <c r="H9" s="135"/>
      <c r="I9" s="135"/>
      <c r="J9" s="134"/>
      <c r="K9" s="134">
        <f>J9*G9</f>
        <v>0</v>
      </c>
      <c r="L9" s="135"/>
    </row>
    <row r="10" ht="18" customHeight="1" spans="1:12">
      <c r="A10" s="131">
        <v>3</v>
      </c>
      <c r="B10" s="133" t="s">
        <v>638</v>
      </c>
      <c r="C10" s="133" t="s">
        <v>639</v>
      </c>
      <c r="D10" s="133"/>
      <c r="E10" s="133"/>
      <c r="F10" s="131" t="s">
        <v>637</v>
      </c>
      <c r="G10" s="135">
        <v>1</v>
      </c>
      <c r="H10" s="135"/>
      <c r="I10" s="135"/>
      <c r="J10" s="134"/>
      <c r="K10" s="134">
        <f>J10*G10</f>
        <v>0</v>
      </c>
      <c r="L10" s="135"/>
    </row>
    <row r="11" ht="18" customHeight="1" spans="1:12">
      <c r="A11" s="131"/>
      <c r="B11" s="133"/>
      <c r="C11" s="133"/>
      <c r="D11" s="133"/>
      <c r="E11" s="133"/>
      <c r="F11" s="131"/>
      <c r="G11" s="135"/>
      <c r="H11" s="135"/>
      <c r="I11" s="135"/>
      <c r="J11" s="134"/>
      <c r="K11" s="134"/>
      <c r="L11" s="135"/>
    </row>
    <row r="12" ht="18" customHeight="1" spans="1:12">
      <c r="A12" s="131"/>
      <c r="B12" s="133"/>
      <c r="C12" s="133"/>
      <c r="D12" s="133"/>
      <c r="E12" s="133"/>
      <c r="F12" s="131"/>
      <c r="G12" s="135"/>
      <c r="H12" s="135"/>
      <c r="I12" s="135"/>
      <c r="J12" s="134"/>
      <c r="K12" s="134"/>
      <c r="L12" s="135"/>
    </row>
    <row r="13" ht="18" customHeight="1" spans="1:12">
      <c r="A13" s="131"/>
      <c r="B13" s="133"/>
      <c r="C13" s="133"/>
      <c r="D13" s="133"/>
      <c r="E13" s="133"/>
      <c r="F13" s="131"/>
      <c r="G13" s="135"/>
      <c r="H13" s="135"/>
      <c r="I13" s="135"/>
      <c r="J13" s="134"/>
      <c r="K13" s="134"/>
      <c r="L13" s="135"/>
    </row>
    <row r="14" ht="18" customHeight="1" spans="1:12">
      <c r="A14" s="131"/>
      <c r="B14" s="133"/>
      <c r="C14" s="133"/>
      <c r="D14" s="133"/>
      <c r="E14" s="133"/>
      <c r="F14" s="131"/>
      <c r="G14" s="135"/>
      <c r="H14" s="135"/>
      <c r="I14" s="135"/>
      <c r="J14" s="134"/>
      <c r="K14" s="134"/>
      <c r="L14" s="135"/>
    </row>
  </sheetData>
  <sheetProtection password="CF7A" sheet="1" objects="1"/>
  <protectedRanges>
    <protectedRange sqref="J7 J9:J10" name="区域1"/>
  </protectedRanges>
  <mergeCells count="32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2">
    <dataValidation type="decimal" operator="lessThanOrEqual" allowBlank="1" showInputMessage="1" showErrorMessage="1" sqref="J7">
      <formula1>I7</formula1>
    </dataValidation>
    <dataValidation type="decimal" operator="lessThanOrEqual" allowBlank="1" showInputMessage="1" showErrorMessage="1" sqref="J9:J10">
      <formula1>I9:I10</formula1>
    </dataValidation>
  </dataValidation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view="pageBreakPreview" zoomScaleNormal="100" workbookViewId="0">
      <selection activeCell="M12" sqref="M12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806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641</v>
      </c>
      <c r="F5" s="134">
        <v>9346.14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575</v>
      </c>
      <c r="E9" s="135" t="s">
        <v>580</v>
      </c>
      <c r="F9" s="134"/>
      <c r="G9" s="133"/>
      <c r="H9" s="133"/>
      <c r="I9" s="133"/>
      <c r="J9" s="131" t="s">
        <v>653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575</v>
      </c>
      <c r="E12" s="135" t="s">
        <v>580</v>
      </c>
      <c r="F12" s="134"/>
      <c r="G12" s="133"/>
      <c r="H12" s="133"/>
      <c r="I12" s="133"/>
      <c r="J12" s="131" t="s">
        <v>660</v>
      </c>
    </row>
    <row r="13" ht="54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663</v>
      </c>
    </row>
    <row r="14" ht="39.75" customHeight="1" spans="1:10">
      <c r="A14" s="126" t="s">
        <v>569</v>
      </c>
      <c r="B14" s="126"/>
      <c r="C14" s="126"/>
      <c r="D14" s="126"/>
      <c r="E14" s="126"/>
      <c r="F14" s="127"/>
      <c r="G14" s="126"/>
      <c r="H14" s="142"/>
      <c r="I14" s="142"/>
      <c r="J14" s="142"/>
    </row>
    <row r="15" ht="41.25" customHeight="1" spans="1:10">
      <c r="A15" s="128" t="s">
        <v>806</v>
      </c>
      <c r="B15" s="128"/>
      <c r="C15" s="128"/>
      <c r="D15" s="128"/>
      <c r="E15" s="128"/>
      <c r="F15" s="129"/>
      <c r="G15" s="128"/>
      <c r="H15" s="130" t="s">
        <v>664</v>
      </c>
      <c r="I15" s="130"/>
      <c r="J15" s="130"/>
    </row>
    <row r="16" ht="41.25" customHeight="1" spans="1:10">
      <c r="A16" s="131" t="s">
        <v>3</v>
      </c>
      <c r="B16" s="131" t="s">
        <v>68</v>
      </c>
      <c r="C16" s="131" t="s">
        <v>69</v>
      </c>
      <c r="D16" s="131" t="s">
        <v>156</v>
      </c>
      <c r="E16" s="131" t="s">
        <v>570</v>
      </c>
      <c r="F16" s="132" t="s">
        <v>571</v>
      </c>
      <c r="G16" s="131" t="s">
        <v>572</v>
      </c>
      <c r="H16" s="131"/>
      <c r="I16" s="131" t="s">
        <v>573</v>
      </c>
      <c r="J16" s="131" t="s">
        <v>7</v>
      </c>
    </row>
    <row r="17" ht="54" customHeight="1" spans="1:10">
      <c r="A17" s="131">
        <v>11</v>
      </c>
      <c r="B17" s="133" t="s">
        <v>587</v>
      </c>
      <c r="C17" s="133" t="s">
        <v>511</v>
      </c>
      <c r="D17" s="131"/>
      <c r="E17" s="135"/>
      <c r="F17" s="134"/>
      <c r="G17" s="133"/>
      <c r="H17" s="133"/>
      <c r="I17" s="133"/>
      <c r="J17" s="131" t="s">
        <v>665</v>
      </c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/>
    </row>
    <row r="20" ht="18" customHeight="1" spans="1:10">
      <c r="A20" s="131"/>
      <c r="B20" s="133"/>
      <c r="C20" s="133"/>
      <c r="D20" s="131"/>
      <c r="E20" s="135"/>
      <c r="F20" s="134"/>
      <c r="G20" s="133"/>
      <c r="H20" s="133"/>
      <c r="I20" s="133"/>
      <c r="J20" s="131"/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/>
      <c r="B46" s="133"/>
      <c r="C46" s="133"/>
      <c r="D46" s="131"/>
      <c r="E46" s="135"/>
      <c r="F46" s="134"/>
      <c r="G46" s="133"/>
      <c r="H46" s="133"/>
      <c r="I46" s="133"/>
      <c r="J46" s="131"/>
    </row>
    <row r="47" ht="18" customHeight="1" spans="1:10">
      <c r="A47" s="131" t="s">
        <v>153</v>
      </c>
      <c r="B47" s="144"/>
      <c r="C47" s="131"/>
      <c r="D47" s="131"/>
      <c r="E47" s="131"/>
      <c r="F47" s="134">
        <f>F5</f>
        <v>9346.14</v>
      </c>
      <c r="G47" s="133"/>
      <c r="H47" s="133"/>
      <c r="I47" s="133"/>
      <c r="J47" s="133"/>
    </row>
  </sheetData>
  <sheetProtection password="CF7A" sheet="1" objects="1"/>
  <protectedRanges>
    <protectedRange sqref="F4" name="区域1"/>
  </protectedRanges>
  <mergeCells count="5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J14"/>
    <mergeCell ref="A15:E15"/>
    <mergeCell ref="F15:G15"/>
    <mergeCell ref="H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E47"/>
    <mergeCell ref="G47:H47"/>
  </mergeCells>
  <printOptions horizontalCentered="1"/>
  <pageMargins left="0.550694444444444" right="0.511805555555556" top="0.59375" bottom="0" header="0.59375" footer="0"/>
  <pageSetup paperSize="9" scale="89" orientation="portrait"/>
  <headerFooter/>
  <rowBreaks count="1" manualBreakCount="1">
    <brk id="13" max="16383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L11" sqref="L11"/>
    </sheetView>
  </sheetViews>
  <sheetFormatPr defaultColWidth="9" defaultRowHeight="12" outlineLevelCol="6"/>
  <cols>
    <col min="1" max="1" width="11.8285714285714" customWidth="1"/>
    <col min="2" max="2" width="27.1428571428571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806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3" customHeight="1" spans="1:7">
      <c r="A11" s="131" t="s">
        <v>30</v>
      </c>
      <c r="B11" s="133" t="s">
        <v>501</v>
      </c>
      <c r="C11" s="134">
        <f>'表-11 总价措施项目清单与计价表（番禺杆体安装）'!F4*10%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629861111111111" right="0.472222222222222" top="0.59375" bottom="0" header="0.59375" footer="0"/>
  <pageSetup paperSize="9" orientation="portrait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K15" sqref="K15"/>
    </sheetView>
  </sheetViews>
  <sheetFormatPr defaultColWidth="9" defaultRowHeight="12" outlineLevelCol="5"/>
  <cols>
    <col min="1" max="1" width="12.8285714285714" customWidth="1"/>
    <col min="2" max="2" width="34.7142857142857" customWidth="1"/>
    <col min="3" max="3" width="0.828571428571429" style="120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6"/>
      <c r="E1" s="142"/>
      <c r="F1" s="142"/>
    </row>
    <row r="2" ht="28.5" customHeight="1" spans="1:6">
      <c r="A2" s="128" t="s">
        <v>807</v>
      </c>
      <c r="B2" s="128"/>
      <c r="C2" s="129"/>
      <c r="D2" s="128"/>
      <c r="E2" s="130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1"/>
      <c r="E3" s="131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分部分项工程和单价措施项目清单与计价表（番禺杆体拆除'!K6</f>
        <v>0</v>
      </c>
      <c r="D4" s="135"/>
      <c r="E4" s="135"/>
      <c r="F4" s="135"/>
    </row>
    <row r="5" ht="18" customHeight="1" spans="1:6">
      <c r="A5" s="131" t="s">
        <v>24</v>
      </c>
      <c r="B5" s="133" t="s">
        <v>488</v>
      </c>
      <c r="C5" s="134">
        <f>C6+C7</f>
        <v>2757.38</v>
      </c>
      <c r="D5" s="135"/>
      <c r="E5" s="135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总价措施项目清单与计价表（番禺杆体拆除）'!F47</f>
        <v>2757.38</v>
      </c>
      <c r="D6" s="135"/>
      <c r="E6" s="135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分部分项工程和单价措施项目清单与计价表（番禺杆体拆除'!K8</f>
        <v>0</v>
      </c>
      <c r="D7" s="135"/>
      <c r="E7" s="135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5"/>
      <c r="E8" s="135"/>
      <c r="F8" s="135" t="s">
        <v>491</v>
      </c>
    </row>
    <row r="9" ht="18" customHeight="1" spans="1:6">
      <c r="A9" s="131" t="s">
        <v>492</v>
      </c>
      <c r="B9" s="133" t="s">
        <v>493</v>
      </c>
      <c r="C9" s="134"/>
      <c r="D9" s="135"/>
      <c r="E9" s="135"/>
      <c r="F9" s="135"/>
    </row>
    <row r="10" ht="18" customHeight="1" spans="1:6">
      <c r="A10" s="131" t="s">
        <v>494</v>
      </c>
      <c r="B10" s="133" t="s">
        <v>495</v>
      </c>
      <c r="C10" s="134"/>
      <c r="D10" s="135"/>
      <c r="E10" s="135"/>
      <c r="F10" s="135"/>
    </row>
    <row r="11" ht="18" customHeight="1" spans="1:6">
      <c r="A11" s="131" t="s">
        <v>496</v>
      </c>
      <c r="B11" s="133" t="s">
        <v>497</v>
      </c>
      <c r="C11" s="134"/>
      <c r="D11" s="135"/>
      <c r="E11" s="135"/>
      <c r="F11" s="135"/>
    </row>
    <row r="12" ht="18" customHeight="1" spans="1:6">
      <c r="A12" s="131" t="s">
        <v>498</v>
      </c>
      <c r="B12" s="133" t="s">
        <v>499</v>
      </c>
      <c r="C12" s="134"/>
      <c r="D12" s="135"/>
      <c r="E12" s="135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其他项目清单与计价汇总表（番禺杆体拆除）'!C38</f>
        <v>0</v>
      </c>
      <c r="D13" s="135"/>
      <c r="E13" s="135"/>
      <c r="F13" s="135"/>
    </row>
    <row r="14" ht="18" customHeight="1" spans="1:6">
      <c r="A14" s="131" t="s">
        <v>502</v>
      </c>
      <c r="B14" s="133" t="s">
        <v>503</v>
      </c>
      <c r="C14" s="134"/>
      <c r="D14" s="135"/>
      <c r="E14" s="135"/>
      <c r="F14" s="135"/>
    </row>
    <row r="15" ht="18" customHeight="1" spans="1:6">
      <c r="A15" s="131" t="s">
        <v>504</v>
      </c>
      <c r="B15" s="133" t="s">
        <v>505</v>
      </c>
      <c r="C15" s="134"/>
      <c r="D15" s="135"/>
      <c r="E15" s="135"/>
      <c r="F15" s="135"/>
    </row>
    <row r="16" ht="18" customHeight="1" spans="1:6">
      <c r="A16" s="131" t="s">
        <v>506</v>
      </c>
      <c r="B16" s="133" t="s">
        <v>507</v>
      </c>
      <c r="C16" s="134"/>
      <c r="D16" s="135"/>
      <c r="E16" s="135"/>
      <c r="F16" s="135"/>
    </row>
    <row r="17" ht="18" customHeight="1" spans="1:6">
      <c r="A17" s="131" t="s">
        <v>508</v>
      </c>
      <c r="B17" s="133" t="s">
        <v>509</v>
      </c>
      <c r="C17" s="134"/>
      <c r="D17" s="135"/>
      <c r="E17" s="135"/>
      <c r="F17" s="135"/>
    </row>
    <row r="18" ht="18" customHeight="1" spans="1:6">
      <c r="A18" s="131" t="s">
        <v>510</v>
      </c>
      <c r="B18" s="133" t="s">
        <v>511</v>
      </c>
      <c r="C18" s="134"/>
      <c r="D18" s="135"/>
      <c r="E18" s="135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2757.38</v>
      </c>
      <c r="D19" s="135"/>
      <c r="E19" s="135"/>
      <c r="F19" s="135"/>
    </row>
    <row r="20" ht="18" customHeight="1" spans="1:6">
      <c r="A20" s="131" t="s">
        <v>30</v>
      </c>
      <c r="B20" s="133" t="s">
        <v>513</v>
      </c>
      <c r="C20" s="134">
        <f>C19*9%</f>
        <v>248.1642</v>
      </c>
      <c r="D20" s="135"/>
      <c r="E20" s="135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3005.5442</v>
      </c>
      <c r="D21" s="135"/>
      <c r="E21" s="135"/>
      <c r="F21" s="135"/>
    </row>
    <row r="22" ht="18" customHeight="1" spans="1:6">
      <c r="A22" s="131" t="s">
        <v>34</v>
      </c>
      <c r="B22" s="133" t="s">
        <v>162</v>
      </c>
      <c r="C22" s="134"/>
      <c r="D22" s="135"/>
      <c r="E22" s="135"/>
      <c r="F22" s="135"/>
    </row>
    <row r="23" ht="18" customHeight="1" spans="1:6">
      <c r="A23" s="131"/>
      <c r="B23" s="133"/>
      <c r="C23" s="134"/>
      <c r="D23" s="135"/>
      <c r="E23" s="135"/>
      <c r="F23" s="135"/>
    </row>
    <row r="24" ht="18" customHeight="1" spans="1:6">
      <c r="A24" s="131"/>
      <c r="B24" s="133"/>
      <c r="C24" s="134"/>
      <c r="D24" s="135"/>
      <c r="E24" s="135"/>
      <c r="F24" s="135"/>
    </row>
    <row r="25" ht="18" customHeight="1" spans="1:6">
      <c r="A25" s="131"/>
      <c r="B25" s="133"/>
      <c r="C25" s="134"/>
      <c r="D25" s="135"/>
      <c r="E25" s="135"/>
      <c r="F25" s="135"/>
    </row>
    <row r="26" ht="18" customHeight="1" spans="1:6">
      <c r="A26" s="131"/>
      <c r="B26" s="133"/>
      <c r="C26" s="134"/>
      <c r="D26" s="135"/>
      <c r="E26" s="135"/>
      <c r="F26" s="135"/>
    </row>
    <row r="27" ht="18" customHeight="1" spans="1:6">
      <c r="A27" s="131"/>
      <c r="B27" s="133"/>
      <c r="C27" s="134"/>
      <c r="D27" s="135"/>
      <c r="E27" s="135"/>
      <c r="F27" s="135"/>
    </row>
    <row r="28" ht="18" customHeight="1" spans="1:6">
      <c r="A28" s="131"/>
      <c r="B28" s="133"/>
      <c r="C28" s="134"/>
      <c r="D28" s="135"/>
      <c r="E28" s="135"/>
      <c r="F28" s="135"/>
    </row>
    <row r="29" ht="18" customHeight="1" spans="1:6">
      <c r="A29" s="131"/>
      <c r="B29" s="133"/>
      <c r="C29" s="134"/>
      <c r="D29" s="135"/>
      <c r="E29" s="135"/>
      <c r="F29" s="135"/>
    </row>
    <row r="30" ht="18" customHeight="1" spans="1:6">
      <c r="A30" s="131"/>
      <c r="B30" s="133"/>
      <c r="C30" s="134"/>
      <c r="D30" s="135"/>
      <c r="E30" s="135"/>
      <c r="F30" s="135"/>
    </row>
    <row r="31" ht="18" customHeight="1" spans="1:6">
      <c r="A31" s="131"/>
      <c r="B31" s="133"/>
      <c r="C31" s="134"/>
      <c r="D31" s="135"/>
      <c r="E31" s="135"/>
      <c r="F31" s="135"/>
    </row>
    <row r="32" ht="18" customHeight="1" spans="1:6">
      <c r="A32" s="131"/>
      <c r="B32" s="133"/>
      <c r="C32" s="134"/>
      <c r="D32" s="135"/>
      <c r="E32" s="135"/>
      <c r="F32" s="135"/>
    </row>
    <row r="33" ht="18" customHeight="1" spans="1:6">
      <c r="A33" s="131"/>
      <c r="B33" s="133"/>
      <c r="C33" s="134"/>
      <c r="D33" s="135"/>
      <c r="E33" s="135"/>
      <c r="F33" s="135"/>
    </row>
    <row r="34" ht="18" customHeight="1" spans="1:6">
      <c r="A34" s="131"/>
      <c r="B34" s="133"/>
      <c r="C34" s="134"/>
      <c r="D34" s="135"/>
      <c r="E34" s="135"/>
      <c r="F34" s="135"/>
    </row>
    <row r="35" ht="18" customHeight="1" spans="1:6">
      <c r="A35" s="131"/>
      <c r="B35" s="133"/>
      <c r="C35" s="134"/>
      <c r="D35" s="135"/>
      <c r="E35" s="135"/>
      <c r="F35" s="135"/>
    </row>
    <row r="36" ht="18" customHeight="1" spans="1:6">
      <c r="A36" s="131"/>
      <c r="B36" s="133"/>
      <c r="C36" s="134"/>
      <c r="D36" s="135"/>
      <c r="E36" s="135"/>
      <c r="F36" s="135"/>
    </row>
    <row r="37" ht="18" customHeight="1" spans="1:6">
      <c r="A37" s="131"/>
      <c r="B37" s="133"/>
      <c r="C37" s="134"/>
      <c r="D37" s="135"/>
      <c r="E37" s="135"/>
      <c r="F37" s="135"/>
    </row>
    <row r="38" ht="18" customHeight="1" spans="1:6">
      <c r="A38" s="131" t="s">
        <v>515</v>
      </c>
      <c r="B38" s="131"/>
      <c r="C38" s="134">
        <f>C21</f>
        <v>3005.5442</v>
      </c>
      <c r="D38" s="135"/>
      <c r="E38" s="135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708333333333333" right="0.590277777777778" top="0.59375" bottom="0" header="0.59375" footer="0"/>
  <pageSetup paperSize="9" orientation="portrait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GridLines="0" view="pageBreakPreview" zoomScaleNormal="100" workbookViewId="0">
      <selection activeCell="N22" sqref="N22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5.1238095238095" customWidth="1"/>
    <col min="10" max="10" width="14.1238095238095" style="120" customWidth="1"/>
    <col min="11" max="11" width="12.1238095238095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807</v>
      </c>
      <c r="B2" s="128"/>
      <c r="C2" s="128"/>
      <c r="D2" s="128"/>
      <c r="E2" s="128"/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50" t="s">
        <v>5</v>
      </c>
      <c r="J3" s="151"/>
      <c r="K3" s="151"/>
      <c r="L3" s="150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50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50" t="s">
        <v>495</v>
      </c>
    </row>
    <row r="6" ht="28.5" customHeight="1" spans="1:12">
      <c r="A6" s="131"/>
      <c r="B6" s="133"/>
      <c r="C6" s="133" t="s">
        <v>630</v>
      </c>
      <c r="D6" s="133"/>
      <c r="E6" s="133"/>
      <c r="F6" s="133"/>
      <c r="G6" s="135"/>
      <c r="H6" s="135"/>
      <c r="I6" s="135"/>
      <c r="J6" s="134"/>
      <c r="K6" s="134">
        <f>K7</f>
        <v>0</v>
      </c>
      <c r="L6" s="135"/>
    </row>
    <row r="7" ht="45" customHeight="1" spans="1:12">
      <c r="A7" s="131">
        <v>1</v>
      </c>
      <c r="B7" s="133" t="s">
        <v>631</v>
      </c>
      <c r="C7" s="133" t="s">
        <v>632</v>
      </c>
      <c r="D7" s="133" t="s">
        <v>668</v>
      </c>
      <c r="E7" s="133"/>
      <c r="F7" s="131" t="s">
        <v>634</v>
      </c>
      <c r="G7" s="135">
        <v>1</v>
      </c>
      <c r="H7" s="135"/>
      <c r="I7" s="135">
        <v>11317.67</v>
      </c>
      <c r="J7" s="134"/>
      <c r="K7" s="134">
        <f>J7*G7</f>
        <v>0</v>
      </c>
      <c r="L7" s="135"/>
    </row>
    <row r="8" ht="18" customHeight="1" spans="1:12">
      <c r="A8" s="131"/>
      <c r="B8" s="133"/>
      <c r="C8" s="133" t="s">
        <v>57</v>
      </c>
      <c r="D8" s="133"/>
      <c r="E8" s="133"/>
      <c r="F8" s="133"/>
      <c r="G8" s="135"/>
      <c r="H8" s="135"/>
      <c r="I8" s="135"/>
      <c r="J8" s="134"/>
      <c r="K8" s="134">
        <f>SUM(K9:K10)</f>
        <v>0</v>
      </c>
      <c r="L8" s="135"/>
    </row>
    <row r="9" ht="18" customHeight="1" spans="1:12">
      <c r="A9" s="131">
        <v>2</v>
      </c>
      <c r="B9" s="133" t="s">
        <v>635</v>
      </c>
      <c r="C9" s="133" t="s">
        <v>636</v>
      </c>
      <c r="D9" s="133"/>
      <c r="E9" s="133"/>
      <c r="F9" s="131" t="s">
        <v>637</v>
      </c>
      <c r="G9" s="135">
        <v>1</v>
      </c>
      <c r="H9" s="135"/>
      <c r="I9" s="135"/>
      <c r="J9" s="134"/>
      <c r="K9" s="134">
        <f>J9*G9</f>
        <v>0</v>
      </c>
      <c r="L9" s="135"/>
    </row>
    <row r="10" ht="18" customHeight="1" spans="1:12">
      <c r="A10" s="131">
        <v>3</v>
      </c>
      <c r="B10" s="133" t="s">
        <v>638</v>
      </c>
      <c r="C10" s="133" t="s">
        <v>639</v>
      </c>
      <c r="D10" s="133"/>
      <c r="E10" s="133"/>
      <c r="F10" s="131" t="s">
        <v>637</v>
      </c>
      <c r="G10" s="135">
        <v>1</v>
      </c>
      <c r="H10" s="135"/>
      <c r="I10" s="135"/>
      <c r="J10" s="134"/>
      <c r="K10" s="134">
        <f>J10*G10</f>
        <v>0</v>
      </c>
      <c r="L10" s="135"/>
    </row>
    <row r="11" ht="18" customHeight="1" spans="1:12">
      <c r="A11" s="131"/>
      <c r="B11" s="133"/>
      <c r="C11" s="133"/>
      <c r="D11" s="133"/>
      <c r="E11" s="133"/>
      <c r="F11" s="131"/>
      <c r="G11" s="135"/>
      <c r="H11" s="135"/>
      <c r="I11" s="135"/>
      <c r="J11" s="134"/>
      <c r="K11" s="134"/>
      <c r="L11" s="135"/>
    </row>
    <row r="12" ht="18" customHeight="1" spans="1:12">
      <c r="A12" s="131"/>
      <c r="B12" s="133"/>
      <c r="C12" s="133"/>
      <c r="D12" s="133"/>
      <c r="E12" s="133"/>
      <c r="F12" s="131"/>
      <c r="G12" s="135"/>
      <c r="H12" s="135"/>
      <c r="I12" s="135"/>
      <c r="J12" s="134"/>
      <c r="K12" s="134"/>
      <c r="L12" s="135"/>
    </row>
    <row r="13" ht="18" customHeight="1" spans="1:12">
      <c r="A13" s="131"/>
      <c r="B13" s="133"/>
      <c r="C13" s="133"/>
      <c r="D13" s="133"/>
      <c r="E13" s="133"/>
      <c r="F13" s="131"/>
      <c r="G13" s="135"/>
      <c r="H13" s="135"/>
      <c r="I13" s="135"/>
      <c r="J13" s="134"/>
      <c r="K13" s="134"/>
      <c r="L13" s="135"/>
    </row>
    <row r="14" ht="18" customHeight="1" spans="1:12">
      <c r="A14" s="131"/>
      <c r="B14" s="133"/>
      <c r="C14" s="133"/>
      <c r="D14" s="133"/>
      <c r="E14" s="133"/>
      <c r="F14" s="131"/>
      <c r="G14" s="135"/>
      <c r="H14" s="135"/>
      <c r="I14" s="135"/>
      <c r="J14" s="134"/>
      <c r="K14" s="134"/>
      <c r="L14" s="135"/>
    </row>
  </sheetData>
  <sheetProtection password="CF7A" sheet="1" objects="1"/>
  <protectedRanges>
    <protectedRange sqref="J7 J9:J10" name="区域1"/>
  </protectedRanges>
  <mergeCells count="32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2">
    <dataValidation type="decimal" operator="lessThanOrEqual" allowBlank="1" showInputMessage="1" showErrorMessage="1" sqref="J7">
      <formula1>I7</formula1>
    </dataValidation>
    <dataValidation type="decimal" operator="lessThanOrEqual" allowBlank="1" showInputMessage="1" showErrorMessage="1" sqref="J9:J10">
      <formula1>I9:I10</formula1>
    </dataValidation>
  </dataValidation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view="pageBreakPreview" zoomScaleNormal="100" workbookViewId="0">
      <selection activeCell="F5" sqref="F5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807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575</v>
      </c>
      <c r="E5" s="135" t="s">
        <v>641</v>
      </c>
      <c r="F5" s="134">
        <v>2757.38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575</v>
      </c>
      <c r="E9" s="135" t="s">
        <v>580</v>
      </c>
      <c r="F9" s="134"/>
      <c r="G9" s="133"/>
      <c r="H9" s="133"/>
      <c r="I9" s="133"/>
      <c r="J9" s="131" t="s">
        <v>653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575</v>
      </c>
      <c r="E12" s="135" t="s">
        <v>580</v>
      </c>
      <c r="F12" s="134"/>
      <c r="G12" s="133"/>
      <c r="H12" s="133"/>
      <c r="I12" s="133"/>
      <c r="J12" s="131" t="s">
        <v>660</v>
      </c>
    </row>
    <row r="13" ht="54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663</v>
      </c>
    </row>
    <row r="14" ht="39.75" customHeight="1" spans="1:10">
      <c r="A14" s="126" t="s">
        <v>569</v>
      </c>
      <c r="B14" s="126"/>
      <c r="C14" s="126"/>
      <c r="D14" s="126"/>
      <c r="E14" s="126"/>
      <c r="F14" s="127"/>
      <c r="G14" s="126"/>
      <c r="H14" s="142"/>
      <c r="I14" s="142"/>
      <c r="J14" s="142"/>
    </row>
    <row r="15" ht="41.25" customHeight="1" spans="1:10">
      <c r="A15" s="128" t="s">
        <v>807</v>
      </c>
      <c r="B15" s="128"/>
      <c r="C15" s="128"/>
      <c r="D15" s="128"/>
      <c r="E15" s="128"/>
      <c r="F15" s="129"/>
      <c r="G15" s="128"/>
      <c r="H15" s="130" t="s">
        <v>664</v>
      </c>
      <c r="I15" s="130"/>
      <c r="J15" s="130"/>
    </row>
    <row r="16" ht="41.25" customHeight="1" spans="1:10">
      <c r="A16" s="131" t="s">
        <v>3</v>
      </c>
      <c r="B16" s="131" t="s">
        <v>68</v>
      </c>
      <c r="C16" s="131" t="s">
        <v>69</v>
      </c>
      <c r="D16" s="131" t="s">
        <v>156</v>
      </c>
      <c r="E16" s="131" t="s">
        <v>570</v>
      </c>
      <c r="F16" s="132" t="s">
        <v>571</v>
      </c>
      <c r="G16" s="131" t="s">
        <v>572</v>
      </c>
      <c r="H16" s="131"/>
      <c r="I16" s="131" t="s">
        <v>573</v>
      </c>
      <c r="J16" s="131" t="s">
        <v>7</v>
      </c>
    </row>
    <row r="17" ht="54" customHeight="1" spans="1:10">
      <c r="A17" s="131">
        <v>11</v>
      </c>
      <c r="B17" s="133" t="s">
        <v>587</v>
      </c>
      <c r="C17" s="133" t="s">
        <v>511</v>
      </c>
      <c r="D17" s="131"/>
      <c r="E17" s="135"/>
      <c r="F17" s="134"/>
      <c r="G17" s="133"/>
      <c r="H17" s="133"/>
      <c r="I17" s="133"/>
      <c r="J17" s="131" t="s">
        <v>665</v>
      </c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/>
    </row>
    <row r="20" ht="18" customHeight="1" spans="1:10">
      <c r="A20" s="131"/>
      <c r="B20" s="133"/>
      <c r="C20" s="133"/>
      <c r="D20" s="131"/>
      <c r="E20" s="135"/>
      <c r="F20" s="134"/>
      <c r="G20" s="133"/>
      <c r="H20" s="133"/>
      <c r="I20" s="133"/>
      <c r="J20" s="131"/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/>
      <c r="B46" s="133"/>
      <c r="C46" s="133"/>
      <c r="D46" s="131"/>
      <c r="E46" s="135"/>
      <c r="F46" s="134"/>
      <c r="G46" s="133"/>
      <c r="H46" s="133"/>
      <c r="I46" s="133"/>
      <c r="J46" s="131"/>
    </row>
    <row r="47" ht="18" customHeight="1" spans="1:10">
      <c r="A47" s="131" t="s">
        <v>153</v>
      </c>
      <c r="B47" s="144"/>
      <c r="C47" s="131"/>
      <c r="D47" s="131"/>
      <c r="E47" s="131"/>
      <c r="F47" s="134">
        <f>F5</f>
        <v>2757.38</v>
      </c>
      <c r="G47" s="133"/>
      <c r="H47" s="133"/>
      <c r="I47" s="133"/>
      <c r="J47" s="133"/>
    </row>
  </sheetData>
  <sheetProtection password="CF7A" sheet="1" objects="1"/>
  <protectedRanges>
    <protectedRange sqref="F4" name="区域1"/>
  </protectedRanges>
  <mergeCells count="5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J14"/>
    <mergeCell ref="A15:E15"/>
    <mergeCell ref="F15:G15"/>
    <mergeCell ref="H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E47"/>
    <mergeCell ref="G47:H47"/>
  </mergeCells>
  <printOptions horizontalCentered="1"/>
  <pageMargins left="0.629861111111111" right="0.590277777777778" top="0.59375" bottom="0" header="0.59375" footer="0"/>
  <pageSetup paperSize="9" scale="87" orientation="portrait"/>
  <headerFooter/>
  <rowBreaks count="1" manualBreakCount="1">
    <brk id="13" max="16383" man="1"/>
  </rowBreaks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J6" sqref="J6"/>
    </sheetView>
  </sheetViews>
  <sheetFormatPr defaultColWidth="9" defaultRowHeight="12" outlineLevelCol="6"/>
  <cols>
    <col min="1" max="1" width="11.8285714285714" customWidth="1"/>
    <col min="2" max="2" width="27.4285714285714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807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3" customHeight="1" spans="1:7">
      <c r="A11" s="131" t="s">
        <v>30</v>
      </c>
      <c r="B11" s="133" t="s">
        <v>501</v>
      </c>
      <c r="C11" s="134">
        <f>'表-11 总价措施项目清单与计价表（番禺杆体拆除）'!F4*10%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629861111111111" right="0.511805555555556" top="0.59375" bottom="0" header="0.59375" footer="0"/>
  <pageSetup paperSize="9" orientation="portrait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H8" sqref="H8"/>
    </sheetView>
  </sheetViews>
  <sheetFormatPr defaultColWidth="9" defaultRowHeight="12" outlineLevelCol="5"/>
  <cols>
    <col min="1" max="1" width="12.8285714285714" customWidth="1"/>
    <col min="2" max="2" width="36.1428571428571" customWidth="1"/>
    <col min="3" max="3" width="0.828571428571429" style="120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26" t="s">
        <v>49</v>
      </c>
      <c r="B1" s="126"/>
      <c r="C1" s="127"/>
      <c r="D1" s="126"/>
      <c r="E1" s="142"/>
      <c r="F1" s="142"/>
    </row>
    <row r="2" ht="28.5" customHeight="1" spans="1:6">
      <c r="A2" s="128" t="s">
        <v>808</v>
      </c>
      <c r="B2" s="128"/>
      <c r="C2" s="129"/>
      <c r="D2" s="128"/>
      <c r="E2" s="130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1"/>
      <c r="E3" s="131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C5</f>
        <v>0</v>
      </c>
      <c r="D4" s="135"/>
      <c r="E4" s="135"/>
      <c r="F4" s="135"/>
    </row>
    <row r="5" ht="18" customHeight="1" spans="1:6">
      <c r="A5" s="131" t="s">
        <v>55</v>
      </c>
      <c r="B5" s="133" t="s">
        <v>809</v>
      </c>
      <c r="C5" s="134">
        <f>'表-08 分部分项工程和单价措施项目清单与计价表（番禺防雷）'!K6</f>
        <v>0</v>
      </c>
      <c r="D5" s="135"/>
      <c r="E5" s="135"/>
      <c r="F5" s="135"/>
    </row>
    <row r="6" ht="18" customHeight="1" spans="1:6">
      <c r="A6" s="131" t="s">
        <v>24</v>
      </c>
      <c r="B6" s="133" t="s">
        <v>488</v>
      </c>
      <c r="C6" s="134">
        <f>C7+C8</f>
        <v>1023.28</v>
      </c>
      <c r="D6" s="135"/>
      <c r="E6" s="135"/>
      <c r="F6" s="135"/>
    </row>
    <row r="7" ht="18" customHeight="1" spans="1:6">
      <c r="A7" s="131" t="s">
        <v>58</v>
      </c>
      <c r="B7" s="133" t="s">
        <v>489</v>
      </c>
      <c r="C7" s="134">
        <f>'表-11 总价措施项目清单与计价表（番禺防雷）'!F47</f>
        <v>1023.28</v>
      </c>
      <c r="D7" s="135"/>
      <c r="E7" s="135"/>
      <c r="F7" s="135"/>
    </row>
    <row r="8" ht="18" customHeight="1" spans="1:6">
      <c r="A8" s="131" t="s">
        <v>461</v>
      </c>
      <c r="B8" s="133" t="s">
        <v>490</v>
      </c>
      <c r="C8" s="134">
        <f>'表-08 分部分项工程和单价措施项目清单与计价表（番禺防雷）'!K12</f>
        <v>0</v>
      </c>
      <c r="D8" s="135"/>
      <c r="E8" s="135"/>
      <c r="F8" s="135"/>
    </row>
    <row r="9" ht="18" customHeight="1" spans="1:6">
      <c r="A9" s="131" t="s">
        <v>26</v>
      </c>
      <c r="B9" s="133" t="s">
        <v>60</v>
      </c>
      <c r="C9" s="134">
        <f>C14</f>
        <v>0</v>
      </c>
      <c r="D9" s="135"/>
      <c r="E9" s="135"/>
      <c r="F9" s="135" t="s">
        <v>491</v>
      </c>
    </row>
    <row r="10" ht="18" customHeight="1" spans="1:6">
      <c r="A10" s="131" t="s">
        <v>492</v>
      </c>
      <c r="B10" s="133" t="s">
        <v>493</v>
      </c>
      <c r="C10" s="134"/>
      <c r="D10" s="135"/>
      <c r="E10" s="135"/>
      <c r="F10" s="135"/>
    </row>
    <row r="11" ht="18" customHeight="1" spans="1:6">
      <c r="A11" s="131" t="s">
        <v>494</v>
      </c>
      <c r="B11" s="133" t="s">
        <v>495</v>
      </c>
      <c r="C11" s="134"/>
      <c r="D11" s="135"/>
      <c r="E11" s="135"/>
      <c r="F11" s="135"/>
    </row>
    <row r="12" ht="18" customHeight="1" spans="1:6">
      <c r="A12" s="131" t="s">
        <v>496</v>
      </c>
      <c r="B12" s="133" t="s">
        <v>497</v>
      </c>
      <c r="C12" s="134"/>
      <c r="D12" s="135"/>
      <c r="E12" s="135"/>
      <c r="F12" s="135"/>
    </row>
    <row r="13" ht="18" customHeight="1" spans="1:6">
      <c r="A13" s="131" t="s">
        <v>498</v>
      </c>
      <c r="B13" s="133" t="s">
        <v>499</v>
      </c>
      <c r="C13" s="134"/>
      <c r="D13" s="135"/>
      <c r="E13" s="135"/>
      <c r="F13" s="135"/>
    </row>
    <row r="14" ht="18" customHeight="1" spans="1:6">
      <c r="A14" s="131" t="s">
        <v>500</v>
      </c>
      <c r="B14" s="133" t="s">
        <v>501</v>
      </c>
      <c r="C14" s="134">
        <f>'表-12 其他项目清单与计价汇总表（番禺防雷）'!C38</f>
        <v>0</v>
      </c>
      <c r="D14" s="135"/>
      <c r="E14" s="135"/>
      <c r="F14" s="135"/>
    </row>
    <row r="15" ht="18" customHeight="1" spans="1:6">
      <c r="A15" s="131" t="s">
        <v>502</v>
      </c>
      <c r="B15" s="133" t="s">
        <v>503</v>
      </c>
      <c r="C15" s="134"/>
      <c r="D15" s="135"/>
      <c r="E15" s="135"/>
      <c r="F15" s="135"/>
    </row>
    <row r="16" ht="18" customHeight="1" spans="1:6">
      <c r="A16" s="131" t="s">
        <v>504</v>
      </c>
      <c r="B16" s="133" t="s">
        <v>505</v>
      </c>
      <c r="C16" s="134"/>
      <c r="D16" s="135"/>
      <c r="E16" s="135"/>
      <c r="F16" s="135"/>
    </row>
    <row r="17" ht="18" customHeight="1" spans="1:6">
      <c r="A17" s="131" t="s">
        <v>506</v>
      </c>
      <c r="B17" s="133" t="s">
        <v>507</v>
      </c>
      <c r="C17" s="134"/>
      <c r="D17" s="135"/>
      <c r="E17" s="135"/>
      <c r="F17" s="135"/>
    </row>
    <row r="18" ht="18" customHeight="1" spans="1:6">
      <c r="A18" s="131" t="s">
        <v>508</v>
      </c>
      <c r="B18" s="133" t="s">
        <v>509</v>
      </c>
      <c r="C18" s="134"/>
      <c r="D18" s="135"/>
      <c r="E18" s="135"/>
      <c r="F18" s="135"/>
    </row>
    <row r="19" ht="18" customHeight="1" spans="1:6">
      <c r="A19" s="131" t="s">
        <v>510</v>
      </c>
      <c r="B19" s="133" t="s">
        <v>511</v>
      </c>
      <c r="C19" s="134"/>
      <c r="D19" s="135"/>
      <c r="E19" s="135"/>
      <c r="F19" s="135"/>
    </row>
    <row r="20" ht="18" customHeight="1" spans="1:6">
      <c r="A20" s="131" t="s">
        <v>28</v>
      </c>
      <c r="B20" s="133" t="s">
        <v>512</v>
      </c>
      <c r="C20" s="134">
        <f>C4+C6+C9</f>
        <v>1023.28</v>
      </c>
      <c r="D20" s="135"/>
      <c r="E20" s="135"/>
      <c r="F20" s="135"/>
    </row>
    <row r="21" ht="18" customHeight="1" spans="1:6">
      <c r="A21" s="131" t="s">
        <v>30</v>
      </c>
      <c r="B21" s="133" t="s">
        <v>513</v>
      </c>
      <c r="C21" s="134">
        <f>C20*9%</f>
        <v>92.0952</v>
      </c>
      <c r="D21" s="135"/>
      <c r="E21" s="135"/>
      <c r="F21" s="135" t="s">
        <v>491</v>
      </c>
    </row>
    <row r="22" ht="18" customHeight="1" spans="1:6">
      <c r="A22" s="131" t="s">
        <v>32</v>
      </c>
      <c r="B22" s="133" t="s">
        <v>514</v>
      </c>
      <c r="C22" s="134">
        <f>C20+C21</f>
        <v>1115.3752</v>
      </c>
      <c r="D22" s="135"/>
      <c r="E22" s="135"/>
      <c r="F22" s="135"/>
    </row>
    <row r="23" ht="18" customHeight="1" spans="1:6">
      <c r="A23" s="131" t="s">
        <v>34</v>
      </c>
      <c r="B23" s="133" t="s">
        <v>162</v>
      </c>
      <c r="C23" s="134"/>
      <c r="D23" s="135"/>
      <c r="E23" s="135"/>
      <c r="F23" s="135"/>
    </row>
    <row r="24" ht="18" customHeight="1" spans="1:6">
      <c r="A24" s="131"/>
      <c r="B24" s="133"/>
      <c r="C24" s="134"/>
      <c r="D24" s="135"/>
      <c r="E24" s="135"/>
      <c r="F24" s="135"/>
    </row>
    <row r="25" ht="18" customHeight="1" spans="1:6">
      <c r="A25" s="131"/>
      <c r="B25" s="133"/>
      <c r="C25" s="134"/>
      <c r="D25" s="135"/>
      <c r="E25" s="135"/>
      <c r="F25" s="135"/>
    </row>
    <row r="26" ht="18" customHeight="1" spans="1:6">
      <c r="A26" s="131"/>
      <c r="B26" s="133"/>
      <c r="C26" s="134"/>
      <c r="D26" s="135"/>
      <c r="E26" s="135"/>
      <c r="F26" s="135"/>
    </row>
    <row r="27" ht="18" customHeight="1" spans="1:6">
      <c r="A27" s="131"/>
      <c r="B27" s="133"/>
      <c r="C27" s="134"/>
      <c r="D27" s="135"/>
      <c r="E27" s="135"/>
      <c r="F27" s="135"/>
    </row>
    <row r="28" ht="18" customHeight="1" spans="1:6">
      <c r="A28" s="131"/>
      <c r="B28" s="133"/>
      <c r="C28" s="134"/>
      <c r="D28" s="135"/>
      <c r="E28" s="135"/>
      <c r="F28" s="135"/>
    </row>
    <row r="29" ht="18" customHeight="1" spans="1:6">
      <c r="A29" s="131"/>
      <c r="B29" s="133"/>
      <c r="C29" s="134"/>
      <c r="D29" s="135"/>
      <c r="E29" s="135"/>
      <c r="F29" s="135"/>
    </row>
    <row r="30" ht="18" customHeight="1" spans="1:6">
      <c r="A30" s="131"/>
      <c r="B30" s="133"/>
      <c r="C30" s="134"/>
      <c r="D30" s="135"/>
      <c r="E30" s="135"/>
      <c r="F30" s="135"/>
    </row>
    <row r="31" ht="18" customHeight="1" spans="1:6">
      <c r="A31" s="131"/>
      <c r="B31" s="133"/>
      <c r="C31" s="134"/>
      <c r="D31" s="135"/>
      <c r="E31" s="135"/>
      <c r="F31" s="135"/>
    </row>
    <row r="32" ht="18" customHeight="1" spans="1:6">
      <c r="A32" s="131"/>
      <c r="B32" s="133"/>
      <c r="C32" s="134"/>
      <c r="D32" s="135"/>
      <c r="E32" s="135"/>
      <c r="F32" s="135"/>
    </row>
    <row r="33" ht="18" customHeight="1" spans="1:6">
      <c r="A33" s="131"/>
      <c r="B33" s="133"/>
      <c r="C33" s="134"/>
      <c r="D33" s="135"/>
      <c r="E33" s="135"/>
      <c r="F33" s="135"/>
    </row>
    <row r="34" ht="18" customHeight="1" spans="1:6">
      <c r="A34" s="131"/>
      <c r="B34" s="133"/>
      <c r="C34" s="134"/>
      <c r="D34" s="135"/>
      <c r="E34" s="135"/>
      <c r="F34" s="135"/>
    </row>
    <row r="35" ht="18" customHeight="1" spans="1:6">
      <c r="A35" s="131"/>
      <c r="B35" s="133"/>
      <c r="C35" s="134"/>
      <c r="D35" s="135"/>
      <c r="E35" s="135"/>
      <c r="F35" s="135"/>
    </row>
    <row r="36" ht="18" customHeight="1" spans="1:6">
      <c r="A36" s="131"/>
      <c r="B36" s="133"/>
      <c r="C36" s="134"/>
      <c r="D36" s="135"/>
      <c r="E36" s="135"/>
      <c r="F36" s="135"/>
    </row>
    <row r="37" ht="18" customHeight="1" spans="1:6">
      <c r="A37" s="131"/>
      <c r="B37" s="133"/>
      <c r="C37" s="134"/>
      <c r="D37" s="135"/>
      <c r="E37" s="135"/>
      <c r="F37" s="135"/>
    </row>
    <row r="38" ht="18" customHeight="1" spans="1:6">
      <c r="A38" s="131" t="s">
        <v>515</v>
      </c>
      <c r="B38" s="131"/>
      <c r="C38" s="134">
        <f>C22</f>
        <v>1115.3752</v>
      </c>
      <c r="D38" s="135"/>
      <c r="E38" s="135"/>
      <c r="F38" s="135"/>
    </row>
  </sheetData>
  <sheetProtection password="CF7A" sheet="1" objects="1"/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8:B38"/>
    <mergeCell ref="C38:E38"/>
  </mergeCells>
  <printOptions horizontalCentered="1"/>
  <pageMargins left="0.708333333333333" right="0.590277777777778" top="0.59375" bottom="0" header="0.59375" footer="0"/>
  <pageSetup paperSize="9" orientation="portrait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showGridLines="0" view="pageBreakPreview" zoomScaleNormal="100" workbookViewId="0">
      <selection activeCell="O8" sqref="O8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3.752380952381" customWidth="1"/>
    <col min="10" max="10" width="13.6285714285714" style="120" customWidth="1"/>
    <col min="11" max="11" width="11.3714285714286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808</v>
      </c>
      <c r="B2" s="128"/>
      <c r="C2" s="128"/>
      <c r="D2" s="128"/>
      <c r="E2" s="128"/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50" t="s">
        <v>5</v>
      </c>
      <c r="J3" s="151"/>
      <c r="K3" s="151"/>
      <c r="L3" s="150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50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50" t="s">
        <v>495</v>
      </c>
    </row>
    <row r="6" ht="18" customHeight="1" spans="1:12">
      <c r="A6" s="131"/>
      <c r="B6" s="133"/>
      <c r="C6" s="133" t="s">
        <v>809</v>
      </c>
      <c r="D6" s="133"/>
      <c r="E6" s="133"/>
      <c r="F6" s="133"/>
      <c r="G6" s="135"/>
      <c r="H6" s="135"/>
      <c r="I6" s="135"/>
      <c r="J6" s="134"/>
      <c r="K6" s="134">
        <f>SUM(K7:K11)</f>
        <v>0</v>
      </c>
      <c r="L6" s="135"/>
    </row>
    <row r="7" ht="29" customHeight="1" spans="1:12">
      <c r="A7" s="131">
        <v>1</v>
      </c>
      <c r="B7" s="133" t="s">
        <v>810</v>
      </c>
      <c r="C7" s="133" t="s">
        <v>674</v>
      </c>
      <c r="D7" s="133" t="s">
        <v>675</v>
      </c>
      <c r="E7" s="133"/>
      <c r="F7" s="131" t="s">
        <v>95</v>
      </c>
      <c r="G7" s="135">
        <v>80</v>
      </c>
      <c r="H7" s="135"/>
      <c r="I7" s="135">
        <v>29.6</v>
      </c>
      <c r="J7" s="134"/>
      <c r="K7" s="134">
        <f>J7*G7</f>
        <v>0</v>
      </c>
      <c r="L7" s="135"/>
    </row>
    <row r="8" ht="31" customHeight="1" spans="1:12">
      <c r="A8" s="131">
        <v>2</v>
      </c>
      <c r="B8" s="133" t="s">
        <v>811</v>
      </c>
      <c r="C8" s="133" t="s">
        <v>677</v>
      </c>
      <c r="D8" s="133" t="s">
        <v>678</v>
      </c>
      <c r="E8" s="133"/>
      <c r="F8" s="131" t="s">
        <v>100</v>
      </c>
      <c r="G8" s="135">
        <v>12</v>
      </c>
      <c r="H8" s="135"/>
      <c r="I8" s="135">
        <v>49.32</v>
      </c>
      <c r="J8" s="134"/>
      <c r="K8" s="134">
        <f>J8*G8</f>
        <v>0</v>
      </c>
      <c r="L8" s="135"/>
    </row>
    <row r="9" ht="27" customHeight="1" spans="1:12">
      <c r="A9" s="131">
        <v>3</v>
      </c>
      <c r="B9" s="133" t="s">
        <v>812</v>
      </c>
      <c r="C9" s="133" t="s">
        <v>677</v>
      </c>
      <c r="D9" s="133" t="s">
        <v>680</v>
      </c>
      <c r="E9" s="133"/>
      <c r="F9" s="131" t="s">
        <v>681</v>
      </c>
      <c r="G9" s="135">
        <v>1</v>
      </c>
      <c r="H9" s="135"/>
      <c r="I9" s="135">
        <v>563.51</v>
      </c>
      <c r="J9" s="134"/>
      <c r="K9" s="134">
        <f>J9*G9</f>
        <v>0</v>
      </c>
      <c r="L9" s="135"/>
    </row>
    <row r="10" ht="34" customHeight="1" spans="1:12">
      <c r="A10" s="131">
        <v>4</v>
      </c>
      <c r="B10" s="133" t="s">
        <v>813</v>
      </c>
      <c r="C10" s="133" t="s">
        <v>683</v>
      </c>
      <c r="D10" s="133" t="s">
        <v>684</v>
      </c>
      <c r="E10" s="133"/>
      <c r="F10" s="131" t="s">
        <v>116</v>
      </c>
      <c r="G10" s="135">
        <v>13</v>
      </c>
      <c r="H10" s="135"/>
      <c r="I10" s="135">
        <v>22.59</v>
      </c>
      <c r="J10" s="134"/>
      <c r="K10" s="134">
        <f>J10*G10</f>
        <v>0</v>
      </c>
      <c r="L10" s="135"/>
    </row>
    <row r="11" ht="31" customHeight="1" spans="1:12">
      <c r="A11" s="131">
        <v>5</v>
      </c>
      <c r="B11" s="133" t="s">
        <v>685</v>
      </c>
      <c r="C11" s="133" t="s">
        <v>686</v>
      </c>
      <c r="D11" s="133" t="s">
        <v>687</v>
      </c>
      <c r="E11" s="133"/>
      <c r="F11" s="131" t="s">
        <v>688</v>
      </c>
      <c r="G11" s="135">
        <v>1</v>
      </c>
      <c r="H11" s="135"/>
      <c r="I11" s="135">
        <v>1743.39</v>
      </c>
      <c r="J11" s="134"/>
      <c r="K11" s="134">
        <f>J11*G11</f>
        <v>0</v>
      </c>
      <c r="L11" s="135"/>
    </row>
    <row r="12" ht="18" customHeight="1" spans="1:12">
      <c r="A12" s="131"/>
      <c r="B12" s="133"/>
      <c r="C12" s="133" t="s">
        <v>57</v>
      </c>
      <c r="D12" s="133"/>
      <c r="E12" s="133"/>
      <c r="F12" s="133"/>
      <c r="G12" s="135"/>
      <c r="H12" s="135"/>
      <c r="I12" s="135"/>
      <c r="J12" s="134"/>
      <c r="K12" s="134">
        <f>SUM(K13:K14)</f>
        <v>0</v>
      </c>
      <c r="L12" s="135"/>
    </row>
    <row r="13" ht="18" customHeight="1" spans="1:12">
      <c r="A13" s="131">
        <v>6</v>
      </c>
      <c r="B13" s="133" t="s">
        <v>635</v>
      </c>
      <c r="C13" s="133" t="s">
        <v>636</v>
      </c>
      <c r="D13" s="133"/>
      <c r="E13" s="133"/>
      <c r="F13" s="131" t="s">
        <v>637</v>
      </c>
      <c r="G13" s="135">
        <v>1</v>
      </c>
      <c r="H13" s="135"/>
      <c r="I13" s="135"/>
      <c r="J13" s="134"/>
      <c r="K13" s="134">
        <f>J13*G13</f>
        <v>0</v>
      </c>
      <c r="L13" s="135"/>
    </row>
    <row r="14" ht="18" customHeight="1" spans="1:12">
      <c r="A14" s="131">
        <v>7</v>
      </c>
      <c r="B14" s="133" t="s">
        <v>638</v>
      </c>
      <c r="C14" s="133" t="s">
        <v>639</v>
      </c>
      <c r="D14" s="133"/>
      <c r="E14" s="133"/>
      <c r="F14" s="131" t="s">
        <v>637</v>
      </c>
      <c r="G14" s="135">
        <v>1</v>
      </c>
      <c r="H14" s="135"/>
      <c r="I14" s="135"/>
      <c r="J14" s="134"/>
      <c r="K14" s="134">
        <f>J14*G14</f>
        <v>0</v>
      </c>
      <c r="L14" s="135"/>
    </row>
    <row r="15" ht="18" customHeight="1" spans="1:12">
      <c r="A15" s="131"/>
      <c r="B15" s="133"/>
      <c r="C15" s="133"/>
      <c r="D15" s="133"/>
      <c r="E15" s="133"/>
      <c r="F15" s="131"/>
      <c r="G15" s="135"/>
      <c r="H15" s="135"/>
      <c r="I15" s="135"/>
      <c r="J15" s="134"/>
      <c r="K15" s="134"/>
      <c r="L15" s="135"/>
    </row>
    <row r="16" ht="18" customHeight="1" spans="1:12">
      <c r="A16" s="131"/>
      <c r="B16" s="133"/>
      <c r="C16" s="133"/>
      <c r="D16" s="133"/>
      <c r="E16" s="133"/>
      <c r="F16" s="131"/>
      <c r="G16" s="135"/>
      <c r="H16" s="135"/>
      <c r="I16" s="135"/>
      <c r="J16" s="134"/>
      <c r="K16" s="134"/>
      <c r="L16" s="135"/>
    </row>
  </sheetData>
  <sheetProtection password="CF7A" sheet="1" objects="1"/>
  <protectedRanges>
    <protectedRange sqref="J7:J11 J13:J14" name="区域1"/>
  </protectedRanges>
  <mergeCells count="36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2">
    <dataValidation type="decimal" operator="lessThanOrEqual" allowBlank="1" showInputMessage="1" showErrorMessage="1" sqref="J7:J11">
      <formula1>I7:I11</formula1>
    </dataValidation>
    <dataValidation type="decimal" operator="lessThanOrEqual" allowBlank="1" showInputMessage="1" showErrorMessage="1" sqref="J13:J14">
      <formula1>I13:I14</formula1>
    </dataValidation>
  </dataValidation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view="pageBreakPreview" zoomScaleNormal="100" workbookViewId="0">
      <selection activeCell="F5" sqref="F5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808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732</v>
      </c>
      <c r="E5" s="135" t="s">
        <v>641</v>
      </c>
      <c r="F5" s="134">
        <v>1023.28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732</v>
      </c>
      <c r="E9" s="135" t="s">
        <v>580</v>
      </c>
      <c r="F9" s="134"/>
      <c r="G9" s="133"/>
      <c r="H9" s="133"/>
      <c r="I9" s="133"/>
      <c r="J9" s="131" t="s">
        <v>733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732</v>
      </c>
      <c r="E12" s="135" t="s">
        <v>580</v>
      </c>
      <c r="F12" s="134"/>
      <c r="G12" s="133"/>
      <c r="H12" s="133"/>
      <c r="I12" s="133"/>
      <c r="J12" s="131" t="s">
        <v>660</v>
      </c>
    </row>
    <row r="13" ht="54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663</v>
      </c>
    </row>
    <row r="14" ht="39.75" customHeight="1" spans="1:10">
      <c r="A14" s="126" t="s">
        <v>569</v>
      </c>
      <c r="B14" s="126"/>
      <c r="C14" s="126"/>
      <c r="D14" s="126"/>
      <c r="E14" s="126"/>
      <c r="F14" s="127"/>
      <c r="G14" s="126"/>
      <c r="H14" s="142"/>
      <c r="I14" s="142"/>
      <c r="J14" s="142"/>
    </row>
    <row r="15" ht="41.25" customHeight="1" spans="1:10">
      <c r="A15" s="128" t="s">
        <v>808</v>
      </c>
      <c r="B15" s="128"/>
      <c r="C15" s="128"/>
      <c r="D15" s="128"/>
      <c r="E15" s="128"/>
      <c r="F15" s="129"/>
      <c r="G15" s="128"/>
      <c r="H15" s="130" t="s">
        <v>664</v>
      </c>
      <c r="I15" s="130"/>
      <c r="J15" s="130"/>
    </row>
    <row r="16" ht="41.25" customHeight="1" spans="1:10">
      <c r="A16" s="131" t="s">
        <v>3</v>
      </c>
      <c r="B16" s="131" t="s">
        <v>68</v>
      </c>
      <c r="C16" s="131" t="s">
        <v>69</v>
      </c>
      <c r="D16" s="131" t="s">
        <v>156</v>
      </c>
      <c r="E16" s="131" t="s">
        <v>570</v>
      </c>
      <c r="F16" s="132" t="s">
        <v>571</v>
      </c>
      <c r="G16" s="131" t="s">
        <v>572</v>
      </c>
      <c r="H16" s="131"/>
      <c r="I16" s="131" t="s">
        <v>573</v>
      </c>
      <c r="J16" s="131" t="s">
        <v>7</v>
      </c>
    </row>
    <row r="17" ht="54" customHeight="1" spans="1:10">
      <c r="A17" s="131">
        <v>11</v>
      </c>
      <c r="B17" s="133" t="s">
        <v>587</v>
      </c>
      <c r="C17" s="133" t="s">
        <v>511</v>
      </c>
      <c r="D17" s="131"/>
      <c r="E17" s="135"/>
      <c r="F17" s="134"/>
      <c r="G17" s="133"/>
      <c r="H17" s="133"/>
      <c r="I17" s="133"/>
      <c r="J17" s="131" t="s">
        <v>665</v>
      </c>
    </row>
    <row r="18" ht="18" customHeight="1" spans="1:10">
      <c r="A18" s="131"/>
      <c r="B18" s="133"/>
      <c r="C18" s="133"/>
      <c r="D18" s="131"/>
      <c r="E18" s="135"/>
      <c r="F18" s="134"/>
      <c r="G18" s="133"/>
      <c r="H18" s="133"/>
      <c r="I18" s="133"/>
      <c r="J18" s="131"/>
    </row>
    <row r="19" ht="18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/>
    </row>
    <row r="20" ht="18" customHeight="1" spans="1:10">
      <c r="A20" s="131"/>
      <c r="B20" s="133"/>
      <c r="C20" s="133"/>
      <c r="D20" s="131"/>
      <c r="E20" s="135"/>
      <c r="F20" s="134"/>
      <c r="G20" s="133"/>
      <c r="H20" s="133"/>
      <c r="I20" s="133"/>
      <c r="J20" s="131"/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/>
      <c r="B46" s="133"/>
      <c r="C46" s="133"/>
      <c r="D46" s="131"/>
      <c r="E46" s="135"/>
      <c r="F46" s="134"/>
      <c r="G46" s="133"/>
      <c r="H46" s="133"/>
      <c r="I46" s="133"/>
      <c r="J46" s="131"/>
    </row>
    <row r="47" ht="18" customHeight="1" spans="1:10">
      <c r="A47" s="131" t="s">
        <v>153</v>
      </c>
      <c r="B47" s="144"/>
      <c r="C47" s="131"/>
      <c r="D47" s="131"/>
      <c r="E47" s="131"/>
      <c r="F47" s="134">
        <f>F5</f>
        <v>1023.28</v>
      </c>
      <c r="G47" s="133"/>
      <c r="H47" s="133"/>
      <c r="I47" s="133"/>
      <c r="J47" s="133"/>
    </row>
  </sheetData>
  <sheetProtection password="CF7A" sheet="1" objects="1"/>
  <protectedRanges>
    <protectedRange sqref="F4" name="区域1"/>
  </protectedRanges>
  <mergeCells count="52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J14"/>
    <mergeCell ref="A15:E15"/>
    <mergeCell ref="F15:G15"/>
    <mergeCell ref="H15:J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E47"/>
    <mergeCell ref="G47:H47"/>
  </mergeCells>
  <printOptions horizontalCentered="1"/>
  <pageMargins left="0.511805555555556" right="0.590277777777778" top="0.59375" bottom="0" header="0.59375" footer="0"/>
  <pageSetup paperSize="9" scale="88" orientation="portrait"/>
  <headerFooter/>
  <rowBreaks count="1" manualBreakCount="1">
    <brk id="13" max="16383" man="1"/>
  </rowBreak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I9" sqref="I9"/>
    </sheetView>
  </sheetViews>
  <sheetFormatPr defaultColWidth="9" defaultRowHeight="12" outlineLevelCol="6"/>
  <cols>
    <col min="1" max="1" width="11.8285714285714" customWidth="1"/>
    <col min="2" max="2" width="28.4285714285714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808</v>
      </c>
      <c r="B3" s="128"/>
      <c r="C3" s="129"/>
      <c r="D3" s="129"/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493</v>
      </c>
      <c r="C5" s="134"/>
      <c r="D5" s="134"/>
      <c r="E5" s="135"/>
      <c r="F5" s="135"/>
      <c r="G5" s="133" t="s">
        <v>591</v>
      </c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6" customHeight="1" spans="1:7">
      <c r="A11" s="131" t="s">
        <v>30</v>
      </c>
      <c r="B11" s="133" t="s">
        <v>501</v>
      </c>
      <c r="C11" s="134">
        <f>'表-11 总价措施项目清单与计价表（番禺防雷）'!F4*10%</f>
        <v>0</v>
      </c>
      <c r="D11" s="134"/>
      <c r="E11" s="135"/>
      <c r="F11" s="135"/>
      <c r="G11" s="133" t="s">
        <v>666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1"/>
      <c r="B36" s="133"/>
      <c r="C36" s="134"/>
      <c r="D36" s="134"/>
      <c r="E36" s="135"/>
      <c r="F36" s="135"/>
      <c r="G36" s="133"/>
    </row>
    <row r="37" ht="18" customHeight="1" spans="1:7">
      <c r="A37" s="131"/>
      <c r="B37" s="133"/>
      <c r="C37" s="134"/>
      <c r="D37" s="134"/>
      <c r="E37" s="135"/>
      <c r="F37" s="135"/>
      <c r="G37" s="133"/>
    </row>
    <row r="38" ht="18" customHeight="1" spans="1:7">
      <c r="A38" s="136"/>
      <c r="B38" s="133" t="s">
        <v>600</v>
      </c>
      <c r="C38" s="134">
        <f>C11</f>
        <v>0</v>
      </c>
      <c r="D38" s="134"/>
      <c r="E38" s="136"/>
      <c r="F38" s="136"/>
      <c r="G38" s="137" t="s">
        <v>593</v>
      </c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</mergeCells>
  <printOptions horizontalCentered="1"/>
  <pageMargins left="0.472222222222222" right="0.511805555555556" top="0.59375" bottom="0" header="0.59375" footer="0"/>
  <pageSetup paperSize="9" orientation="portrait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view="pageBreakPreview" zoomScaleNormal="100" workbookViewId="0">
      <selection activeCell="H5" sqref="H5"/>
    </sheetView>
  </sheetViews>
  <sheetFormatPr defaultColWidth="9" defaultRowHeight="12" outlineLevelCol="5"/>
  <cols>
    <col min="1" max="1" width="12.8285714285714" customWidth="1"/>
    <col min="2" max="2" width="33.2857142857143" customWidth="1"/>
    <col min="3" max="3" width="0.828571428571429" style="120" customWidth="1"/>
    <col min="4" max="4" width="20.1619047619048" style="120" customWidth="1"/>
    <col min="5" max="5" width="7" style="120" customWidth="1"/>
    <col min="6" max="6" width="21.8380952380952" customWidth="1"/>
  </cols>
  <sheetData>
    <row r="1" ht="39.75" customHeight="1" spans="1:6">
      <c r="A1" s="126" t="s">
        <v>734</v>
      </c>
      <c r="B1" s="126"/>
      <c r="C1" s="127"/>
      <c r="D1" s="127"/>
      <c r="E1" s="148"/>
      <c r="F1" s="142"/>
    </row>
    <row r="2" ht="28.5" customHeight="1" spans="1:6">
      <c r="A2" s="128" t="s">
        <v>814</v>
      </c>
      <c r="B2" s="128"/>
      <c r="C2" s="129"/>
      <c r="D2" s="129" t="s">
        <v>671</v>
      </c>
      <c r="E2" s="149" t="s">
        <v>446</v>
      </c>
      <c r="F2" s="130"/>
    </row>
    <row r="3" ht="18.75" customHeight="1" spans="1:6">
      <c r="A3" s="131" t="s">
        <v>3</v>
      </c>
      <c r="B3" s="131" t="s">
        <v>52</v>
      </c>
      <c r="C3" s="132" t="s">
        <v>484</v>
      </c>
      <c r="D3" s="132"/>
      <c r="E3" s="132"/>
      <c r="F3" s="131" t="s">
        <v>485</v>
      </c>
    </row>
    <row r="4" ht="18" customHeight="1" spans="1:6">
      <c r="A4" s="131" t="s">
        <v>22</v>
      </c>
      <c r="B4" s="133" t="s">
        <v>486</v>
      </c>
      <c r="C4" s="134">
        <f>'表-08 分部分项工程和单价措施项目清单与计价表（番禺外电）'!K6</f>
        <v>0</v>
      </c>
      <c r="D4" s="134"/>
      <c r="E4" s="134"/>
      <c r="F4" s="135"/>
    </row>
    <row r="5" ht="18" customHeight="1" spans="1:6">
      <c r="A5" s="131" t="s">
        <v>24</v>
      </c>
      <c r="B5" s="133" t="s">
        <v>488</v>
      </c>
      <c r="C5" s="134">
        <f>C6+C7</f>
        <v>1153.38</v>
      </c>
      <c r="D5" s="134"/>
      <c r="E5" s="134"/>
      <c r="F5" s="135"/>
    </row>
    <row r="6" ht="18" customHeight="1" spans="1:6">
      <c r="A6" s="131" t="s">
        <v>58</v>
      </c>
      <c r="B6" s="133" t="s">
        <v>489</v>
      </c>
      <c r="C6" s="134">
        <f>'表-11 总价措施项目清单与计价表（番禺外电）'!F46</f>
        <v>1153.38</v>
      </c>
      <c r="D6" s="134"/>
      <c r="E6" s="134"/>
      <c r="F6" s="135"/>
    </row>
    <row r="7" ht="18" customHeight="1" spans="1:6">
      <c r="A7" s="131" t="s">
        <v>461</v>
      </c>
      <c r="B7" s="133" t="s">
        <v>490</v>
      </c>
      <c r="C7" s="134">
        <f>'表-08 分部分项工程和单价措施项目清单与计价表（番禺外电）'!K16</f>
        <v>0</v>
      </c>
      <c r="D7" s="134"/>
      <c r="E7" s="134"/>
      <c r="F7" s="135"/>
    </row>
    <row r="8" ht="18" customHeight="1" spans="1:6">
      <c r="A8" s="131" t="s">
        <v>26</v>
      </c>
      <c r="B8" s="133" t="s">
        <v>60</v>
      </c>
      <c r="C8" s="134">
        <f>C13</f>
        <v>0</v>
      </c>
      <c r="D8" s="134"/>
      <c r="E8" s="134"/>
      <c r="F8" s="135" t="s">
        <v>491</v>
      </c>
    </row>
    <row r="9" ht="18" customHeight="1" spans="1:6">
      <c r="A9" s="131" t="s">
        <v>492</v>
      </c>
      <c r="B9" s="133" t="s">
        <v>736</v>
      </c>
      <c r="C9" s="134"/>
      <c r="D9" s="134"/>
      <c r="E9" s="134"/>
      <c r="F9" s="135"/>
    </row>
    <row r="10" ht="18" customHeight="1" spans="1:6">
      <c r="A10" s="131" t="s">
        <v>494</v>
      </c>
      <c r="B10" s="133" t="s">
        <v>495</v>
      </c>
      <c r="C10" s="134"/>
      <c r="D10" s="134"/>
      <c r="E10" s="134"/>
      <c r="F10" s="135"/>
    </row>
    <row r="11" ht="18" customHeight="1" spans="1:6">
      <c r="A11" s="131" t="s">
        <v>496</v>
      </c>
      <c r="B11" s="133" t="s">
        <v>497</v>
      </c>
      <c r="C11" s="134"/>
      <c r="D11" s="134"/>
      <c r="E11" s="134"/>
      <c r="F11" s="135"/>
    </row>
    <row r="12" ht="18" customHeight="1" spans="1:6">
      <c r="A12" s="131" t="s">
        <v>498</v>
      </c>
      <c r="B12" s="133" t="s">
        <v>499</v>
      </c>
      <c r="C12" s="134"/>
      <c r="D12" s="134"/>
      <c r="E12" s="134"/>
      <c r="F12" s="135"/>
    </row>
    <row r="13" ht="18" customHeight="1" spans="1:6">
      <c r="A13" s="131" t="s">
        <v>500</v>
      </c>
      <c r="B13" s="133" t="s">
        <v>501</v>
      </c>
      <c r="C13" s="134">
        <f>'表-12 其他项目清单与计价汇总表（番禺外电）'!C36</f>
        <v>0</v>
      </c>
      <c r="D13" s="134"/>
      <c r="E13" s="134"/>
      <c r="F13" s="135"/>
    </row>
    <row r="14" ht="18" customHeight="1" spans="1:6">
      <c r="A14" s="131" t="s">
        <v>502</v>
      </c>
      <c r="B14" s="133" t="s">
        <v>503</v>
      </c>
      <c r="C14" s="134"/>
      <c r="D14" s="134"/>
      <c r="E14" s="134"/>
      <c r="F14" s="135"/>
    </row>
    <row r="15" ht="18" customHeight="1" spans="1:6">
      <c r="A15" s="131" t="s">
        <v>504</v>
      </c>
      <c r="B15" s="133" t="s">
        <v>505</v>
      </c>
      <c r="C15" s="134"/>
      <c r="D15" s="134"/>
      <c r="E15" s="134"/>
      <c r="F15" s="135"/>
    </row>
    <row r="16" ht="18" customHeight="1" spans="1:6">
      <c r="A16" s="131" t="s">
        <v>506</v>
      </c>
      <c r="B16" s="133" t="s">
        <v>507</v>
      </c>
      <c r="C16" s="134"/>
      <c r="D16" s="134"/>
      <c r="E16" s="134"/>
      <c r="F16" s="135"/>
    </row>
    <row r="17" ht="18" customHeight="1" spans="1:6">
      <c r="A17" s="131" t="s">
        <v>508</v>
      </c>
      <c r="B17" s="133" t="s">
        <v>509</v>
      </c>
      <c r="C17" s="134"/>
      <c r="D17" s="134"/>
      <c r="E17" s="134"/>
      <c r="F17" s="135"/>
    </row>
    <row r="18" ht="18" customHeight="1" spans="1:6">
      <c r="A18" s="131" t="s">
        <v>510</v>
      </c>
      <c r="B18" s="133" t="s">
        <v>511</v>
      </c>
      <c r="C18" s="134"/>
      <c r="D18" s="134"/>
      <c r="E18" s="134"/>
      <c r="F18" s="135"/>
    </row>
    <row r="19" ht="18" customHeight="1" spans="1:6">
      <c r="A19" s="131" t="s">
        <v>28</v>
      </c>
      <c r="B19" s="133" t="s">
        <v>512</v>
      </c>
      <c r="C19" s="134">
        <f>C4+C5+C8</f>
        <v>1153.38</v>
      </c>
      <c r="D19" s="134"/>
      <c r="E19" s="134"/>
      <c r="F19" s="135"/>
    </row>
    <row r="20" ht="18" customHeight="1" spans="1:6">
      <c r="A20" s="131" t="s">
        <v>30</v>
      </c>
      <c r="B20" s="133" t="s">
        <v>513</v>
      </c>
      <c r="C20" s="134">
        <f>C19*9%</f>
        <v>103.8042</v>
      </c>
      <c r="D20" s="134"/>
      <c r="E20" s="134"/>
      <c r="F20" s="135" t="s">
        <v>491</v>
      </c>
    </row>
    <row r="21" ht="18" customHeight="1" spans="1:6">
      <c r="A21" s="131" t="s">
        <v>32</v>
      </c>
      <c r="B21" s="133" t="s">
        <v>514</v>
      </c>
      <c r="C21" s="134">
        <f>C19+C20</f>
        <v>1257.1842</v>
      </c>
      <c r="D21" s="134"/>
      <c r="E21" s="134"/>
      <c r="F21" s="135"/>
    </row>
    <row r="22" ht="18" customHeight="1" spans="1:6">
      <c r="A22" s="131" t="s">
        <v>34</v>
      </c>
      <c r="B22" s="133" t="s">
        <v>162</v>
      </c>
      <c r="C22" s="134"/>
      <c r="D22" s="134"/>
      <c r="E22" s="134"/>
      <c r="F22" s="135"/>
    </row>
    <row r="23" ht="18" customHeight="1" spans="1:6">
      <c r="A23" s="131"/>
      <c r="B23" s="133"/>
      <c r="C23" s="134"/>
      <c r="D23" s="134"/>
      <c r="E23" s="134"/>
      <c r="F23" s="135"/>
    </row>
    <row r="24" ht="18" customHeight="1" spans="1:6">
      <c r="A24" s="131"/>
      <c r="B24" s="133"/>
      <c r="C24" s="134"/>
      <c r="D24" s="134"/>
      <c r="E24" s="134"/>
      <c r="F24" s="135"/>
    </row>
    <row r="25" ht="18" customHeight="1" spans="1:6">
      <c r="A25" s="131"/>
      <c r="B25" s="133"/>
      <c r="C25" s="134"/>
      <c r="D25" s="134"/>
      <c r="E25" s="134"/>
      <c r="F25" s="135"/>
    </row>
    <row r="26" ht="18" customHeight="1" spans="1:6">
      <c r="A26" s="131"/>
      <c r="B26" s="133"/>
      <c r="C26" s="134"/>
      <c r="D26" s="134"/>
      <c r="E26" s="134"/>
      <c r="F26" s="135"/>
    </row>
    <row r="27" ht="18" customHeight="1" spans="1:6">
      <c r="A27" s="131"/>
      <c r="B27" s="133"/>
      <c r="C27" s="134"/>
      <c r="D27" s="134"/>
      <c r="E27" s="134"/>
      <c r="F27" s="135"/>
    </row>
    <row r="28" ht="18" customHeight="1" spans="1:6">
      <c r="A28" s="131"/>
      <c r="B28" s="133"/>
      <c r="C28" s="134"/>
      <c r="D28" s="134"/>
      <c r="E28" s="134"/>
      <c r="F28" s="135"/>
    </row>
    <row r="29" ht="18" customHeight="1" spans="1:6">
      <c r="A29" s="131"/>
      <c r="B29" s="133"/>
      <c r="C29" s="134"/>
      <c r="D29" s="134"/>
      <c r="E29" s="134"/>
      <c r="F29" s="135"/>
    </row>
    <row r="30" ht="18" customHeight="1" spans="1:6">
      <c r="A30" s="131"/>
      <c r="B30" s="133"/>
      <c r="C30" s="134"/>
      <c r="D30" s="134"/>
      <c r="E30" s="134"/>
      <c r="F30" s="135"/>
    </row>
    <row r="31" ht="18" customHeight="1" spans="1:6">
      <c r="A31" s="131"/>
      <c r="B31" s="133"/>
      <c r="C31" s="134"/>
      <c r="D31" s="134"/>
      <c r="E31" s="134"/>
      <c r="F31" s="135"/>
    </row>
    <row r="32" ht="18" customHeight="1" spans="1:6">
      <c r="A32" s="131"/>
      <c r="B32" s="133"/>
      <c r="C32" s="134"/>
      <c r="D32" s="134"/>
      <c r="E32" s="134"/>
      <c r="F32" s="135"/>
    </row>
    <row r="33" ht="18" customHeight="1" spans="1:6">
      <c r="A33" s="131"/>
      <c r="B33" s="133"/>
      <c r="C33" s="134"/>
      <c r="D33" s="134"/>
      <c r="E33" s="134"/>
      <c r="F33" s="135"/>
    </row>
    <row r="34" ht="18" customHeight="1" spans="1:6">
      <c r="A34" s="131"/>
      <c r="B34" s="133"/>
      <c r="C34" s="134"/>
      <c r="D34" s="134"/>
      <c r="E34" s="134"/>
      <c r="F34" s="135"/>
    </row>
    <row r="35" ht="18" customHeight="1" spans="1:6">
      <c r="A35" s="131"/>
      <c r="B35" s="133"/>
      <c r="C35" s="134"/>
      <c r="D35" s="134"/>
      <c r="E35" s="134"/>
      <c r="F35" s="135"/>
    </row>
    <row r="36" ht="18" customHeight="1" spans="1:6">
      <c r="A36" s="131"/>
      <c r="B36" s="133"/>
      <c r="C36" s="134"/>
      <c r="D36" s="134"/>
      <c r="E36" s="134"/>
      <c r="F36" s="135"/>
    </row>
    <row r="37" ht="18" customHeight="1" spans="1:6">
      <c r="A37" s="131" t="s">
        <v>515</v>
      </c>
      <c r="B37" s="131"/>
      <c r="C37" s="134">
        <f>C21</f>
        <v>1257.1842</v>
      </c>
      <c r="D37" s="134"/>
      <c r="E37" s="134"/>
      <c r="F37" s="135"/>
    </row>
    <row r="38" ht="18" customHeight="1" spans="1:6">
      <c r="A38" s="145" t="s">
        <v>737</v>
      </c>
      <c r="B38" s="145"/>
      <c r="C38" s="152"/>
      <c r="D38" s="152"/>
      <c r="E38" s="152"/>
      <c r="F38" s="145"/>
    </row>
    <row r="39" ht="18" customHeight="1" spans="1:6">
      <c r="A39" s="138"/>
      <c r="B39" s="138"/>
      <c r="C39" s="139"/>
      <c r="D39" s="154"/>
      <c r="E39" s="155" t="s">
        <v>738</v>
      </c>
      <c r="F39" s="156"/>
    </row>
  </sheetData>
  <sheetProtection password="CF7A" sheet="1" objects="1"/>
  <mergeCells count="42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B37"/>
    <mergeCell ref="C37:E37"/>
    <mergeCell ref="A38:F38"/>
    <mergeCell ref="A39:C39"/>
    <mergeCell ref="E39:F39"/>
  </mergeCells>
  <printOptions horizontalCentered="1"/>
  <pageMargins left="0.590277777777778" right="0.629861111111111" top="0.59375" bottom="0" header="0.59375" footer="0"/>
  <pageSetup paperSize="9" orientation="portrait"/>
  <headerFooter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view="pageBreakPreview" zoomScaleNormal="100" workbookViewId="0">
      <selection activeCell="O7" sqref="O7"/>
    </sheetView>
  </sheetViews>
  <sheetFormatPr defaultColWidth="9" defaultRowHeight="12"/>
  <cols>
    <col min="1" max="1" width="9.5047619047619" customWidth="1"/>
    <col min="2" max="2" width="17" customWidth="1"/>
    <col min="3" max="3" width="14.8285714285714" customWidth="1"/>
    <col min="4" max="4" width="25.3333333333333" customWidth="1"/>
    <col min="5" max="5" width="2.33333333333333" customWidth="1"/>
    <col min="6" max="6" width="5.33333333333333" customWidth="1"/>
    <col min="7" max="7" width="12.5047619047619" customWidth="1"/>
    <col min="8" max="8" width="1.16190476190476" customWidth="1"/>
    <col min="9" max="9" width="15.247619047619" customWidth="1"/>
    <col min="10" max="10" width="12.752380952381" style="120" customWidth="1"/>
    <col min="11" max="11" width="11.752380952381" style="120" customWidth="1"/>
    <col min="12" max="12" width="8.33333333333333" customWidth="1"/>
  </cols>
  <sheetData>
    <row r="1" ht="39.75" customHeight="1" spans="1:12">
      <c r="A1" s="126" t="s">
        <v>516</v>
      </c>
      <c r="B1" s="126"/>
      <c r="C1" s="126"/>
      <c r="D1" s="126"/>
      <c r="E1" s="126"/>
      <c r="F1" s="126"/>
      <c r="G1" s="126"/>
      <c r="H1" s="142"/>
      <c r="I1" s="142"/>
      <c r="J1" s="148"/>
      <c r="K1" s="148"/>
      <c r="L1" s="142"/>
    </row>
    <row r="2" ht="28.5" customHeight="1" spans="1:12">
      <c r="A2" s="128" t="s">
        <v>814</v>
      </c>
      <c r="B2" s="128"/>
      <c r="C2" s="128"/>
      <c r="D2" s="128"/>
      <c r="E2" s="128" t="s">
        <v>671</v>
      </c>
      <c r="F2" s="128"/>
      <c r="G2" s="128"/>
      <c r="H2" s="130" t="s">
        <v>446</v>
      </c>
      <c r="I2" s="130"/>
      <c r="J2" s="149"/>
      <c r="K2" s="149"/>
      <c r="L2" s="130"/>
    </row>
    <row r="3" ht="18" customHeight="1" spans="1:12">
      <c r="A3" s="131" t="s">
        <v>3</v>
      </c>
      <c r="B3" s="131" t="s">
        <v>68</v>
      </c>
      <c r="C3" s="131" t="s">
        <v>69</v>
      </c>
      <c r="D3" s="131" t="s">
        <v>70</v>
      </c>
      <c r="E3" s="131"/>
      <c r="F3" s="131" t="s">
        <v>517</v>
      </c>
      <c r="G3" s="131" t="s">
        <v>72</v>
      </c>
      <c r="H3" s="131"/>
      <c r="I3" s="150" t="s">
        <v>5</v>
      </c>
      <c r="J3" s="151"/>
      <c r="K3" s="151"/>
      <c r="L3" s="150"/>
    </row>
    <row r="4" ht="18" customHeight="1" spans="1:12">
      <c r="A4" s="131"/>
      <c r="B4" s="131"/>
      <c r="C4" s="131"/>
      <c r="D4" s="131"/>
      <c r="E4" s="131"/>
      <c r="F4" s="131"/>
      <c r="G4" s="131"/>
      <c r="H4" s="131"/>
      <c r="I4" s="150" t="s">
        <v>73</v>
      </c>
      <c r="J4" s="151" t="s">
        <v>74</v>
      </c>
      <c r="K4" s="151" t="s">
        <v>75</v>
      </c>
      <c r="L4" s="150" t="s">
        <v>519</v>
      </c>
    </row>
    <row r="5" ht="18" customHeight="1" spans="1:12">
      <c r="A5" s="131"/>
      <c r="B5" s="131"/>
      <c r="C5" s="131"/>
      <c r="D5" s="131"/>
      <c r="E5" s="131"/>
      <c r="F5" s="131"/>
      <c r="G5" s="131"/>
      <c r="H5" s="131"/>
      <c r="I5" s="150"/>
      <c r="J5" s="151"/>
      <c r="K5" s="151"/>
      <c r="L5" s="150" t="s">
        <v>495</v>
      </c>
    </row>
    <row r="6" ht="28.5" customHeight="1" spans="1:12">
      <c r="A6" s="131"/>
      <c r="B6" s="133"/>
      <c r="C6" s="133" t="s">
        <v>630</v>
      </c>
      <c r="D6" s="133"/>
      <c r="E6" s="133"/>
      <c r="F6" s="133"/>
      <c r="G6" s="135"/>
      <c r="H6" s="135"/>
      <c r="I6" s="135"/>
      <c r="J6" s="134"/>
      <c r="K6" s="134">
        <f>SUM(K7:K15)</f>
        <v>0</v>
      </c>
      <c r="L6" s="135"/>
    </row>
    <row r="7" ht="105" customHeight="1" spans="1:12">
      <c r="A7" s="131">
        <v>1</v>
      </c>
      <c r="B7" s="133" t="s">
        <v>689</v>
      </c>
      <c r="C7" s="133" t="s">
        <v>690</v>
      </c>
      <c r="D7" s="133" t="s">
        <v>739</v>
      </c>
      <c r="E7" s="133"/>
      <c r="F7" s="131" t="s">
        <v>95</v>
      </c>
      <c r="G7" s="135">
        <v>320</v>
      </c>
      <c r="H7" s="135"/>
      <c r="I7" s="135">
        <v>26.84</v>
      </c>
      <c r="J7" s="134"/>
      <c r="K7" s="134">
        <f>J7*G7</f>
        <v>0</v>
      </c>
      <c r="L7" s="135"/>
    </row>
    <row r="8" ht="26" customHeight="1" spans="1:12">
      <c r="A8" s="131">
        <v>2</v>
      </c>
      <c r="B8" s="133" t="s">
        <v>709</v>
      </c>
      <c r="C8" s="133" t="s">
        <v>740</v>
      </c>
      <c r="D8" s="133" t="s">
        <v>741</v>
      </c>
      <c r="E8" s="133"/>
      <c r="F8" s="131" t="s">
        <v>407</v>
      </c>
      <c r="G8" s="135">
        <v>1</v>
      </c>
      <c r="H8" s="135"/>
      <c r="I8" s="135">
        <v>993.91</v>
      </c>
      <c r="J8" s="134"/>
      <c r="K8" s="134">
        <f t="shared" ref="K8:K15" si="0">J8*G8</f>
        <v>0</v>
      </c>
      <c r="L8" s="135"/>
    </row>
    <row r="9" ht="26" customHeight="1" spans="1:12">
      <c r="A9" s="131">
        <v>3</v>
      </c>
      <c r="B9" s="133" t="s">
        <v>742</v>
      </c>
      <c r="C9" s="133" t="s">
        <v>743</v>
      </c>
      <c r="D9" s="133" t="s">
        <v>744</v>
      </c>
      <c r="E9" s="133"/>
      <c r="F9" s="131" t="s">
        <v>107</v>
      </c>
      <c r="G9" s="135">
        <v>1</v>
      </c>
      <c r="H9" s="135"/>
      <c r="I9" s="135">
        <v>376.27</v>
      </c>
      <c r="J9" s="134"/>
      <c r="K9" s="134">
        <f t="shared" si="0"/>
        <v>0</v>
      </c>
      <c r="L9" s="135"/>
    </row>
    <row r="10" ht="26" customHeight="1" spans="1:12">
      <c r="A10" s="131">
        <v>4</v>
      </c>
      <c r="B10" s="133" t="s">
        <v>745</v>
      </c>
      <c r="C10" s="133" t="s">
        <v>746</v>
      </c>
      <c r="D10" s="133" t="s">
        <v>747</v>
      </c>
      <c r="E10" s="133"/>
      <c r="F10" s="131" t="s">
        <v>107</v>
      </c>
      <c r="G10" s="135">
        <v>1</v>
      </c>
      <c r="H10" s="135"/>
      <c r="I10" s="135">
        <v>270.39</v>
      </c>
      <c r="J10" s="134"/>
      <c r="K10" s="134">
        <f t="shared" si="0"/>
        <v>0</v>
      </c>
      <c r="L10" s="135"/>
    </row>
    <row r="11" ht="26" customHeight="1" spans="1:12">
      <c r="A11" s="131">
        <v>5</v>
      </c>
      <c r="B11" s="133" t="s">
        <v>748</v>
      </c>
      <c r="C11" s="133" t="s">
        <v>749</v>
      </c>
      <c r="D11" s="133" t="s">
        <v>750</v>
      </c>
      <c r="E11" s="133"/>
      <c r="F11" s="131" t="s">
        <v>88</v>
      </c>
      <c r="G11" s="135">
        <v>10.5</v>
      </c>
      <c r="H11" s="135"/>
      <c r="I11" s="135">
        <v>40.34</v>
      </c>
      <c r="J11" s="134"/>
      <c r="K11" s="134">
        <f t="shared" si="0"/>
        <v>0</v>
      </c>
      <c r="L11" s="135"/>
    </row>
    <row r="12" ht="26" customHeight="1" spans="1:12">
      <c r="A12" s="131">
        <v>6</v>
      </c>
      <c r="B12" s="133" t="s">
        <v>751</v>
      </c>
      <c r="C12" s="133" t="s">
        <v>93</v>
      </c>
      <c r="D12" s="133" t="s">
        <v>752</v>
      </c>
      <c r="E12" s="133"/>
      <c r="F12" s="131" t="s">
        <v>95</v>
      </c>
      <c r="G12" s="135">
        <v>15</v>
      </c>
      <c r="H12" s="135"/>
      <c r="I12" s="135">
        <v>8.12</v>
      </c>
      <c r="J12" s="134"/>
      <c r="K12" s="134">
        <f t="shared" si="0"/>
        <v>0</v>
      </c>
      <c r="L12" s="135"/>
    </row>
    <row r="13" ht="26" customHeight="1" spans="1:12">
      <c r="A13" s="131">
        <v>7</v>
      </c>
      <c r="B13" s="133" t="s">
        <v>753</v>
      </c>
      <c r="C13" s="133" t="s">
        <v>528</v>
      </c>
      <c r="D13" s="133" t="s">
        <v>754</v>
      </c>
      <c r="E13" s="133"/>
      <c r="F13" s="131" t="s">
        <v>88</v>
      </c>
      <c r="G13" s="135">
        <v>6.3</v>
      </c>
      <c r="H13" s="135"/>
      <c r="I13" s="135">
        <v>307.3</v>
      </c>
      <c r="J13" s="134"/>
      <c r="K13" s="134">
        <f t="shared" si="0"/>
        <v>0</v>
      </c>
      <c r="L13" s="135"/>
    </row>
    <row r="14" ht="26" customHeight="1" spans="1:12">
      <c r="A14" s="131">
        <v>8</v>
      </c>
      <c r="B14" s="133" t="s">
        <v>755</v>
      </c>
      <c r="C14" s="133" t="s">
        <v>756</v>
      </c>
      <c r="D14" s="133" t="s">
        <v>757</v>
      </c>
      <c r="E14" s="133"/>
      <c r="F14" s="131" t="s">
        <v>688</v>
      </c>
      <c r="G14" s="135">
        <v>1</v>
      </c>
      <c r="H14" s="135"/>
      <c r="I14" s="135">
        <v>906.42</v>
      </c>
      <c r="J14" s="134"/>
      <c r="K14" s="134">
        <f t="shared" si="0"/>
        <v>0</v>
      </c>
      <c r="L14" s="135"/>
    </row>
    <row r="15" ht="26" customHeight="1" spans="1:12">
      <c r="A15" s="131">
        <v>9</v>
      </c>
      <c r="B15" s="133" t="s">
        <v>758</v>
      </c>
      <c r="C15" s="133" t="s">
        <v>759</v>
      </c>
      <c r="D15" s="133" t="s">
        <v>760</v>
      </c>
      <c r="E15" s="133"/>
      <c r="F15" s="131" t="s">
        <v>95</v>
      </c>
      <c r="G15" s="135">
        <v>80</v>
      </c>
      <c r="H15" s="135"/>
      <c r="I15" s="135">
        <v>20.18</v>
      </c>
      <c r="J15" s="134"/>
      <c r="K15" s="134">
        <f t="shared" si="0"/>
        <v>0</v>
      </c>
      <c r="L15" s="135"/>
    </row>
    <row r="16" ht="18" customHeight="1" spans="1:12">
      <c r="A16" s="131"/>
      <c r="B16" s="133"/>
      <c r="C16" s="133" t="s">
        <v>57</v>
      </c>
      <c r="D16" s="133"/>
      <c r="E16" s="133"/>
      <c r="F16" s="133"/>
      <c r="G16" s="135"/>
      <c r="H16" s="135"/>
      <c r="I16" s="135"/>
      <c r="J16" s="134"/>
      <c r="K16" s="134">
        <f>SUM(K17:K18)</f>
        <v>0</v>
      </c>
      <c r="L16" s="135"/>
    </row>
    <row r="17" ht="18" customHeight="1" spans="1:12">
      <c r="A17" s="131">
        <v>10</v>
      </c>
      <c r="B17" s="133" t="s">
        <v>635</v>
      </c>
      <c r="C17" s="133" t="s">
        <v>636</v>
      </c>
      <c r="D17" s="133"/>
      <c r="E17" s="133"/>
      <c r="F17" s="131" t="s">
        <v>637</v>
      </c>
      <c r="G17" s="135">
        <v>1</v>
      </c>
      <c r="H17" s="135"/>
      <c r="I17" s="135"/>
      <c r="J17" s="134"/>
      <c r="K17" s="134">
        <f>J17*G17</f>
        <v>0</v>
      </c>
      <c r="L17" s="135"/>
    </row>
    <row r="18" ht="18" customHeight="1" spans="1:12">
      <c r="A18" s="131">
        <v>11</v>
      </c>
      <c r="B18" s="133" t="s">
        <v>638</v>
      </c>
      <c r="C18" s="133" t="s">
        <v>639</v>
      </c>
      <c r="D18" s="133"/>
      <c r="E18" s="133"/>
      <c r="F18" s="131" t="s">
        <v>637</v>
      </c>
      <c r="G18" s="135">
        <v>1</v>
      </c>
      <c r="H18" s="135"/>
      <c r="I18" s="135"/>
      <c r="J18" s="134"/>
      <c r="K18" s="134">
        <f>J18*G18</f>
        <v>0</v>
      </c>
      <c r="L18" s="135"/>
    </row>
    <row r="19" ht="18" customHeight="1" spans="1:12">
      <c r="A19" s="131"/>
      <c r="B19" s="133"/>
      <c r="C19" s="133"/>
      <c r="D19" s="133"/>
      <c r="E19" s="133"/>
      <c r="F19" s="131"/>
      <c r="G19" s="135"/>
      <c r="H19" s="135"/>
      <c r="I19" s="135"/>
      <c r="J19" s="134"/>
      <c r="K19" s="134"/>
      <c r="L19" s="135"/>
    </row>
    <row r="20" ht="17.25" customHeight="1" spans="1:12">
      <c r="A20" s="145" t="s">
        <v>730</v>
      </c>
      <c r="B20" s="145"/>
      <c r="C20" s="145"/>
      <c r="D20" s="145"/>
      <c r="E20" s="145"/>
      <c r="F20" s="145"/>
      <c r="G20" s="145"/>
      <c r="H20" s="145"/>
      <c r="I20" s="145"/>
      <c r="J20" s="152"/>
      <c r="K20" s="152"/>
      <c r="L20" s="145"/>
    </row>
    <row r="21" ht="17.25" customHeight="1" spans="1:12">
      <c r="A21" s="145"/>
      <c r="B21" s="145"/>
      <c r="C21" s="145"/>
      <c r="D21" s="145"/>
      <c r="E21" s="146"/>
      <c r="F21" s="146"/>
      <c r="G21" s="146"/>
      <c r="H21" s="147" t="s">
        <v>731</v>
      </c>
      <c r="I21" s="147"/>
      <c r="J21" s="153"/>
      <c r="K21" s="153"/>
      <c r="L21" s="147"/>
    </row>
  </sheetData>
  <sheetProtection password="CF7A" sheet="1" objects="1"/>
  <protectedRanges>
    <protectedRange sqref="J7:J15 J17:J18" name="区域1"/>
  </protectedRanges>
  <mergeCells count="46">
    <mergeCell ref="A1:L1"/>
    <mergeCell ref="A2:D2"/>
    <mergeCell ref="E2:G2"/>
    <mergeCell ref="H2:L2"/>
    <mergeCell ref="I3:L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L20"/>
    <mergeCell ref="A21:D21"/>
    <mergeCell ref="E21:G21"/>
    <mergeCell ref="H21:L21"/>
    <mergeCell ref="A3:A5"/>
    <mergeCell ref="B3:B5"/>
    <mergeCell ref="C3:C5"/>
    <mergeCell ref="F3:F5"/>
    <mergeCell ref="I4:I5"/>
    <mergeCell ref="J4:J5"/>
    <mergeCell ref="K4:K5"/>
    <mergeCell ref="D3:E5"/>
    <mergeCell ref="G3:H5"/>
  </mergeCells>
  <dataValidations count="8">
    <dataValidation type="decimal" operator="lessThanOrEqual" allowBlank="1" showInputMessage="1" showErrorMessage="1" sqref="J18">
      <formula1>I18:I18</formula1>
    </dataValidation>
    <dataValidation type="decimal" operator="lessThanOrEqual" allowBlank="1" showInputMessage="1" showErrorMessage="1" sqref="J14">
      <formula1>I14:I18</formula1>
    </dataValidation>
    <dataValidation type="decimal" operator="lessThanOrEqual" allowBlank="1" showInputMessage="1" showErrorMessage="1" sqref="J12">
      <formula1>I12:I18</formula1>
    </dataValidation>
    <dataValidation type="decimal" operator="lessThanOrEqual" allowBlank="1" showInputMessage="1" showErrorMessage="1" sqref="J11">
      <formula1>I11:I18</formula1>
    </dataValidation>
    <dataValidation type="decimal" operator="lessThanOrEqual" allowBlank="1" showInputMessage="1" showErrorMessage="1" sqref="J13">
      <formula1>I13:I18</formula1>
    </dataValidation>
    <dataValidation type="decimal" operator="lessThanOrEqual" allowBlank="1" showInputMessage="1" showErrorMessage="1" sqref="J15">
      <formula1>I15:I18</formula1>
    </dataValidation>
    <dataValidation type="decimal" operator="lessThanOrEqual" allowBlank="1" showInputMessage="1" showErrorMessage="1" sqref="J7:J10">
      <formula1>I7:I15</formula1>
    </dataValidation>
    <dataValidation type="decimal" operator="lessThanOrEqual" allowBlank="1" showInputMessage="1" showErrorMessage="1" sqref="J17">
      <formula1>I17:I18</formula1>
    </dataValidation>
  </dataValidation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showGridLines="0" view="pageBreakPreview" zoomScaleNormal="100" workbookViewId="0">
      <selection activeCell="F5" sqref="F5"/>
    </sheetView>
  </sheetViews>
  <sheetFormatPr defaultColWidth="9" defaultRowHeight="12"/>
  <cols>
    <col min="1" max="1" width="6.33333333333333" customWidth="1"/>
    <col min="2" max="2" width="15" customWidth="1"/>
    <col min="3" max="3" width="21" customWidth="1"/>
    <col min="4" max="4" width="16" customWidth="1"/>
    <col min="5" max="5" width="8.33333333333333" customWidth="1"/>
    <col min="6" max="6" width="14.8285714285714" style="120" customWidth="1"/>
    <col min="7" max="7" width="7.83809523809524" customWidth="1"/>
    <col min="8" max="8" width="2.66666666666667" customWidth="1"/>
    <col min="9" max="9" width="10.5047619047619" customWidth="1"/>
    <col min="10" max="10" width="12.5047619047619" customWidth="1"/>
  </cols>
  <sheetData>
    <row r="1" ht="39.75" customHeight="1" spans="1:10">
      <c r="A1" s="126" t="s">
        <v>569</v>
      </c>
      <c r="B1" s="126"/>
      <c r="C1" s="126"/>
      <c r="D1" s="126"/>
      <c r="E1" s="126"/>
      <c r="F1" s="127"/>
      <c r="G1" s="126"/>
      <c r="H1" s="142"/>
      <c r="I1" s="142"/>
      <c r="J1" s="142"/>
    </row>
    <row r="2" ht="41.25" customHeight="1" spans="1:10">
      <c r="A2" s="128" t="s">
        <v>814</v>
      </c>
      <c r="B2" s="128"/>
      <c r="C2" s="128"/>
      <c r="D2" s="128"/>
      <c r="E2" s="128"/>
      <c r="F2" s="129"/>
      <c r="G2" s="128"/>
      <c r="H2" s="130" t="s">
        <v>640</v>
      </c>
      <c r="I2" s="130"/>
      <c r="J2" s="130"/>
    </row>
    <row r="3" ht="41.25" customHeight="1" spans="1:10">
      <c r="A3" s="131" t="s">
        <v>3</v>
      </c>
      <c r="B3" s="131" t="s">
        <v>68</v>
      </c>
      <c r="C3" s="131" t="s">
        <v>69</v>
      </c>
      <c r="D3" s="131" t="s">
        <v>156</v>
      </c>
      <c r="E3" s="131" t="s">
        <v>570</v>
      </c>
      <c r="F3" s="132" t="s">
        <v>571</v>
      </c>
      <c r="G3" s="131" t="s">
        <v>572</v>
      </c>
      <c r="H3" s="131"/>
      <c r="I3" s="131" t="s">
        <v>573</v>
      </c>
      <c r="J3" s="131" t="s">
        <v>7</v>
      </c>
    </row>
    <row r="4" ht="41.25" customHeight="1" spans="1:10">
      <c r="A4" s="131">
        <v>1</v>
      </c>
      <c r="B4" s="133" t="s">
        <v>574</v>
      </c>
      <c r="C4" s="133" t="s">
        <v>575</v>
      </c>
      <c r="D4" s="131"/>
      <c r="E4" s="131"/>
      <c r="F4" s="143"/>
      <c r="G4" s="131"/>
      <c r="H4" s="131"/>
      <c r="I4" s="131"/>
      <c r="J4" s="131"/>
    </row>
    <row r="5" ht="79.5" customHeight="1" spans="1:10">
      <c r="A5" s="131">
        <v>2</v>
      </c>
      <c r="B5" s="133" t="s">
        <v>576</v>
      </c>
      <c r="C5" s="133" t="s">
        <v>489</v>
      </c>
      <c r="D5" s="131" t="s">
        <v>732</v>
      </c>
      <c r="E5" s="135" t="s">
        <v>641</v>
      </c>
      <c r="F5" s="134">
        <v>1153.38</v>
      </c>
      <c r="G5" s="133"/>
      <c r="H5" s="133"/>
      <c r="I5" s="133"/>
      <c r="J5" s="131" t="s">
        <v>642</v>
      </c>
    </row>
    <row r="6" ht="28.5" customHeight="1" spans="1:10">
      <c r="A6" s="131">
        <v>3</v>
      </c>
      <c r="B6" s="133" t="s">
        <v>643</v>
      </c>
      <c r="C6" s="133" t="s">
        <v>644</v>
      </c>
      <c r="D6" s="131" t="s">
        <v>645</v>
      </c>
      <c r="E6" s="135" t="s">
        <v>580</v>
      </c>
      <c r="F6" s="134"/>
      <c r="G6" s="133"/>
      <c r="H6" s="133"/>
      <c r="I6" s="133"/>
      <c r="J6" s="131" t="s">
        <v>646</v>
      </c>
    </row>
    <row r="7" ht="28.5" customHeight="1" spans="1:10">
      <c r="A7" s="131">
        <v>4</v>
      </c>
      <c r="B7" s="133" t="s">
        <v>647</v>
      </c>
      <c r="C7" s="133" t="s">
        <v>648</v>
      </c>
      <c r="D7" s="131" t="s">
        <v>645</v>
      </c>
      <c r="E7" s="135" t="s">
        <v>580</v>
      </c>
      <c r="F7" s="134"/>
      <c r="G7" s="133"/>
      <c r="H7" s="133"/>
      <c r="I7" s="133"/>
      <c r="J7" s="131" t="s">
        <v>646</v>
      </c>
    </row>
    <row r="8" ht="54" customHeight="1" spans="1:10">
      <c r="A8" s="131">
        <v>5</v>
      </c>
      <c r="B8" s="133" t="s">
        <v>649</v>
      </c>
      <c r="C8" s="133" t="s">
        <v>650</v>
      </c>
      <c r="D8" s="131"/>
      <c r="E8" s="135" t="s">
        <v>248</v>
      </c>
      <c r="F8" s="134"/>
      <c r="G8" s="133"/>
      <c r="H8" s="133"/>
      <c r="I8" s="133"/>
      <c r="J8" s="131" t="s">
        <v>651</v>
      </c>
    </row>
    <row r="9" ht="143.25" customHeight="1" spans="1:10">
      <c r="A9" s="131">
        <v>6</v>
      </c>
      <c r="B9" s="133" t="s">
        <v>652</v>
      </c>
      <c r="C9" s="133" t="s">
        <v>585</v>
      </c>
      <c r="D9" s="131" t="s">
        <v>732</v>
      </c>
      <c r="E9" s="135" t="s">
        <v>580</v>
      </c>
      <c r="F9" s="134"/>
      <c r="G9" s="133"/>
      <c r="H9" s="133"/>
      <c r="I9" s="133"/>
      <c r="J9" s="131" t="s">
        <v>653</v>
      </c>
    </row>
    <row r="10" ht="54" customHeight="1" spans="1:10">
      <c r="A10" s="131">
        <v>7</v>
      </c>
      <c r="B10" s="133" t="s">
        <v>654</v>
      </c>
      <c r="C10" s="133" t="s">
        <v>136</v>
      </c>
      <c r="D10" s="131"/>
      <c r="E10" s="135" t="s">
        <v>215</v>
      </c>
      <c r="F10" s="134"/>
      <c r="G10" s="133"/>
      <c r="H10" s="133"/>
      <c r="I10" s="133"/>
      <c r="J10" s="131" t="s">
        <v>655</v>
      </c>
    </row>
    <row r="11" ht="54" customHeight="1" spans="1:10">
      <c r="A11" s="131">
        <v>8</v>
      </c>
      <c r="B11" s="133" t="s">
        <v>656</v>
      </c>
      <c r="C11" s="133" t="s">
        <v>657</v>
      </c>
      <c r="D11" s="131"/>
      <c r="E11" s="135" t="s">
        <v>40</v>
      </c>
      <c r="F11" s="134"/>
      <c r="G11" s="133"/>
      <c r="H11" s="133"/>
      <c r="I11" s="133"/>
      <c r="J11" s="131" t="s">
        <v>658</v>
      </c>
    </row>
    <row r="12" ht="117.75" customHeight="1" spans="1:10">
      <c r="A12" s="131">
        <v>9</v>
      </c>
      <c r="B12" s="133" t="s">
        <v>659</v>
      </c>
      <c r="C12" s="133" t="s">
        <v>579</v>
      </c>
      <c r="D12" s="131" t="s">
        <v>732</v>
      </c>
      <c r="E12" s="135" t="s">
        <v>580</v>
      </c>
      <c r="F12" s="134"/>
      <c r="G12" s="133"/>
      <c r="H12" s="133"/>
      <c r="I12" s="133"/>
      <c r="J12" s="131" t="s">
        <v>660</v>
      </c>
    </row>
    <row r="13" ht="27" customHeight="1" spans="1:10">
      <c r="A13" s="131">
        <v>10</v>
      </c>
      <c r="B13" s="133" t="s">
        <v>661</v>
      </c>
      <c r="C13" s="133" t="s">
        <v>662</v>
      </c>
      <c r="D13" s="131"/>
      <c r="E13" s="135"/>
      <c r="F13" s="134"/>
      <c r="G13" s="133"/>
      <c r="H13" s="133"/>
      <c r="I13" s="133"/>
      <c r="J13" s="131" t="s">
        <v>761</v>
      </c>
    </row>
    <row r="14" ht="18" customHeight="1" spans="1:10">
      <c r="A14" s="140" t="s">
        <v>762</v>
      </c>
      <c r="B14" s="140"/>
      <c r="C14" s="140"/>
      <c r="D14" s="140"/>
      <c r="E14" s="140"/>
      <c r="F14" s="141"/>
      <c r="G14" s="140"/>
      <c r="H14" s="140"/>
      <c r="I14" s="140"/>
      <c r="J14" s="140"/>
    </row>
    <row r="15" ht="18" customHeight="1" spans="1:10">
      <c r="A15" s="140"/>
      <c r="B15" s="140"/>
      <c r="C15" s="140"/>
      <c r="D15" s="140"/>
      <c r="E15" s="140"/>
      <c r="F15" s="141"/>
      <c r="G15" s="140"/>
      <c r="H15" s="125" t="s">
        <v>763</v>
      </c>
      <c r="I15" s="125"/>
      <c r="J15" s="125"/>
    </row>
    <row r="16" ht="39.75" customHeight="1" spans="1:10">
      <c r="A16" s="126" t="s">
        <v>569</v>
      </c>
      <c r="B16" s="126"/>
      <c r="C16" s="126"/>
      <c r="D16" s="126"/>
      <c r="E16" s="126"/>
      <c r="F16" s="127"/>
      <c r="G16" s="126"/>
      <c r="H16" s="142"/>
      <c r="I16" s="142"/>
      <c r="J16" s="142"/>
    </row>
    <row r="17" ht="41.25" customHeight="1" spans="1:10">
      <c r="A17" s="128" t="s">
        <v>814</v>
      </c>
      <c r="B17" s="128"/>
      <c r="C17" s="128"/>
      <c r="D17" s="128"/>
      <c r="E17" s="128"/>
      <c r="F17" s="129"/>
      <c r="G17" s="128"/>
      <c r="H17" s="130" t="s">
        <v>664</v>
      </c>
      <c r="I17" s="130"/>
      <c r="J17" s="130"/>
    </row>
    <row r="18" ht="41.25" customHeight="1" spans="1:10">
      <c r="A18" s="131" t="s">
        <v>3</v>
      </c>
      <c r="B18" s="131" t="s">
        <v>68</v>
      </c>
      <c r="C18" s="131" t="s">
        <v>69</v>
      </c>
      <c r="D18" s="131" t="s">
        <v>156</v>
      </c>
      <c r="E18" s="131" t="s">
        <v>570</v>
      </c>
      <c r="F18" s="132" t="s">
        <v>571</v>
      </c>
      <c r="G18" s="131" t="s">
        <v>572</v>
      </c>
      <c r="H18" s="131"/>
      <c r="I18" s="131" t="s">
        <v>573</v>
      </c>
      <c r="J18" s="131" t="s">
        <v>7</v>
      </c>
    </row>
    <row r="19" ht="44.25" customHeight="1" spans="1:10">
      <c r="A19" s="131"/>
      <c r="B19" s="133"/>
      <c r="C19" s="133"/>
      <c r="D19" s="131"/>
      <c r="E19" s="135"/>
      <c r="F19" s="134"/>
      <c r="G19" s="133"/>
      <c r="H19" s="133"/>
      <c r="I19" s="133"/>
      <c r="J19" s="131" t="s">
        <v>764</v>
      </c>
    </row>
    <row r="20" ht="54" customHeight="1" spans="1:10">
      <c r="A20" s="131">
        <v>11</v>
      </c>
      <c r="B20" s="133" t="s">
        <v>587</v>
      </c>
      <c r="C20" s="133" t="s">
        <v>511</v>
      </c>
      <c r="D20" s="131"/>
      <c r="E20" s="135"/>
      <c r="F20" s="134"/>
      <c r="G20" s="133"/>
      <c r="H20" s="133"/>
      <c r="I20" s="133"/>
      <c r="J20" s="131" t="s">
        <v>665</v>
      </c>
    </row>
    <row r="21" ht="18" customHeight="1" spans="1:10">
      <c r="A21" s="131"/>
      <c r="B21" s="133"/>
      <c r="C21" s="133"/>
      <c r="D21" s="131"/>
      <c r="E21" s="135"/>
      <c r="F21" s="134"/>
      <c r="G21" s="133"/>
      <c r="H21" s="133"/>
      <c r="I21" s="133"/>
      <c r="J21" s="131"/>
    </row>
    <row r="22" ht="18" customHeight="1" spans="1:10">
      <c r="A22" s="131"/>
      <c r="B22" s="133"/>
      <c r="C22" s="133"/>
      <c r="D22" s="131"/>
      <c r="E22" s="135"/>
      <c r="F22" s="134"/>
      <c r="G22" s="133"/>
      <c r="H22" s="133"/>
      <c r="I22" s="133"/>
      <c r="J22" s="131"/>
    </row>
    <row r="23" ht="18" customHeight="1" spans="1:10">
      <c r="A23" s="131"/>
      <c r="B23" s="133"/>
      <c r="C23" s="133"/>
      <c r="D23" s="131"/>
      <c r="E23" s="135"/>
      <c r="F23" s="134"/>
      <c r="G23" s="133"/>
      <c r="H23" s="133"/>
      <c r="I23" s="133"/>
      <c r="J23" s="131"/>
    </row>
    <row r="24" ht="18" customHeight="1" spans="1:10">
      <c r="A24" s="131"/>
      <c r="B24" s="133"/>
      <c r="C24" s="133"/>
      <c r="D24" s="131"/>
      <c r="E24" s="135"/>
      <c r="F24" s="134"/>
      <c r="G24" s="133"/>
      <c r="H24" s="133"/>
      <c r="I24" s="133"/>
      <c r="J24" s="131"/>
    </row>
    <row r="25" ht="18" customHeight="1" spans="1:10">
      <c r="A25" s="131"/>
      <c r="B25" s="133"/>
      <c r="C25" s="133"/>
      <c r="D25" s="131"/>
      <c r="E25" s="135"/>
      <c r="F25" s="134"/>
      <c r="G25" s="133"/>
      <c r="H25" s="133"/>
      <c r="I25" s="133"/>
      <c r="J25" s="131"/>
    </row>
    <row r="26" ht="18" customHeight="1" spans="1:10">
      <c r="A26" s="131"/>
      <c r="B26" s="133"/>
      <c r="C26" s="133"/>
      <c r="D26" s="131"/>
      <c r="E26" s="135"/>
      <c r="F26" s="134"/>
      <c r="G26" s="133"/>
      <c r="H26" s="133"/>
      <c r="I26" s="133"/>
      <c r="J26" s="131"/>
    </row>
    <row r="27" ht="18" customHeight="1" spans="1:10">
      <c r="A27" s="131"/>
      <c r="B27" s="133"/>
      <c r="C27" s="133"/>
      <c r="D27" s="131"/>
      <c r="E27" s="135"/>
      <c r="F27" s="134"/>
      <c r="G27" s="133"/>
      <c r="H27" s="133"/>
      <c r="I27" s="133"/>
      <c r="J27" s="131"/>
    </row>
    <row r="28" ht="18" customHeight="1" spans="1:10">
      <c r="A28" s="131"/>
      <c r="B28" s="133"/>
      <c r="C28" s="133"/>
      <c r="D28" s="131"/>
      <c r="E28" s="135"/>
      <c r="F28" s="134"/>
      <c r="G28" s="133"/>
      <c r="H28" s="133"/>
      <c r="I28" s="133"/>
      <c r="J28" s="131"/>
    </row>
    <row r="29" ht="18" customHeight="1" spans="1:10">
      <c r="A29" s="131"/>
      <c r="B29" s="133"/>
      <c r="C29" s="133"/>
      <c r="D29" s="131"/>
      <c r="E29" s="135"/>
      <c r="F29" s="134"/>
      <c r="G29" s="133"/>
      <c r="H29" s="133"/>
      <c r="I29" s="133"/>
      <c r="J29" s="131"/>
    </row>
    <row r="30" ht="18" customHeight="1" spans="1:10">
      <c r="A30" s="131"/>
      <c r="B30" s="133"/>
      <c r="C30" s="133"/>
      <c r="D30" s="131"/>
      <c r="E30" s="135"/>
      <c r="F30" s="134"/>
      <c r="G30" s="133"/>
      <c r="H30" s="133"/>
      <c r="I30" s="133"/>
      <c r="J30" s="131"/>
    </row>
    <row r="31" ht="18" customHeight="1" spans="1:10">
      <c r="A31" s="131"/>
      <c r="B31" s="133"/>
      <c r="C31" s="133"/>
      <c r="D31" s="131"/>
      <c r="E31" s="135"/>
      <c r="F31" s="134"/>
      <c r="G31" s="133"/>
      <c r="H31" s="133"/>
      <c r="I31" s="133"/>
      <c r="J31" s="131"/>
    </row>
    <row r="32" ht="18" customHeight="1" spans="1:10">
      <c r="A32" s="131"/>
      <c r="B32" s="133"/>
      <c r="C32" s="133"/>
      <c r="D32" s="131"/>
      <c r="E32" s="135"/>
      <c r="F32" s="134"/>
      <c r="G32" s="133"/>
      <c r="H32" s="133"/>
      <c r="I32" s="133"/>
      <c r="J32" s="131"/>
    </row>
    <row r="33" ht="18" customHeight="1" spans="1:10">
      <c r="A33" s="131"/>
      <c r="B33" s="133"/>
      <c r="C33" s="133"/>
      <c r="D33" s="131"/>
      <c r="E33" s="135"/>
      <c r="F33" s="134"/>
      <c r="G33" s="133"/>
      <c r="H33" s="133"/>
      <c r="I33" s="133"/>
      <c r="J33" s="131"/>
    </row>
    <row r="34" ht="18" customHeight="1" spans="1:10">
      <c r="A34" s="131"/>
      <c r="B34" s="133"/>
      <c r="C34" s="133"/>
      <c r="D34" s="131"/>
      <c r="E34" s="135"/>
      <c r="F34" s="134"/>
      <c r="G34" s="133"/>
      <c r="H34" s="133"/>
      <c r="I34" s="133"/>
      <c r="J34" s="131"/>
    </row>
    <row r="35" ht="18" customHeight="1" spans="1:10">
      <c r="A35" s="131"/>
      <c r="B35" s="133"/>
      <c r="C35" s="133"/>
      <c r="D35" s="131"/>
      <c r="E35" s="135"/>
      <c r="F35" s="134"/>
      <c r="G35" s="133"/>
      <c r="H35" s="133"/>
      <c r="I35" s="133"/>
      <c r="J35" s="131"/>
    </row>
    <row r="36" ht="18" customHeight="1" spans="1:10">
      <c r="A36" s="131"/>
      <c r="B36" s="133"/>
      <c r="C36" s="133"/>
      <c r="D36" s="131"/>
      <c r="E36" s="135"/>
      <c r="F36" s="134"/>
      <c r="G36" s="133"/>
      <c r="H36" s="133"/>
      <c r="I36" s="133"/>
      <c r="J36" s="131"/>
    </row>
    <row r="37" ht="18" customHeight="1" spans="1:10">
      <c r="A37" s="131"/>
      <c r="B37" s="133"/>
      <c r="C37" s="133"/>
      <c r="D37" s="131"/>
      <c r="E37" s="135"/>
      <c r="F37" s="134"/>
      <c r="G37" s="133"/>
      <c r="H37" s="133"/>
      <c r="I37" s="133"/>
      <c r="J37" s="131"/>
    </row>
    <row r="38" ht="18" customHeight="1" spans="1:10">
      <c r="A38" s="131"/>
      <c r="B38" s="133"/>
      <c r="C38" s="133"/>
      <c r="D38" s="131"/>
      <c r="E38" s="135"/>
      <c r="F38" s="134"/>
      <c r="G38" s="133"/>
      <c r="H38" s="133"/>
      <c r="I38" s="133"/>
      <c r="J38" s="131"/>
    </row>
    <row r="39" ht="18" customHeight="1" spans="1:10">
      <c r="A39" s="131"/>
      <c r="B39" s="133"/>
      <c r="C39" s="133"/>
      <c r="D39" s="131"/>
      <c r="E39" s="135"/>
      <c r="F39" s="134"/>
      <c r="G39" s="133"/>
      <c r="H39" s="133"/>
      <c r="I39" s="133"/>
      <c r="J39" s="131"/>
    </row>
    <row r="40" ht="18" customHeight="1" spans="1:10">
      <c r="A40" s="131"/>
      <c r="B40" s="133"/>
      <c r="C40" s="133"/>
      <c r="D40" s="131"/>
      <c r="E40" s="135"/>
      <c r="F40" s="134"/>
      <c r="G40" s="133"/>
      <c r="H40" s="133"/>
      <c r="I40" s="133"/>
      <c r="J40" s="131"/>
    </row>
    <row r="41" ht="18" customHeight="1" spans="1:10">
      <c r="A41" s="131"/>
      <c r="B41" s="133"/>
      <c r="C41" s="133"/>
      <c r="D41" s="131"/>
      <c r="E41" s="135"/>
      <c r="F41" s="134"/>
      <c r="G41" s="133"/>
      <c r="H41" s="133"/>
      <c r="I41" s="133"/>
      <c r="J41" s="131"/>
    </row>
    <row r="42" ht="18" customHeight="1" spans="1:10">
      <c r="A42" s="131"/>
      <c r="B42" s="133"/>
      <c r="C42" s="133"/>
      <c r="D42" s="131"/>
      <c r="E42" s="135"/>
      <c r="F42" s="134"/>
      <c r="G42" s="133"/>
      <c r="H42" s="133"/>
      <c r="I42" s="133"/>
      <c r="J42" s="131"/>
    </row>
    <row r="43" ht="18" customHeight="1" spans="1:10">
      <c r="A43" s="131"/>
      <c r="B43" s="133"/>
      <c r="C43" s="133"/>
      <c r="D43" s="131"/>
      <c r="E43" s="135"/>
      <c r="F43" s="134"/>
      <c r="G43" s="133"/>
      <c r="H43" s="133"/>
      <c r="I43" s="133"/>
      <c r="J43" s="131"/>
    </row>
    <row r="44" ht="18" customHeight="1" spans="1:10">
      <c r="A44" s="131"/>
      <c r="B44" s="133"/>
      <c r="C44" s="133"/>
      <c r="D44" s="131"/>
      <c r="E44" s="135"/>
      <c r="F44" s="134"/>
      <c r="G44" s="133"/>
      <c r="H44" s="133"/>
      <c r="I44" s="133"/>
      <c r="J44" s="131"/>
    </row>
    <row r="45" ht="18" customHeight="1" spans="1:10">
      <c r="A45" s="131"/>
      <c r="B45" s="133"/>
      <c r="C45" s="133"/>
      <c r="D45" s="131"/>
      <c r="E45" s="135"/>
      <c r="F45" s="134"/>
      <c r="G45" s="133"/>
      <c r="H45" s="133"/>
      <c r="I45" s="133"/>
      <c r="J45" s="131"/>
    </row>
    <row r="46" ht="18" customHeight="1" spans="1:10">
      <c r="A46" s="131" t="s">
        <v>153</v>
      </c>
      <c r="B46" s="144"/>
      <c r="C46" s="131"/>
      <c r="D46" s="131"/>
      <c r="E46" s="131"/>
      <c r="F46" s="134">
        <f>F5</f>
        <v>1153.38</v>
      </c>
      <c r="G46" s="133"/>
      <c r="H46" s="133"/>
      <c r="I46" s="133"/>
      <c r="J46" s="133"/>
    </row>
    <row r="47" ht="18" customHeight="1" spans="1:10">
      <c r="A47" s="140" t="s">
        <v>762</v>
      </c>
      <c r="B47" s="140"/>
      <c r="C47" s="140"/>
      <c r="D47" s="140"/>
      <c r="E47" s="140"/>
      <c r="F47" s="141"/>
      <c r="G47" s="140"/>
      <c r="H47" s="140"/>
      <c r="I47" s="140"/>
      <c r="J47" s="140"/>
    </row>
    <row r="48" ht="18" customHeight="1" spans="1:10">
      <c r="A48" s="140"/>
      <c r="B48" s="140"/>
      <c r="C48" s="140"/>
      <c r="D48" s="140"/>
      <c r="E48" s="140"/>
      <c r="F48" s="141"/>
      <c r="G48" s="140"/>
      <c r="H48" s="125" t="s">
        <v>763</v>
      </c>
      <c r="I48" s="125"/>
      <c r="J48" s="125"/>
    </row>
  </sheetData>
  <sheetProtection password="CF7A" sheet="1" objects="1"/>
  <protectedRanges>
    <protectedRange sqref="F4" name="区域1"/>
  </protectedRanges>
  <mergeCells count="61">
    <mergeCell ref="A1:J1"/>
    <mergeCell ref="A2:E2"/>
    <mergeCell ref="F2:G2"/>
    <mergeCell ref="H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E14"/>
    <mergeCell ref="F14:G14"/>
    <mergeCell ref="H14:J14"/>
    <mergeCell ref="A15:E15"/>
    <mergeCell ref="F15:G15"/>
    <mergeCell ref="H15:J15"/>
    <mergeCell ref="A16:J16"/>
    <mergeCell ref="A17:E17"/>
    <mergeCell ref="F17:G17"/>
    <mergeCell ref="H17:J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A46:E46"/>
    <mergeCell ref="G46:H46"/>
    <mergeCell ref="A47:E47"/>
    <mergeCell ref="F47:G47"/>
    <mergeCell ref="H47:J47"/>
    <mergeCell ref="A48:E48"/>
    <mergeCell ref="F48:G48"/>
    <mergeCell ref="H48:J48"/>
  </mergeCells>
  <printOptions horizontalCentered="1"/>
  <pageMargins left="0.590277777777778" right="0.629861111111111" top="0.59375" bottom="0" header="0.59375" footer="0"/>
  <pageSetup paperSize="9" scale="87" orientation="portrait"/>
  <headerFooter/>
  <rowBreaks count="1" manualBreakCount="1">
    <brk id="15" max="16383" man="1"/>
  </rowBreaks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workbookViewId="0">
      <selection activeCell="G13" sqref="G13"/>
    </sheetView>
  </sheetViews>
  <sheetFormatPr defaultColWidth="9" defaultRowHeight="12" outlineLevelCol="6"/>
  <cols>
    <col min="1" max="1" width="11.8285714285714" customWidth="1"/>
    <col min="2" max="2" width="27.2857142857143" customWidth="1"/>
    <col min="3" max="4" width="10.5047619047619" style="120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121"/>
      <c r="B1" s="121"/>
      <c r="C1" s="122"/>
      <c r="D1" s="123"/>
      <c r="E1" s="124"/>
      <c r="F1" s="125"/>
      <c r="G1" s="125"/>
    </row>
    <row r="2" ht="39.75" customHeight="1" spans="1:7">
      <c r="A2" s="126" t="s">
        <v>589</v>
      </c>
      <c r="B2" s="126"/>
      <c r="C2" s="127"/>
      <c r="D2" s="127"/>
      <c r="E2" s="126"/>
      <c r="F2" s="126"/>
      <c r="G2" s="126"/>
    </row>
    <row r="3" ht="28.5" customHeight="1" spans="1:7">
      <c r="A3" s="128" t="s">
        <v>814</v>
      </c>
      <c r="B3" s="128"/>
      <c r="C3" s="129"/>
      <c r="D3" s="129" t="s">
        <v>671</v>
      </c>
      <c r="E3" s="128"/>
      <c r="F3" s="130" t="s">
        <v>446</v>
      </c>
      <c r="G3" s="130"/>
    </row>
    <row r="4" ht="18.75" customHeight="1" spans="1:7">
      <c r="A4" s="131" t="s">
        <v>3</v>
      </c>
      <c r="B4" s="131" t="s">
        <v>69</v>
      </c>
      <c r="C4" s="132" t="s">
        <v>5</v>
      </c>
      <c r="D4" s="132"/>
      <c r="E4" s="131" t="s">
        <v>590</v>
      </c>
      <c r="F4" s="131"/>
      <c r="G4" s="131" t="s">
        <v>7</v>
      </c>
    </row>
    <row r="5" ht="18" customHeight="1" spans="1:7">
      <c r="A5" s="131" t="s">
        <v>22</v>
      </c>
      <c r="B5" s="133" t="s">
        <v>736</v>
      </c>
      <c r="C5" s="134"/>
      <c r="D5" s="134"/>
      <c r="E5" s="135"/>
      <c r="F5" s="135"/>
      <c r="G5" s="133"/>
    </row>
    <row r="6" ht="18" customHeight="1" spans="1:7">
      <c r="A6" s="131" t="s">
        <v>24</v>
      </c>
      <c r="B6" s="133" t="s">
        <v>495</v>
      </c>
      <c r="C6" s="134"/>
      <c r="D6" s="134"/>
      <c r="E6" s="135"/>
      <c r="F6" s="135"/>
      <c r="G6" s="133"/>
    </row>
    <row r="7" ht="18" customHeight="1" spans="1:7">
      <c r="A7" s="131" t="s">
        <v>58</v>
      </c>
      <c r="B7" s="133" t="s">
        <v>592</v>
      </c>
      <c r="C7" s="134" t="s">
        <v>593</v>
      </c>
      <c r="D7" s="134"/>
      <c r="E7" s="135"/>
      <c r="F7" s="135"/>
      <c r="G7" s="133" t="s">
        <v>594</v>
      </c>
    </row>
    <row r="8" ht="18" customHeight="1" spans="1:7">
      <c r="A8" s="131" t="s">
        <v>461</v>
      </c>
      <c r="B8" s="133" t="s">
        <v>595</v>
      </c>
      <c r="C8" s="134"/>
      <c r="D8" s="134"/>
      <c r="E8" s="135"/>
      <c r="F8" s="135"/>
      <c r="G8" s="133" t="s">
        <v>596</v>
      </c>
    </row>
    <row r="9" ht="18" customHeight="1" spans="1:7">
      <c r="A9" s="131" t="s">
        <v>26</v>
      </c>
      <c r="B9" s="133" t="s">
        <v>497</v>
      </c>
      <c r="C9" s="134"/>
      <c r="D9" s="134"/>
      <c r="E9" s="135"/>
      <c r="F9" s="135"/>
      <c r="G9" s="133" t="s">
        <v>597</v>
      </c>
    </row>
    <row r="10" ht="18" customHeight="1" spans="1:7">
      <c r="A10" s="131" t="s">
        <v>28</v>
      </c>
      <c r="B10" s="133" t="s">
        <v>499</v>
      </c>
      <c r="C10" s="134"/>
      <c r="D10" s="134"/>
      <c r="E10" s="135"/>
      <c r="F10" s="135"/>
      <c r="G10" s="133" t="s">
        <v>598</v>
      </c>
    </row>
    <row r="11" ht="45" customHeight="1" spans="1:7">
      <c r="A11" s="131" t="s">
        <v>30</v>
      </c>
      <c r="B11" s="133" t="s">
        <v>501</v>
      </c>
      <c r="C11" s="134">
        <f>'表-11 总价措施项目清单与计价表（番禺外电）'!F4*10%</f>
        <v>0</v>
      </c>
      <c r="D11" s="134"/>
      <c r="E11" s="135"/>
      <c r="F11" s="135"/>
      <c r="G11" s="133" t="s">
        <v>815</v>
      </c>
    </row>
    <row r="12" ht="18" customHeight="1" spans="1:7">
      <c r="A12" s="131" t="s">
        <v>32</v>
      </c>
      <c r="B12" s="133" t="s">
        <v>503</v>
      </c>
      <c r="C12" s="134"/>
      <c r="D12" s="134"/>
      <c r="E12" s="135"/>
      <c r="F12" s="135"/>
      <c r="G12" s="133"/>
    </row>
    <row r="13" ht="18" customHeight="1" spans="1:7">
      <c r="A13" s="131" t="s">
        <v>34</v>
      </c>
      <c r="B13" s="133" t="s">
        <v>505</v>
      </c>
      <c r="C13" s="134"/>
      <c r="D13" s="134"/>
      <c r="E13" s="135"/>
      <c r="F13" s="135"/>
      <c r="G13" s="133"/>
    </row>
    <row r="14" ht="18" customHeight="1" spans="1:7">
      <c r="A14" s="131" t="s">
        <v>36</v>
      </c>
      <c r="B14" s="133" t="s">
        <v>509</v>
      </c>
      <c r="C14" s="134"/>
      <c r="D14" s="134"/>
      <c r="E14" s="135"/>
      <c r="F14" s="135"/>
      <c r="G14" s="133"/>
    </row>
    <row r="15" ht="18" customHeight="1" spans="1:7">
      <c r="A15" s="131" t="s">
        <v>38</v>
      </c>
      <c r="B15" s="133" t="s">
        <v>507</v>
      </c>
      <c r="C15" s="134"/>
      <c r="D15" s="134"/>
      <c r="E15" s="135"/>
      <c r="F15" s="135"/>
      <c r="G15" s="133"/>
    </row>
    <row r="16" ht="18" customHeight="1" spans="1:7">
      <c r="A16" s="131" t="s">
        <v>40</v>
      </c>
      <c r="B16" s="133" t="s">
        <v>511</v>
      </c>
      <c r="C16" s="134"/>
      <c r="D16" s="134"/>
      <c r="E16" s="135"/>
      <c r="F16" s="135"/>
      <c r="G16" s="133"/>
    </row>
    <row r="17" ht="18" customHeight="1" spans="1:7">
      <c r="A17" s="131"/>
      <c r="B17" s="133"/>
      <c r="C17" s="134"/>
      <c r="D17" s="134"/>
      <c r="E17" s="135"/>
      <c r="F17" s="135"/>
      <c r="G17" s="133"/>
    </row>
    <row r="18" ht="18" customHeight="1" spans="1:7">
      <c r="A18" s="131"/>
      <c r="B18" s="133"/>
      <c r="C18" s="134"/>
      <c r="D18" s="134"/>
      <c r="E18" s="135"/>
      <c r="F18" s="135"/>
      <c r="G18" s="133"/>
    </row>
    <row r="19" ht="18" customHeight="1" spans="1:7">
      <c r="A19" s="131"/>
      <c r="B19" s="133"/>
      <c r="C19" s="134"/>
      <c r="D19" s="134"/>
      <c r="E19" s="135"/>
      <c r="F19" s="135"/>
      <c r="G19" s="133"/>
    </row>
    <row r="20" ht="18" customHeight="1" spans="1:7">
      <c r="A20" s="131"/>
      <c r="B20" s="133"/>
      <c r="C20" s="134"/>
      <c r="D20" s="134"/>
      <c r="E20" s="135"/>
      <c r="F20" s="135"/>
      <c r="G20" s="133"/>
    </row>
    <row r="21" ht="18" customHeight="1" spans="1:7">
      <c r="A21" s="131"/>
      <c r="B21" s="133"/>
      <c r="C21" s="134"/>
      <c r="D21" s="134"/>
      <c r="E21" s="135"/>
      <c r="F21" s="135"/>
      <c r="G21" s="133"/>
    </row>
    <row r="22" ht="18" customHeight="1" spans="1:7">
      <c r="A22" s="131"/>
      <c r="B22" s="133"/>
      <c r="C22" s="134"/>
      <c r="D22" s="134"/>
      <c r="E22" s="135"/>
      <c r="F22" s="135"/>
      <c r="G22" s="133"/>
    </row>
    <row r="23" ht="18" customHeight="1" spans="1:7">
      <c r="A23" s="131"/>
      <c r="B23" s="133"/>
      <c r="C23" s="134"/>
      <c r="D23" s="134"/>
      <c r="E23" s="135"/>
      <c r="F23" s="135"/>
      <c r="G23" s="133"/>
    </row>
    <row r="24" ht="18" customHeight="1" spans="1:7">
      <c r="A24" s="131"/>
      <c r="B24" s="133"/>
      <c r="C24" s="134"/>
      <c r="D24" s="134"/>
      <c r="E24" s="135"/>
      <c r="F24" s="135"/>
      <c r="G24" s="133"/>
    </row>
    <row r="25" ht="18" customHeight="1" spans="1:7">
      <c r="A25" s="131"/>
      <c r="B25" s="133"/>
      <c r="C25" s="134"/>
      <c r="D25" s="134"/>
      <c r="E25" s="135"/>
      <c r="F25" s="135"/>
      <c r="G25" s="133"/>
    </row>
    <row r="26" ht="18" customHeight="1" spans="1:7">
      <c r="A26" s="131"/>
      <c r="B26" s="133"/>
      <c r="C26" s="134"/>
      <c r="D26" s="134"/>
      <c r="E26" s="135"/>
      <c r="F26" s="135"/>
      <c r="G26" s="133"/>
    </row>
    <row r="27" ht="18" customHeight="1" spans="1:7">
      <c r="A27" s="131"/>
      <c r="B27" s="133"/>
      <c r="C27" s="134"/>
      <c r="D27" s="134"/>
      <c r="E27" s="135"/>
      <c r="F27" s="135"/>
      <c r="G27" s="133"/>
    </row>
    <row r="28" ht="18" customHeight="1" spans="1:7">
      <c r="A28" s="131"/>
      <c r="B28" s="133"/>
      <c r="C28" s="134"/>
      <c r="D28" s="134"/>
      <c r="E28" s="135"/>
      <c r="F28" s="135"/>
      <c r="G28" s="133"/>
    </row>
    <row r="29" ht="18" customHeight="1" spans="1:7">
      <c r="A29" s="131"/>
      <c r="B29" s="133"/>
      <c r="C29" s="134"/>
      <c r="D29" s="134"/>
      <c r="E29" s="135"/>
      <c r="F29" s="135"/>
      <c r="G29" s="133"/>
    </row>
    <row r="30" ht="18" customHeight="1" spans="1:7">
      <c r="A30" s="131"/>
      <c r="B30" s="133"/>
      <c r="C30" s="134"/>
      <c r="D30" s="134"/>
      <c r="E30" s="135"/>
      <c r="F30" s="135"/>
      <c r="G30" s="133"/>
    </row>
    <row r="31" ht="18" customHeight="1" spans="1:7">
      <c r="A31" s="131"/>
      <c r="B31" s="133"/>
      <c r="C31" s="134"/>
      <c r="D31" s="134"/>
      <c r="E31" s="135"/>
      <c r="F31" s="135"/>
      <c r="G31" s="133"/>
    </row>
    <row r="32" ht="18" customHeight="1" spans="1:7">
      <c r="A32" s="131"/>
      <c r="B32" s="133"/>
      <c r="C32" s="134"/>
      <c r="D32" s="134"/>
      <c r="E32" s="135"/>
      <c r="F32" s="135"/>
      <c r="G32" s="133"/>
    </row>
    <row r="33" ht="18" customHeight="1" spans="1:7">
      <c r="A33" s="131"/>
      <c r="B33" s="133"/>
      <c r="C33" s="134"/>
      <c r="D33" s="134"/>
      <c r="E33" s="135"/>
      <c r="F33" s="135"/>
      <c r="G33" s="133"/>
    </row>
    <row r="34" ht="18" customHeight="1" spans="1:7">
      <c r="A34" s="131"/>
      <c r="B34" s="133"/>
      <c r="C34" s="134"/>
      <c r="D34" s="134"/>
      <c r="E34" s="135"/>
      <c r="F34" s="135"/>
      <c r="G34" s="133"/>
    </row>
    <row r="35" ht="18" customHeight="1" spans="1:7">
      <c r="A35" s="131"/>
      <c r="B35" s="133"/>
      <c r="C35" s="134"/>
      <c r="D35" s="134"/>
      <c r="E35" s="135"/>
      <c r="F35" s="135"/>
      <c r="G35" s="133"/>
    </row>
    <row r="36" ht="18" customHeight="1" spans="1:7">
      <c r="A36" s="136"/>
      <c r="B36" s="133" t="s">
        <v>600</v>
      </c>
      <c r="C36" s="134">
        <f>C11</f>
        <v>0</v>
      </c>
      <c r="D36" s="134"/>
      <c r="E36" s="136"/>
      <c r="F36" s="136"/>
      <c r="G36" s="137" t="s">
        <v>593</v>
      </c>
    </row>
    <row r="37" ht="18" customHeight="1" spans="1:7">
      <c r="A37" s="138" t="s">
        <v>765</v>
      </c>
      <c r="B37" s="138"/>
      <c r="C37" s="139"/>
      <c r="D37" s="139"/>
      <c r="E37" s="138"/>
      <c r="F37" s="138"/>
      <c r="G37" s="138"/>
    </row>
    <row r="38" ht="18" customHeight="1" spans="1:7">
      <c r="A38" s="140"/>
      <c r="B38" s="140"/>
      <c r="C38" s="141"/>
      <c r="D38" s="141"/>
      <c r="E38" s="140"/>
      <c r="F38" s="125" t="s">
        <v>766</v>
      </c>
      <c r="G38" s="125"/>
    </row>
  </sheetData>
  <sheetProtection password="CF7A" sheet="1" objects="1"/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C38"/>
    <mergeCell ref="D38:E38"/>
    <mergeCell ref="F38:G38"/>
  </mergeCells>
  <printOptions horizontalCentered="1"/>
  <pageMargins left="0.66875" right="0.511805555555556" top="0.59375" bottom="0" header="0.59375" footer="0"/>
  <pageSetup paperSize="9" orientation="portrait"/>
  <headerFooter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7"/>
  <sheetViews>
    <sheetView showGridLines="0" showZeros="0" view="pageBreakPreview" zoomScale="85" zoomScaleNormal="100" workbookViewId="0">
      <pane xSplit="1" ySplit="9" topLeftCell="B10" activePane="bottomRight" state="frozen"/>
      <selection/>
      <selection pane="topRight"/>
      <selection pane="bottomLeft"/>
      <selection pane="bottomRight" activeCell="C5" sqref="C5"/>
    </sheetView>
  </sheetViews>
  <sheetFormatPr defaultColWidth="12" defaultRowHeight="13.5"/>
  <cols>
    <col min="1" max="1" width="6.18095238095238" style="108" customWidth="1"/>
    <col min="2" max="2" width="8.51428571428571" style="108" customWidth="1"/>
    <col min="3" max="3" width="13.5142857142857" style="108" customWidth="1"/>
    <col min="4" max="4" width="16.847619047619" style="108" customWidth="1"/>
    <col min="5" max="5" width="12.847619047619" style="108" customWidth="1"/>
    <col min="6" max="6" width="15.5142857142857" style="108" customWidth="1"/>
    <col min="7" max="7" width="12.6666666666667" style="108" customWidth="1"/>
    <col min="8" max="9" width="15.5142857142857" style="108" customWidth="1"/>
    <col min="10" max="10" width="11.5142857142857" style="108" customWidth="1"/>
    <col min="11" max="11" width="16.847619047619" style="108" customWidth="1"/>
    <col min="12" max="12" width="14.1809523809524" style="108" customWidth="1"/>
    <col min="13" max="13" width="16.847619047619" style="108" customWidth="1"/>
    <col min="14" max="14" width="11.3333333333333" style="108" customWidth="1"/>
    <col min="15" max="16384" width="12" style="108"/>
  </cols>
  <sheetData>
    <row r="1" ht="20.1" customHeight="1"/>
    <row r="2" ht="24.95" customHeight="1" spans="2:14">
      <c r="B2" s="84" t="s">
        <v>816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21" customHeight="1" spans="2:14">
      <c r="B3" s="4" t="s">
        <v>817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="1" customFormat="1" ht="21" customHeight="1" spans="2:14">
      <c r="B4" s="4" t="s">
        <v>818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1" customFormat="1" ht="21" customHeight="1" spans="2:14">
      <c r="B5" s="4" t="s">
        <v>819</v>
      </c>
      <c r="C5" s="85"/>
      <c r="D5" s="85"/>
      <c r="E5" s="85"/>
      <c r="F5" s="85"/>
      <c r="G5" s="85"/>
      <c r="H5" s="85"/>
      <c r="I5" s="85"/>
      <c r="J5" s="85"/>
      <c r="K5" s="85"/>
      <c r="L5" s="86" t="s">
        <v>820</v>
      </c>
      <c r="M5" s="85"/>
      <c r="N5" s="86" t="s">
        <v>821</v>
      </c>
    </row>
    <row r="6" ht="24.95" customHeight="1" spans="2:14">
      <c r="B6" s="110" t="s">
        <v>3</v>
      </c>
      <c r="C6" s="110" t="s">
        <v>822</v>
      </c>
      <c r="D6" s="110" t="s">
        <v>823</v>
      </c>
      <c r="E6" s="111" t="s">
        <v>824</v>
      </c>
      <c r="F6" s="111" t="s">
        <v>825</v>
      </c>
      <c r="G6" s="111" t="s">
        <v>826</v>
      </c>
      <c r="H6" s="111" t="s">
        <v>170</v>
      </c>
      <c r="I6" s="111" t="s">
        <v>511</v>
      </c>
      <c r="J6" s="111" t="s">
        <v>64</v>
      </c>
      <c r="K6" s="110" t="s">
        <v>827</v>
      </c>
      <c r="L6" s="110"/>
      <c r="M6" s="110"/>
      <c r="N6" s="110"/>
    </row>
    <row r="7" ht="24.95" customHeight="1" spans="2:14">
      <c r="B7" s="110"/>
      <c r="C7" s="110"/>
      <c r="D7" s="110"/>
      <c r="E7" s="111"/>
      <c r="F7" s="111"/>
      <c r="G7" s="111"/>
      <c r="H7" s="111"/>
      <c r="I7" s="111"/>
      <c r="J7" s="111"/>
      <c r="K7" s="110"/>
      <c r="L7" s="110"/>
      <c r="M7" s="110"/>
      <c r="N7" s="110"/>
    </row>
    <row r="8" ht="35.1" customHeight="1" spans="2:14">
      <c r="B8" s="110"/>
      <c r="C8" s="110"/>
      <c r="D8" s="110"/>
      <c r="E8" s="110" t="s">
        <v>828</v>
      </c>
      <c r="F8" s="110"/>
      <c r="G8" s="110"/>
      <c r="H8" s="110"/>
      <c r="I8" s="110"/>
      <c r="J8" s="110"/>
      <c r="K8" s="111" t="s">
        <v>829</v>
      </c>
      <c r="L8" s="111" t="s">
        <v>830</v>
      </c>
      <c r="M8" s="111" t="s">
        <v>831</v>
      </c>
      <c r="N8" s="111" t="s">
        <v>832</v>
      </c>
    </row>
    <row r="9" ht="30" customHeight="1" spans="2:14">
      <c r="B9" s="112" t="s">
        <v>833</v>
      </c>
      <c r="C9" s="112" t="s">
        <v>834</v>
      </c>
      <c r="D9" s="112" t="s">
        <v>835</v>
      </c>
      <c r="E9" s="112" t="s">
        <v>836</v>
      </c>
      <c r="F9" s="113" t="s">
        <v>837</v>
      </c>
      <c r="G9" s="113" t="s">
        <v>838</v>
      </c>
      <c r="H9" s="113" t="s">
        <v>839</v>
      </c>
      <c r="I9" s="113" t="s">
        <v>840</v>
      </c>
      <c r="J9" s="112" t="s">
        <v>841</v>
      </c>
      <c r="K9" s="113" t="s">
        <v>842</v>
      </c>
      <c r="L9" s="113" t="s">
        <v>843</v>
      </c>
      <c r="M9" s="113" t="s">
        <v>844</v>
      </c>
      <c r="N9" s="113" t="s">
        <v>845</v>
      </c>
    </row>
    <row r="10" ht="42.95" customHeight="1" spans="2:14">
      <c r="B10" s="50" t="s">
        <v>9</v>
      </c>
      <c r="C10" s="50" t="s">
        <v>846</v>
      </c>
      <c r="D10" s="50" t="s">
        <v>847</v>
      </c>
      <c r="E10" s="114">
        <v>0</v>
      </c>
      <c r="F10" s="114">
        <f>'表一（番禺电源设备）'!国内配套设备费</f>
        <v>0</v>
      </c>
      <c r="G10" s="114"/>
      <c r="H10" s="114">
        <f>'表一（番禺电源设备）'!建筑安装工程费</f>
        <v>5937.512</v>
      </c>
      <c r="I10" s="114"/>
      <c r="J10" s="114"/>
      <c r="K10" s="114">
        <f>SUM(F10:J10)</f>
        <v>5937.512</v>
      </c>
      <c r="L10" s="114">
        <f>'表一（番禺电源设备）'!建筑安装工程费增值税+'表一（番禺电源设备）'!国内配套设备费增值税</f>
        <v>534.38</v>
      </c>
      <c r="M10" s="114">
        <f>SUM(K10:L10)</f>
        <v>6471.892</v>
      </c>
      <c r="N10" s="32"/>
    </row>
    <row r="11" ht="42.95" customHeight="1" spans="2:14">
      <c r="B11" s="50" t="s">
        <v>11</v>
      </c>
      <c r="C11" s="50" t="s">
        <v>848</v>
      </c>
      <c r="D11" s="50" t="s">
        <v>849</v>
      </c>
      <c r="E11" s="114"/>
      <c r="F11" s="114"/>
      <c r="G11" s="114"/>
      <c r="H11" s="114"/>
      <c r="I11" s="114">
        <f>'表一（番禺电源设备）'!工程建设其他费</f>
        <v>100.01</v>
      </c>
      <c r="J11" s="114"/>
      <c r="K11" s="114">
        <f>I11</f>
        <v>100.01</v>
      </c>
      <c r="L11" s="114">
        <f>'表一（番禺电源设备）'!工程建设其他费增值税</f>
        <v>9</v>
      </c>
      <c r="M11" s="114">
        <f>SUM(K11:L11)</f>
        <v>109.01</v>
      </c>
      <c r="N11" s="32"/>
    </row>
    <row r="12" ht="42.95" customHeight="1" spans="2:14">
      <c r="B12" s="50"/>
      <c r="C12" s="26"/>
      <c r="D12" s="26" t="s">
        <v>600</v>
      </c>
      <c r="E12" s="114">
        <v>0</v>
      </c>
      <c r="F12" s="114">
        <f>F10</f>
        <v>0</v>
      </c>
      <c r="G12" s="114">
        <f t="shared" ref="F12:H12" si="0">G10</f>
        <v>0</v>
      </c>
      <c r="H12" s="114">
        <f t="shared" si="0"/>
        <v>5937.512</v>
      </c>
      <c r="I12" s="114">
        <f>I11</f>
        <v>100.01</v>
      </c>
      <c r="J12" s="114"/>
      <c r="K12" s="114">
        <f>SUM(K10:K11)</f>
        <v>6037.522</v>
      </c>
      <c r="L12" s="114">
        <f>SUM(L10:L11)</f>
        <v>543.38</v>
      </c>
      <c r="M12" s="114">
        <f>SUM(M10:M11)</f>
        <v>6580.902</v>
      </c>
      <c r="N12" s="115"/>
    </row>
    <row r="13" ht="42.95" customHeight="1" spans="2:14">
      <c r="B13" s="50" t="s">
        <v>13</v>
      </c>
      <c r="C13" s="50"/>
      <c r="D13" s="50" t="s">
        <v>64</v>
      </c>
      <c r="E13" s="114"/>
      <c r="F13" s="114"/>
      <c r="G13" s="114"/>
      <c r="H13" s="114"/>
      <c r="I13" s="114"/>
      <c r="J13" s="114">
        <v>0</v>
      </c>
      <c r="K13" s="114">
        <v>0</v>
      </c>
      <c r="L13" s="114">
        <v>0</v>
      </c>
      <c r="M13" s="114">
        <v>0</v>
      </c>
      <c r="N13" s="32"/>
    </row>
    <row r="14" ht="42.95" customHeight="1" spans="2:14">
      <c r="B14" s="50"/>
      <c r="C14" s="50"/>
      <c r="D14" s="50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ht="42.95" customHeight="1" spans="2:14">
      <c r="B15" s="50"/>
      <c r="C15" s="26" t="s">
        <v>850</v>
      </c>
      <c r="D15" s="26" t="s">
        <v>851</v>
      </c>
      <c r="E15" s="115"/>
      <c r="F15" s="115"/>
      <c r="G15" s="115"/>
      <c r="H15" s="115"/>
      <c r="I15" s="115"/>
      <c r="J15" s="115"/>
      <c r="K15" s="115">
        <f>SUM(K12)</f>
        <v>6037.522</v>
      </c>
      <c r="L15" s="115">
        <f>SUM(L12)</f>
        <v>543.38</v>
      </c>
      <c r="M15" s="115">
        <f>SUM(M12)</f>
        <v>6580.902</v>
      </c>
      <c r="N15" s="115"/>
    </row>
    <row r="16" ht="42.95" hidden="1" customHeight="1" spans="2:14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ht="42.95" hidden="1" customHeight="1" spans="2:14">
      <c r="B17" s="50"/>
      <c r="C17" s="50"/>
      <c r="D17" s="50"/>
      <c r="E17" s="114"/>
      <c r="F17" s="114"/>
      <c r="G17" s="116"/>
      <c r="H17" s="114"/>
      <c r="I17" s="114"/>
      <c r="J17" s="114"/>
      <c r="K17" s="116"/>
      <c r="L17" s="116"/>
      <c r="M17" s="116"/>
      <c r="N17" s="50"/>
    </row>
  </sheetData>
  <sheetProtection password="CF7A" sheet="1" objects="1"/>
  <mergeCells count="12">
    <mergeCell ref="B2:N2"/>
    <mergeCell ref="E8:J8"/>
    <mergeCell ref="B6:B8"/>
    <mergeCell ref="C6:C8"/>
    <mergeCell ref="D6:D8"/>
    <mergeCell ref="E6:E7"/>
    <mergeCell ref="F6:F7"/>
    <mergeCell ref="G6:G7"/>
    <mergeCell ref="H6:H7"/>
    <mergeCell ref="I6:I7"/>
    <mergeCell ref="J6:J7"/>
    <mergeCell ref="K6:N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showGridLine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C5" sqref="C5"/>
    </sheetView>
  </sheetViews>
  <sheetFormatPr defaultColWidth="12" defaultRowHeight="11.25"/>
  <cols>
    <col min="1" max="1" width="6.18095238095238" style="1" customWidth="1"/>
    <col min="2" max="2" width="7.51428571428571" style="1" customWidth="1"/>
    <col min="3" max="3" width="28.847619047619" style="1" customWidth="1"/>
    <col min="4" max="4" width="38.1809523809524" style="1" customWidth="1"/>
    <col min="5" max="5" width="16.1809523809524" style="1" customWidth="1"/>
    <col min="6" max="6" width="7.51428571428571" style="1" customWidth="1"/>
    <col min="7" max="7" width="28.847619047619" style="1" customWidth="1"/>
    <col min="8" max="8" width="38.1809523809524" style="1" customWidth="1"/>
    <col min="9" max="9" width="14.847619047619" style="1" customWidth="1"/>
    <col min="10" max="16384" width="12" style="1"/>
  </cols>
  <sheetData>
    <row r="1" ht="20.1" customHeight="1"/>
    <row r="2" ht="24.95" customHeight="1" spans="2:9">
      <c r="B2" s="84" t="s">
        <v>852</v>
      </c>
      <c r="C2" s="84"/>
      <c r="D2" s="84"/>
      <c r="E2" s="84"/>
      <c r="F2" s="84"/>
      <c r="G2" s="84"/>
      <c r="H2" s="84"/>
      <c r="I2" s="84"/>
    </row>
    <row r="3" ht="21" customHeight="1" spans="2:9">
      <c r="B3" s="4"/>
      <c r="C3" s="85"/>
      <c r="D3" s="85"/>
      <c r="E3" s="85"/>
      <c r="F3" s="85"/>
      <c r="G3" s="85"/>
      <c r="H3" s="85"/>
      <c r="I3" s="85"/>
    </row>
    <row r="4" ht="21" customHeight="1" spans="2:9">
      <c r="B4" s="4" t="s">
        <v>818</v>
      </c>
      <c r="C4" s="85"/>
      <c r="D4" s="85"/>
      <c r="E4" s="85"/>
      <c r="F4" s="85"/>
      <c r="G4" s="85"/>
      <c r="H4" s="85"/>
      <c r="I4" s="85"/>
    </row>
    <row r="5" ht="21" customHeight="1" spans="2:9">
      <c r="B5" s="4" t="s">
        <v>819</v>
      </c>
      <c r="C5" s="85"/>
      <c r="D5" s="85"/>
      <c r="E5" s="85"/>
      <c r="F5" s="85"/>
      <c r="G5" s="85"/>
      <c r="H5" s="86" t="s">
        <v>853</v>
      </c>
      <c r="I5" s="86" t="s">
        <v>821</v>
      </c>
    </row>
    <row r="6" ht="30" customHeight="1" spans="2:9">
      <c r="B6" s="70" t="s">
        <v>3</v>
      </c>
      <c r="C6" s="70" t="s">
        <v>823</v>
      </c>
      <c r="D6" s="54" t="s">
        <v>854</v>
      </c>
      <c r="E6" s="54" t="s">
        <v>855</v>
      </c>
      <c r="F6" s="87" t="s">
        <v>3</v>
      </c>
      <c r="G6" s="70" t="s">
        <v>823</v>
      </c>
      <c r="H6" s="54" t="s">
        <v>854</v>
      </c>
      <c r="I6" s="70" t="s">
        <v>855</v>
      </c>
    </row>
    <row r="7" ht="24.95" customHeight="1" spans="2:9">
      <c r="B7" s="70" t="s">
        <v>833</v>
      </c>
      <c r="C7" s="70" t="s">
        <v>834</v>
      </c>
      <c r="D7" s="54" t="s">
        <v>835</v>
      </c>
      <c r="E7" s="54" t="s">
        <v>836</v>
      </c>
      <c r="F7" s="87" t="s">
        <v>833</v>
      </c>
      <c r="G7" s="70" t="s">
        <v>834</v>
      </c>
      <c r="H7" s="54" t="s">
        <v>835</v>
      </c>
      <c r="I7" s="70" t="s">
        <v>836</v>
      </c>
    </row>
    <row r="8" ht="20.85" customHeight="1" spans="2:9">
      <c r="B8" s="88"/>
      <c r="C8" s="89" t="s">
        <v>856</v>
      </c>
      <c r="D8" s="90" t="s">
        <v>857</v>
      </c>
      <c r="E8" s="119">
        <f>'表二（番禺电源设备）'!建筑安装工程费+'表二（番禺电源设备）'!建筑安装工程费增值税</f>
        <v>6471.892</v>
      </c>
      <c r="F8" s="92" t="s">
        <v>858</v>
      </c>
      <c r="G8" s="89" t="s">
        <v>136</v>
      </c>
      <c r="H8" s="93" t="s">
        <v>859</v>
      </c>
      <c r="I8" s="103">
        <f>'表二（番禺电源设备）'!人工费*2.1%</f>
        <v>62.244</v>
      </c>
    </row>
    <row r="9" ht="20.85" customHeight="1" spans="2:9">
      <c r="B9" s="88"/>
      <c r="C9" s="89" t="s">
        <v>860</v>
      </c>
      <c r="D9" s="90" t="s">
        <v>861</v>
      </c>
      <c r="E9" s="119">
        <f>'表二（番禺电源设备）'!直接费+'表二（番禺电源设备）'!间接费+'表二（番禺电源设备）'!利润</f>
        <v>5937.512</v>
      </c>
      <c r="F9" s="92" t="s">
        <v>862</v>
      </c>
      <c r="G9" s="89" t="s">
        <v>138</v>
      </c>
      <c r="H9" s="93" t="s">
        <v>863</v>
      </c>
      <c r="I9" s="103"/>
    </row>
    <row r="10" ht="20.85" customHeight="1" spans="2:9">
      <c r="B10" s="88" t="s">
        <v>9</v>
      </c>
      <c r="C10" s="89" t="s">
        <v>864</v>
      </c>
      <c r="D10" s="90" t="s">
        <v>865</v>
      </c>
      <c r="E10" s="119">
        <f>'表二（番禺电源设备）'!直接工程费+'表二（番禺电源设备）'!措施项目费</f>
        <v>3534.002</v>
      </c>
      <c r="F10" s="92" t="s">
        <v>866</v>
      </c>
      <c r="G10" s="89" t="s">
        <v>139</v>
      </c>
      <c r="H10" s="93" t="s">
        <v>867</v>
      </c>
      <c r="I10" s="103">
        <f>'表二（番禺电源设备）'!人工费*0.8%</f>
        <v>23.712</v>
      </c>
    </row>
    <row r="11" ht="20.85" customHeight="1" spans="2:9">
      <c r="B11" s="88" t="s">
        <v>868</v>
      </c>
      <c r="C11" s="89" t="s">
        <v>869</v>
      </c>
      <c r="D11" s="90" t="s">
        <v>870</v>
      </c>
      <c r="E11" s="94">
        <f>'表二（番禺电源设备）'!人工费+'表二（番禺电源设备）'!材料费+E18+E19</f>
        <v>3139.8</v>
      </c>
      <c r="F11" s="92" t="s">
        <v>871</v>
      </c>
      <c r="G11" s="89" t="s">
        <v>872</v>
      </c>
      <c r="H11" s="93" t="s">
        <v>873</v>
      </c>
      <c r="I11" s="103"/>
    </row>
    <row r="12" ht="20.85" customHeight="1" spans="2:9">
      <c r="B12" s="88" t="s">
        <v>874</v>
      </c>
      <c r="C12" s="89" t="s">
        <v>162</v>
      </c>
      <c r="D12" s="90" t="s">
        <v>875</v>
      </c>
      <c r="E12" s="94">
        <f>SUM(E13:E14)</f>
        <v>2964</v>
      </c>
      <c r="F12" s="92" t="s">
        <v>876</v>
      </c>
      <c r="G12" s="89" t="s">
        <v>141</v>
      </c>
      <c r="H12" s="93" t="s">
        <v>873</v>
      </c>
      <c r="I12" s="103"/>
    </row>
    <row r="13" ht="20.85" customHeight="1" spans="2:9">
      <c r="B13" s="88" t="s">
        <v>877</v>
      </c>
      <c r="C13" s="89" t="s">
        <v>878</v>
      </c>
      <c r="D13" s="95" t="s">
        <v>879</v>
      </c>
      <c r="E13" s="94">
        <f>ROUND('表二（番禺电源设备）'!技工总工日*114,2)</f>
        <v>2964</v>
      </c>
      <c r="F13" s="92" t="s">
        <v>880</v>
      </c>
      <c r="G13" s="89" t="s">
        <v>143</v>
      </c>
      <c r="H13" s="93" t="s">
        <v>881</v>
      </c>
      <c r="I13" s="103">
        <v>0</v>
      </c>
    </row>
    <row r="14" ht="20.85" customHeight="1" spans="2:9">
      <c r="B14" s="88" t="s">
        <v>882</v>
      </c>
      <c r="C14" s="89" t="s">
        <v>883</v>
      </c>
      <c r="D14" s="95" t="s">
        <v>884</v>
      </c>
      <c r="E14" s="94">
        <f>ROUND('表二（番禺电源设备）'!普工总工日*61,2)</f>
        <v>0</v>
      </c>
      <c r="F14" s="92" t="s">
        <v>885</v>
      </c>
      <c r="G14" s="89" t="s">
        <v>145</v>
      </c>
      <c r="H14" s="93" t="s">
        <v>873</v>
      </c>
      <c r="I14" s="103"/>
    </row>
    <row r="15" ht="20.85" customHeight="1" spans="2:9">
      <c r="B15" s="88" t="s">
        <v>886</v>
      </c>
      <c r="C15" s="89" t="s">
        <v>887</v>
      </c>
      <c r="D15" s="90" t="s">
        <v>875</v>
      </c>
      <c r="E15" s="94">
        <f>SUM(E16:E17)</f>
        <v>0</v>
      </c>
      <c r="F15" s="92" t="s">
        <v>888</v>
      </c>
      <c r="G15" s="89" t="s">
        <v>146</v>
      </c>
      <c r="H15" s="93" t="s">
        <v>889</v>
      </c>
      <c r="I15" s="103">
        <v>0</v>
      </c>
    </row>
    <row r="16" ht="20.85" customHeight="1" spans="2:9">
      <c r="B16" s="88" t="s">
        <v>877</v>
      </c>
      <c r="C16" s="89" t="s">
        <v>890</v>
      </c>
      <c r="D16" s="90" t="s">
        <v>891</v>
      </c>
      <c r="E16" s="94">
        <f>'表二（番禺电源设备）'!甲供主要材料费+'表二（番禺电源设备）'!乙供主要材料费</f>
        <v>0</v>
      </c>
      <c r="F16" s="92" t="s">
        <v>892</v>
      </c>
      <c r="G16" s="89" t="s">
        <v>151</v>
      </c>
      <c r="H16" s="93" t="s">
        <v>893</v>
      </c>
      <c r="I16" s="103">
        <v>0</v>
      </c>
    </row>
    <row r="17" ht="20.85" customHeight="1" spans="2:9">
      <c r="B17" s="88" t="s">
        <v>882</v>
      </c>
      <c r="C17" s="89" t="s">
        <v>894</v>
      </c>
      <c r="D17" s="90" t="s">
        <v>895</v>
      </c>
      <c r="E17" s="94">
        <f>ROUND('表二（番禺电源设备）'!主要材料费*5%,2)</f>
        <v>0</v>
      </c>
      <c r="F17" s="92" t="s">
        <v>11</v>
      </c>
      <c r="G17" s="89" t="s">
        <v>896</v>
      </c>
      <c r="H17" s="93" t="s">
        <v>865</v>
      </c>
      <c r="I17" s="103">
        <f>ROUND('表二（番禺电源设备）'!规费+'表二（番禺电源设备）'!企业管理费,2)</f>
        <v>1810.71</v>
      </c>
    </row>
    <row r="18" ht="20.85" customHeight="1" spans="2:9">
      <c r="B18" s="88" t="s">
        <v>897</v>
      </c>
      <c r="C18" s="89" t="s">
        <v>898</v>
      </c>
      <c r="D18" s="90" t="s">
        <v>899</v>
      </c>
      <c r="E18" s="94">
        <f>0</f>
        <v>0</v>
      </c>
      <c r="F18" s="92" t="s">
        <v>868</v>
      </c>
      <c r="G18" s="89" t="s">
        <v>61</v>
      </c>
      <c r="H18" s="93" t="s">
        <v>870</v>
      </c>
      <c r="I18" s="103">
        <f>ROUND(I19+'表二（番禺电源设备）'!社会保障费+'表二（番禺电源设备）'!住房公积金+'表二（番禺电源设备）'!危险作业意外伤害保险费,2)</f>
        <v>998.57</v>
      </c>
    </row>
    <row r="19" ht="20.85" customHeight="1" spans="2:9">
      <c r="B19" s="88" t="s">
        <v>900</v>
      </c>
      <c r="C19" s="89" t="s">
        <v>901</v>
      </c>
      <c r="D19" s="90" t="s">
        <v>902</v>
      </c>
      <c r="E19" s="94">
        <f>'表二（番禺电源设备）'!仪表使用费</f>
        <v>175.8</v>
      </c>
      <c r="F19" s="92" t="s">
        <v>874</v>
      </c>
      <c r="G19" s="89" t="s">
        <v>159</v>
      </c>
      <c r="H19" s="93" t="s">
        <v>903</v>
      </c>
      <c r="I19" s="103">
        <v>0</v>
      </c>
    </row>
    <row r="20" ht="20.85" customHeight="1" spans="2:9">
      <c r="B20" s="88" t="s">
        <v>904</v>
      </c>
      <c r="C20" s="89" t="s">
        <v>905</v>
      </c>
      <c r="D20" s="90" t="s">
        <v>906</v>
      </c>
      <c r="E20" s="96">
        <f>'表二（番禺电源设备）'!文明施工费+'表二（番禺电源设备）'!工地器材搬运费+'表二（番禺电源设备）'!工程干扰费+'表二（番禺电源设备）'!工程点交、场地清理费+'表二（番禺电源设备）'!临时设施费+'表二（番禺电源设备）'!工程车辆使用费+'表二（番禺电源设备）'!夜间施工增加费+'表二（番禺电源设备）'!冬雨季施工增加费+'表二（番禺电源设备）'!生产工具用具使用费+I11+'表二（番禺电源设备）'!特殊地区施工增加费+'表二（番禺电源设备）'!已完工程及设备保护费+I14+'表二（番禺电源设备）'!施工队伍调遣费+'表二（番禺电源设备）'!大型施工机械调遣费-0.01</f>
        <v>394.202</v>
      </c>
      <c r="F20" s="92" t="s">
        <v>886</v>
      </c>
      <c r="G20" s="89" t="s">
        <v>161</v>
      </c>
      <c r="H20" s="93" t="s">
        <v>907</v>
      </c>
      <c r="I20" s="105">
        <f>'表二（番禺电源设备）'!人工费*28.5%</f>
        <v>844.74</v>
      </c>
    </row>
    <row r="21" ht="20.85" customHeight="1" spans="2:9">
      <c r="B21" s="88" t="s">
        <v>874</v>
      </c>
      <c r="C21" s="89" t="s">
        <v>59</v>
      </c>
      <c r="D21" s="90" t="s">
        <v>867</v>
      </c>
      <c r="E21" s="94">
        <f>'表二（番禺电源设备）'!人工费*0.8%</f>
        <v>23.712</v>
      </c>
      <c r="F21" s="92" t="s">
        <v>897</v>
      </c>
      <c r="G21" s="89" t="s">
        <v>164</v>
      </c>
      <c r="H21" s="93" t="s">
        <v>908</v>
      </c>
      <c r="I21" s="105">
        <f>'表二（番禺电源设备）'!人工费*4.19%</f>
        <v>124.1916</v>
      </c>
    </row>
    <row r="22" ht="20.85" customHeight="1" spans="2:9">
      <c r="B22" s="88" t="s">
        <v>886</v>
      </c>
      <c r="C22" s="89" t="s">
        <v>126</v>
      </c>
      <c r="D22" s="90" t="s">
        <v>909</v>
      </c>
      <c r="E22" s="94">
        <f>'表二（番禺电源设备）'!人工费*1.1%</f>
        <v>32.604</v>
      </c>
      <c r="F22" s="92" t="s">
        <v>900</v>
      </c>
      <c r="G22" s="89" t="s">
        <v>166</v>
      </c>
      <c r="H22" s="93" t="s">
        <v>910</v>
      </c>
      <c r="I22" s="105">
        <f>'表二（番禺电源设备）'!人工费*1%</f>
        <v>29.64</v>
      </c>
    </row>
    <row r="23" ht="20.85" customHeight="1" spans="2:9">
      <c r="B23" s="88" t="s">
        <v>897</v>
      </c>
      <c r="C23" s="89" t="s">
        <v>128</v>
      </c>
      <c r="D23" s="90" t="s">
        <v>863</v>
      </c>
      <c r="E23" s="94"/>
      <c r="F23" s="87" t="s">
        <v>904</v>
      </c>
      <c r="G23" s="89" t="s">
        <v>911</v>
      </c>
      <c r="H23" s="93" t="s">
        <v>912</v>
      </c>
      <c r="I23" s="105">
        <f>'表二（番禺电源设备）'!人工费*27.4%</f>
        <v>812.136</v>
      </c>
    </row>
    <row r="24" ht="20.85" customHeight="1" spans="2:9">
      <c r="B24" s="88" t="s">
        <v>900</v>
      </c>
      <c r="C24" s="89" t="s">
        <v>130</v>
      </c>
      <c r="D24" s="90" t="s">
        <v>913</v>
      </c>
      <c r="E24" s="94">
        <f>'表二（番禺电源设备）'!人工费*2.5%</f>
        <v>74.1</v>
      </c>
      <c r="F24" s="87" t="s">
        <v>13</v>
      </c>
      <c r="G24" s="89" t="s">
        <v>914</v>
      </c>
      <c r="H24" s="93" t="s">
        <v>915</v>
      </c>
      <c r="I24" s="105">
        <f>'表二（番禺电源设备）'!人工费*20%</f>
        <v>592.8</v>
      </c>
    </row>
    <row r="25" ht="20.85" customHeight="1" spans="2:9">
      <c r="B25" s="88" t="s">
        <v>916</v>
      </c>
      <c r="C25" s="89" t="s">
        <v>132</v>
      </c>
      <c r="D25" s="90" t="s">
        <v>917</v>
      </c>
      <c r="E25" s="94">
        <f>'表二（番禺电源设备）'!人工费*3.8%</f>
        <v>112.632</v>
      </c>
      <c r="F25" s="97" t="s">
        <v>918</v>
      </c>
      <c r="G25" s="98" t="s">
        <v>62</v>
      </c>
      <c r="H25" s="99" t="s">
        <v>919</v>
      </c>
      <c r="I25" s="106">
        <f>ROUND((('表二（番禺电源设备）'!人工费+E18+E19+'表四主材(乙)（番禺电源设备）'!I26+'表二（番禺电源设备）'!辅助材料费+'表二（番禺电源设备）'!措施项目费+'表二（番禺电源设备）'!间接费+'表二（番禺电源设备）'!利润)*9%+'表四主材(甲)（番禺电源设备）'!J26),2)</f>
        <v>534.38</v>
      </c>
    </row>
    <row r="26" ht="20.85" customHeight="1" spans="2:9">
      <c r="B26" s="88" t="s">
        <v>920</v>
      </c>
      <c r="C26" s="89" t="s">
        <v>134</v>
      </c>
      <c r="D26" s="90" t="s">
        <v>921</v>
      </c>
      <c r="E26" s="94">
        <f>'表二（番禺电源设备）'!人工费*2.2%</f>
        <v>65.208</v>
      </c>
      <c r="F26" s="100"/>
      <c r="G26" s="101"/>
      <c r="H26" s="102"/>
      <c r="I26" s="107"/>
    </row>
  </sheetData>
  <sheetProtection password="CF7A" sheet="1" objects="1"/>
  <mergeCells count="5">
    <mergeCell ref="B2:I2"/>
    <mergeCell ref="F25:F26"/>
    <mergeCell ref="G25:G26"/>
    <mergeCell ref="H25:H26"/>
    <mergeCell ref="I25:I26"/>
  </mergeCell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C6" sqref="C6:E7"/>
    </sheetView>
  </sheetViews>
  <sheetFormatPr defaultColWidth="12" defaultRowHeight="11.25"/>
  <cols>
    <col min="1" max="1" width="6.18095238095238" style="79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78.5142857142857" style="51" customWidth="1"/>
    <col min="7" max="7" width="11.5142857142857" style="1" customWidth="1"/>
    <col min="8" max="8" width="10.1809523809524" style="2" customWidth="1"/>
    <col min="9" max="9" width="14.1809523809524" style="2" customWidth="1"/>
    <col min="10" max="10" width="12.847619047619" style="2" customWidth="1"/>
    <col min="11" max="11" width="14.1809523809524" style="2" customWidth="1"/>
    <col min="12" max="12" width="12.847619047619" style="2" customWidth="1"/>
    <col min="13" max="16384" width="12" style="2"/>
  </cols>
  <sheetData>
    <row r="1" s="1" customFormat="1" ht="20.1" customHeight="1" spans="1:1">
      <c r="A1" s="79"/>
    </row>
    <row r="2" s="1" customFormat="1" ht="24.95" customHeight="1" spans="1:12">
      <c r="A2" s="79"/>
      <c r="B2" s="3" t="s">
        <v>922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79"/>
      <c r="B3" s="4"/>
      <c r="C3" s="2"/>
      <c r="D3" s="2"/>
      <c r="E3" s="2"/>
      <c r="F3" s="2"/>
      <c r="H3" s="2"/>
      <c r="I3" s="2"/>
      <c r="J3" s="2"/>
      <c r="K3" s="2"/>
      <c r="L3" s="2"/>
    </row>
    <row r="4" s="1" customFormat="1" ht="21" customHeight="1" spans="1:12">
      <c r="A4" s="79"/>
      <c r="B4" s="4" t="s">
        <v>818</v>
      </c>
      <c r="C4" s="2"/>
      <c r="D4" s="2"/>
      <c r="E4" s="2"/>
      <c r="F4" s="2"/>
      <c r="I4" s="2"/>
      <c r="J4" s="2"/>
      <c r="K4" s="2"/>
      <c r="L4" s="2"/>
    </row>
    <row r="5" s="1" customFormat="1" ht="21" customHeight="1" spans="1:12">
      <c r="A5" s="79"/>
      <c r="B5" s="4" t="s">
        <v>819</v>
      </c>
      <c r="C5" s="2"/>
      <c r="D5" s="2"/>
      <c r="E5" s="2"/>
      <c r="F5" s="2"/>
      <c r="I5" s="2"/>
      <c r="J5" s="6" t="s">
        <v>923</v>
      </c>
      <c r="K5" s="2"/>
      <c r="L5" s="2"/>
    </row>
    <row r="6" s="1" customFormat="1" ht="21" customHeight="1" spans="1:12">
      <c r="A6" s="79"/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74" t="s">
        <v>927</v>
      </c>
      <c r="J6" s="75"/>
      <c r="K6" s="74" t="s">
        <v>928</v>
      </c>
      <c r="L6" s="75"/>
    </row>
    <row r="7" s="1" customFormat="1" ht="21" customHeight="1" spans="1:12">
      <c r="A7" s="80"/>
      <c r="B7" s="12"/>
      <c r="C7" s="64"/>
      <c r="D7" s="65"/>
      <c r="E7" s="66"/>
      <c r="F7" s="12"/>
      <c r="G7" s="12"/>
      <c r="H7" s="42"/>
      <c r="I7" s="39" t="s">
        <v>929</v>
      </c>
      <c r="J7" s="39" t="s">
        <v>930</v>
      </c>
      <c r="K7" s="39" t="s">
        <v>929</v>
      </c>
      <c r="L7" s="39" t="s">
        <v>930</v>
      </c>
    </row>
    <row r="8" s="1" customFormat="1" ht="21" customHeight="1" spans="1:12">
      <c r="A8" s="79"/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48" t="s">
        <v>838</v>
      </c>
      <c r="J8" s="48" t="s">
        <v>839</v>
      </c>
      <c r="K8" s="48" t="s">
        <v>840</v>
      </c>
      <c r="L8" s="48" t="s">
        <v>841</v>
      </c>
    </row>
    <row r="9" s="1" customFormat="1" ht="20.45" customHeight="1" spans="1:12">
      <c r="A9" s="79"/>
      <c r="B9" s="70">
        <v>1</v>
      </c>
      <c r="C9" s="71" t="s">
        <v>931</v>
      </c>
      <c r="D9" s="72"/>
      <c r="E9" s="72"/>
      <c r="F9" s="30" t="s">
        <v>932</v>
      </c>
      <c r="G9" s="49" t="s">
        <v>933</v>
      </c>
      <c r="H9" s="31">
        <v>2</v>
      </c>
      <c r="I9" s="77">
        <v>3.03</v>
      </c>
      <c r="J9" s="77">
        <v>0</v>
      </c>
      <c r="K9" s="77">
        <f t="shared" ref="K9:K16" si="0">ROUND(H9*I9,3)</f>
        <v>6.06</v>
      </c>
      <c r="L9" s="77">
        <f t="shared" ref="L9:L16" si="1">ROUND(H9*J9,3)</f>
        <v>0</v>
      </c>
    </row>
    <row r="10" s="1" customFormat="1" ht="20.45" customHeight="1" spans="1:12">
      <c r="A10" s="79"/>
      <c r="B10" s="70">
        <v>2</v>
      </c>
      <c r="C10" s="71" t="s">
        <v>934</v>
      </c>
      <c r="D10" s="72"/>
      <c r="E10" s="72"/>
      <c r="F10" s="30" t="s">
        <v>935</v>
      </c>
      <c r="G10" s="49" t="s">
        <v>933</v>
      </c>
      <c r="H10" s="31">
        <v>2</v>
      </c>
      <c r="I10" s="77">
        <v>3</v>
      </c>
      <c r="J10" s="77">
        <v>0</v>
      </c>
      <c r="K10" s="77">
        <f t="shared" si="0"/>
        <v>6</v>
      </c>
      <c r="L10" s="77">
        <f t="shared" si="1"/>
        <v>0</v>
      </c>
    </row>
    <row r="11" s="1" customFormat="1" ht="20.45" customHeight="1" spans="1:12">
      <c r="A11" s="79"/>
      <c r="B11" s="70">
        <v>3</v>
      </c>
      <c r="C11" s="71" t="s">
        <v>936</v>
      </c>
      <c r="D11" s="72"/>
      <c r="E11" s="72"/>
      <c r="F11" s="30" t="s">
        <v>937</v>
      </c>
      <c r="G11" s="49" t="s">
        <v>407</v>
      </c>
      <c r="H11" s="31">
        <v>1</v>
      </c>
      <c r="I11" s="77">
        <v>2.8</v>
      </c>
      <c r="J11" s="77">
        <v>0</v>
      </c>
      <c r="K11" s="77">
        <f t="shared" si="0"/>
        <v>2.8</v>
      </c>
      <c r="L11" s="77">
        <f t="shared" si="1"/>
        <v>0</v>
      </c>
    </row>
    <row r="12" s="1" customFormat="1" ht="20.45" customHeight="1" spans="1:12">
      <c r="A12" s="79"/>
      <c r="B12" s="70">
        <v>4</v>
      </c>
      <c r="C12" s="71" t="s">
        <v>938</v>
      </c>
      <c r="D12" s="72"/>
      <c r="E12" s="72"/>
      <c r="F12" s="30" t="s">
        <v>939</v>
      </c>
      <c r="G12" s="49" t="s">
        <v>688</v>
      </c>
      <c r="H12" s="31">
        <v>1</v>
      </c>
      <c r="I12" s="77">
        <v>2.2</v>
      </c>
      <c r="J12" s="77">
        <v>0</v>
      </c>
      <c r="K12" s="77">
        <f t="shared" si="0"/>
        <v>2.2</v>
      </c>
      <c r="L12" s="77">
        <f t="shared" si="1"/>
        <v>0</v>
      </c>
    </row>
    <row r="13" s="1" customFormat="1" ht="20.45" customHeight="1" spans="1:12">
      <c r="A13" s="79"/>
      <c r="B13" s="70">
        <v>5</v>
      </c>
      <c r="C13" s="71" t="s">
        <v>940</v>
      </c>
      <c r="D13" s="72"/>
      <c r="E13" s="72"/>
      <c r="F13" s="30" t="s">
        <v>941</v>
      </c>
      <c r="G13" s="49" t="s">
        <v>688</v>
      </c>
      <c r="H13" s="31">
        <v>1</v>
      </c>
      <c r="I13" s="77">
        <v>4</v>
      </c>
      <c r="J13" s="77">
        <v>0</v>
      </c>
      <c r="K13" s="77">
        <f t="shared" si="0"/>
        <v>4</v>
      </c>
      <c r="L13" s="77">
        <f t="shared" si="1"/>
        <v>0</v>
      </c>
    </row>
    <row r="14" s="1" customFormat="1" ht="20.45" customHeight="1" spans="1:12">
      <c r="A14" s="79"/>
      <c r="B14" s="70">
        <v>6</v>
      </c>
      <c r="C14" s="71" t="s">
        <v>942</v>
      </c>
      <c r="D14" s="72"/>
      <c r="E14" s="72"/>
      <c r="F14" s="30" t="s">
        <v>943</v>
      </c>
      <c r="G14" s="49" t="s">
        <v>688</v>
      </c>
      <c r="H14" s="31">
        <v>1</v>
      </c>
      <c r="I14" s="77">
        <v>4</v>
      </c>
      <c r="J14" s="77">
        <v>0</v>
      </c>
      <c r="K14" s="77">
        <f t="shared" si="0"/>
        <v>4</v>
      </c>
      <c r="L14" s="77">
        <f t="shared" si="1"/>
        <v>0</v>
      </c>
    </row>
    <row r="15" s="1" customFormat="1" ht="20.45" customHeight="1" spans="1:12">
      <c r="A15" s="79"/>
      <c r="B15" s="70">
        <v>7</v>
      </c>
      <c r="C15" s="71" t="s">
        <v>944</v>
      </c>
      <c r="D15" s="72" t="s">
        <v>945</v>
      </c>
      <c r="E15" s="72">
        <v>1.3</v>
      </c>
      <c r="F15" s="30" t="s">
        <v>946</v>
      </c>
      <c r="G15" s="49" t="s">
        <v>947</v>
      </c>
      <c r="H15" s="31">
        <v>4</v>
      </c>
      <c r="I15" s="77">
        <v>0.195</v>
      </c>
      <c r="J15" s="77">
        <v>0</v>
      </c>
      <c r="K15" s="77">
        <f t="shared" si="0"/>
        <v>0.78</v>
      </c>
      <c r="L15" s="77">
        <f t="shared" si="1"/>
        <v>0</v>
      </c>
    </row>
    <row r="16" s="1" customFormat="1" ht="20.45" customHeight="1" spans="1:12">
      <c r="A16" s="79"/>
      <c r="B16" s="70">
        <v>8</v>
      </c>
      <c r="C16" s="71" t="s">
        <v>948</v>
      </c>
      <c r="D16" s="72"/>
      <c r="E16" s="72"/>
      <c r="F16" s="30" t="s">
        <v>949</v>
      </c>
      <c r="G16" s="49" t="s">
        <v>947</v>
      </c>
      <c r="H16" s="31">
        <v>0.8</v>
      </c>
      <c r="I16" s="77">
        <v>0.2</v>
      </c>
      <c r="J16" s="77">
        <v>0</v>
      </c>
      <c r="K16" s="77">
        <f t="shared" si="0"/>
        <v>0.16</v>
      </c>
      <c r="L16" s="77">
        <f t="shared" si="1"/>
        <v>0</v>
      </c>
    </row>
    <row r="17" s="1" customFormat="1" ht="20.45" customHeight="1" spans="1:12">
      <c r="A17" s="79"/>
      <c r="B17" s="70"/>
      <c r="C17" s="71"/>
      <c r="D17" s="72"/>
      <c r="E17" s="72"/>
      <c r="F17" s="30"/>
      <c r="G17" s="49"/>
      <c r="H17" s="31"/>
      <c r="I17" s="77"/>
      <c r="J17" s="77"/>
      <c r="K17" s="77"/>
      <c r="L17" s="77"/>
    </row>
    <row r="18" s="1" customFormat="1" ht="20.45" customHeight="1" spans="1:12">
      <c r="A18" s="79"/>
      <c r="B18" s="70"/>
      <c r="C18" s="71"/>
      <c r="D18" s="72"/>
      <c r="E18" s="72"/>
      <c r="F18" s="30"/>
      <c r="G18" s="49"/>
      <c r="H18" s="31"/>
      <c r="I18" s="77"/>
      <c r="J18" s="77"/>
      <c r="K18" s="77"/>
      <c r="L18" s="77"/>
    </row>
    <row r="19" s="1" customFormat="1" ht="20.45" hidden="1" customHeight="1" spans="1:12">
      <c r="A19" s="79"/>
      <c r="B19" s="70"/>
      <c r="C19" s="71"/>
      <c r="D19" s="72"/>
      <c r="E19" s="72"/>
      <c r="F19" s="30"/>
      <c r="G19" s="49"/>
      <c r="H19" s="31"/>
      <c r="I19" s="77"/>
      <c r="J19" s="77"/>
      <c r="K19" s="77"/>
      <c r="L19" s="77"/>
    </row>
    <row r="20" s="1" customFormat="1" ht="20.45" hidden="1" customHeight="1" spans="1:12">
      <c r="A20" s="79"/>
      <c r="B20" s="70"/>
      <c r="C20" s="71"/>
      <c r="D20" s="72"/>
      <c r="E20" s="72"/>
      <c r="F20" s="30"/>
      <c r="G20" s="49"/>
      <c r="H20" s="31"/>
      <c r="I20" s="77"/>
      <c r="J20" s="77"/>
      <c r="K20" s="77"/>
      <c r="L20" s="77"/>
    </row>
    <row r="21" s="1" customFormat="1" ht="20.45" hidden="1" customHeight="1" spans="1:12">
      <c r="A21" s="79"/>
      <c r="B21" s="70"/>
      <c r="C21" s="71"/>
      <c r="D21" s="72"/>
      <c r="E21" s="72"/>
      <c r="F21" s="30"/>
      <c r="G21" s="49"/>
      <c r="H21" s="31"/>
      <c r="I21" s="77"/>
      <c r="J21" s="77"/>
      <c r="K21" s="77"/>
      <c r="L21" s="77"/>
    </row>
    <row r="22" s="1" customFormat="1" ht="20.45" customHeight="1" spans="1:12">
      <c r="A22" s="79"/>
      <c r="B22" s="70"/>
      <c r="C22" s="71"/>
      <c r="D22" s="72"/>
      <c r="E22" s="72"/>
      <c r="F22" s="30"/>
      <c r="G22" s="49"/>
      <c r="H22" s="31"/>
      <c r="I22" s="77"/>
      <c r="J22" s="77"/>
      <c r="K22" s="77"/>
      <c r="L22" s="77"/>
    </row>
    <row r="23" s="1" customFormat="1" ht="20.45" customHeight="1" spans="1:12">
      <c r="A23" s="79"/>
      <c r="B23" s="70"/>
      <c r="C23" s="71"/>
      <c r="D23" s="72"/>
      <c r="E23" s="72"/>
      <c r="F23" s="30"/>
      <c r="G23" s="49"/>
      <c r="H23" s="31"/>
      <c r="I23" s="77"/>
      <c r="J23" s="77"/>
      <c r="K23" s="77"/>
      <c r="L23" s="77"/>
    </row>
    <row r="24" ht="20.45" customHeight="1" spans="2:12">
      <c r="B24" s="70"/>
      <c r="C24" s="71"/>
      <c r="D24" s="72"/>
      <c r="E24" s="72"/>
      <c r="F24" s="81" t="s">
        <v>950</v>
      </c>
      <c r="G24" s="49"/>
      <c r="H24" s="31"/>
      <c r="I24" s="77"/>
      <c r="J24" s="77"/>
      <c r="K24" s="83">
        <f>SUM(K9:K16)</f>
        <v>26</v>
      </c>
      <c r="L24" s="83">
        <f>SUM(L9:L16)</f>
        <v>0</v>
      </c>
    </row>
    <row r="25" ht="20.45" customHeight="1" spans="2:12">
      <c r="B25" s="70"/>
      <c r="C25" s="71"/>
      <c r="D25" s="72"/>
      <c r="E25" s="72"/>
      <c r="F25" s="81" t="s">
        <v>951</v>
      </c>
      <c r="G25" s="49"/>
      <c r="H25" s="31"/>
      <c r="I25" s="77"/>
      <c r="J25" s="77"/>
      <c r="K25" s="83">
        <v>0</v>
      </c>
      <c r="L25" s="83">
        <v>0</v>
      </c>
    </row>
    <row r="26" ht="20.45" customHeight="1" spans="2:12">
      <c r="B26" s="70"/>
      <c r="C26" s="71"/>
      <c r="D26" s="72"/>
      <c r="E26" s="72"/>
      <c r="F26" s="81" t="s">
        <v>600</v>
      </c>
      <c r="G26" s="49"/>
      <c r="H26" s="31"/>
      <c r="I26" s="77"/>
      <c r="J26" s="77"/>
      <c r="K26" s="83">
        <f>K24+K25</f>
        <v>26</v>
      </c>
      <c r="L26" s="83">
        <f>L24+L25</f>
        <v>0</v>
      </c>
    </row>
    <row r="27" ht="20.45" customHeight="1" spans="2:12">
      <c r="B27" s="70"/>
      <c r="C27" s="71"/>
      <c r="D27" s="72"/>
      <c r="E27" s="72"/>
      <c r="F27" s="81" t="s">
        <v>952</v>
      </c>
      <c r="G27" s="49"/>
      <c r="H27" s="31"/>
      <c r="I27" s="77"/>
      <c r="J27" s="77"/>
      <c r="K27" s="83">
        <v>0</v>
      </c>
      <c r="L27" s="83">
        <v>0</v>
      </c>
    </row>
  </sheetData>
  <sheetProtection password="CF7A" sheet="1" objects="1"/>
  <mergeCells count="9">
    <mergeCell ref="B2:L2"/>
    <mergeCell ref="I6:J6"/>
    <mergeCell ref="K6:L6"/>
    <mergeCell ref="C8:E8"/>
    <mergeCell ref="B6:B7"/>
    <mergeCell ref="F6:F7"/>
    <mergeCell ref="G6:G7"/>
    <mergeCell ref="H6:H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C6" sqref="C6:E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62.3714285714286" style="51" customWidth="1"/>
    <col min="7" max="7" width="9.51428571428571" style="1" customWidth="1"/>
    <col min="8" max="8" width="10.1809523809524" style="2" customWidth="1"/>
    <col min="9" max="9" width="23.847619047619" style="2" customWidth="1"/>
    <col min="10" max="10" width="8.84761904761905" style="2" customWidth="1"/>
    <col min="11" max="11" width="9.84761904761905" style="2" customWidth="1"/>
    <col min="12" max="12" width="8.84761904761905" style="2" customWidth="1"/>
    <col min="13" max="13" width="11.1809523809524" style="2" customWidth="1"/>
    <col min="14" max="16384" width="12" style="2"/>
  </cols>
  <sheetData>
    <row r="1" s="1" customFormat="1" ht="20.1" customHeight="1"/>
    <row r="2" ht="24.95" customHeight="1" spans="2:13">
      <c r="B2" s="3" t="s">
        <v>953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2:6">
      <c r="B3" s="4"/>
      <c r="F3" s="2"/>
    </row>
    <row r="4" ht="21" customHeight="1" spans="2:6">
      <c r="B4" s="4" t="s">
        <v>818</v>
      </c>
      <c r="F4" s="2"/>
    </row>
    <row r="5" ht="21" customHeight="1" spans="2:11">
      <c r="B5" s="4" t="s">
        <v>819</v>
      </c>
      <c r="F5" s="2"/>
      <c r="J5" s="6" t="s">
        <v>954</v>
      </c>
      <c r="K5" s="6"/>
    </row>
    <row r="6" ht="21" customHeight="1" spans="2:13"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37" t="s">
        <v>955</v>
      </c>
      <c r="J6" s="74" t="s">
        <v>956</v>
      </c>
      <c r="K6" s="75"/>
      <c r="L6" s="74" t="s">
        <v>957</v>
      </c>
      <c r="M6" s="75"/>
    </row>
    <row r="7" ht="30" customHeight="1" spans="2:13">
      <c r="B7" s="12"/>
      <c r="C7" s="64"/>
      <c r="D7" s="65"/>
      <c r="E7" s="66"/>
      <c r="F7" s="12"/>
      <c r="G7" s="12"/>
      <c r="H7" s="42"/>
      <c r="I7" s="42"/>
      <c r="J7" s="44" t="s">
        <v>958</v>
      </c>
      <c r="K7" s="44" t="s">
        <v>959</v>
      </c>
      <c r="L7" s="44" t="s">
        <v>958</v>
      </c>
      <c r="M7" s="44" t="s">
        <v>960</v>
      </c>
    </row>
    <row r="8" ht="21" customHeight="1" spans="2:13"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37" t="s">
        <v>838</v>
      </c>
      <c r="J8" s="48" t="s">
        <v>839</v>
      </c>
      <c r="K8" s="48" t="s">
        <v>840</v>
      </c>
      <c r="L8" s="48" t="s">
        <v>841</v>
      </c>
      <c r="M8" s="48" t="s">
        <v>842</v>
      </c>
    </row>
    <row r="9" ht="20.45" customHeight="1" spans="2:13">
      <c r="B9" s="70">
        <v>1</v>
      </c>
      <c r="C9" s="71" t="s">
        <v>938</v>
      </c>
      <c r="D9" s="72"/>
      <c r="E9" s="72"/>
      <c r="F9" s="30" t="s">
        <v>939</v>
      </c>
      <c r="G9" s="49" t="s">
        <v>688</v>
      </c>
      <c r="H9" s="31">
        <v>1</v>
      </c>
      <c r="I9" s="76" t="s">
        <v>961</v>
      </c>
      <c r="J9" s="77">
        <v>0.2</v>
      </c>
      <c r="K9" s="31">
        <v>117</v>
      </c>
      <c r="L9" s="31">
        <v>0.2</v>
      </c>
      <c r="M9" s="31">
        <v>23.4</v>
      </c>
    </row>
    <row r="10" ht="20.45" customHeight="1" spans="2:13">
      <c r="B10" s="70">
        <v>2</v>
      </c>
      <c r="C10" s="71" t="s">
        <v>938</v>
      </c>
      <c r="D10" s="72"/>
      <c r="E10" s="72"/>
      <c r="F10" s="30" t="s">
        <v>939</v>
      </c>
      <c r="G10" s="49" t="s">
        <v>688</v>
      </c>
      <c r="H10" s="31">
        <v>1</v>
      </c>
      <c r="I10" s="76" t="s">
        <v>962</v>
      </c>
      <c r="J10" s="77">
        <v>0.2</v>
      </c>
      <c r="K10" s="31">
        <v>120</v>
      </c>
      <c r="L10" s="31">
        <v>0.2</v>
      </c>
      <c r="M10" s="31">
        <v>24</v>
      </c>
    </row>
    <row r="11" ht="20.45" customHeight="1" spans="2:13">
      <c r="B11" s="70">
        <v>3</v>
      </c>
      <c r="C11" s="71" t="s">
        <v>940</v>
      </c>
      <c r="D11" s="72"/>
      <c r="E11" s="72"/>
      <c r="F11" s="30" t="s">
        <v>941</v>
      </c>
      <c r="G11" s="49" t="s">
        <v>688</v>
      </c>
      <c r="H11" s="31">
        <v>1</v>
      </c>
      <c r="I11" s="76" t="s">
        <v>961</v>
      </c>
      <c r="J11" s="77">
        <v>0.2</v>
      </c>
      <c r="K11" s="31">
        <v>117</v>
      </c>
      <c r="L11" s="31">
        <v>0.2</v>
      </c>
      <c r="M11" s="31">
        <v>23.4</v>
      </c>
    </row>
    <row r="12" ht="20.45" customHeight="1" spans="2:13">
      <c r="B12" s="70">
        <v>4</v>
      </c>
      <c r="C12" s="71" t="s">
        <v>940</v>
      </c>
      <c r="D12" s="72"/>
      <c r="E12" s="72"/>
      <c r="F12" s="30" t="s">
        <v>941</v>
      </c>
      <c r="G12" s="49" t="s">
        <v>688</v>
      </c>
      <c r="H12" s="31">
        <v>1</v>
      </c>
      <c r="I12" s="76" t="s">
        <v>962</v>
      </c>
      <c r="J12" s="77">
        <v>0.2</v>
      </c>
      <c r="K12" s="31">
        <v>120</v>
      </c>
      <c r="L12" s="31">
        <v>0.2</v>
      </c>
      <c r="M12" s="31">
        <v>24</v>
      </c>
    </row>
    <row r="13" ht="20.45" customHeight="1" spans="2:13">
      <c r="B13" s="70">
        <v>5</v>
      </c>
      <c r="C13" s="71" t="s">
        <v>940</v>
      </c>
      <c r="D13" s="72"/>
      <c r="E13" s="72"/>
      <c r="F13" s="30" t="s">
        <v>941</v>
      </c>
      <c r="G13" s="49" t="s">
        <v>688</v>
      </c>
      <c r="H13" s="31">
        <v>1</v>
      </c>
      <c r="I13" s="76" t="s">
        <v>963</v>
      </c>
      <c r="J13" s="77">
        <v>0.2</v>
      </c>
      <c r="K13" s="31">
        <v>117</v>
      </c>
      <c r="L13" s="31">
        <v>0.2</v>
      </c>
      <c r="M13" s="31">
        <v>23.4</v>
      </c>
    </row>
    <row r="14" ht="20.45" customHeight="1" spans="2:13">
      <c r="B14" s="70">
        <v>6</v>
      </c>
      <c r="C14" s="71" t="s">
        <v>944</v>
      </c>
      <c r="D14" s="72" t="s">
        <v>945</v>
      </c>
      <c r="E14" s="72">
        <v>1.3</v>
      </c>
      <c r="F14" s="30" t="s">
        <v>946</v>
      </c>
      <c r="G14" s="49" t="s">
        <v>947</v>
      </c>
      <c r="H14" s="31">
        <v>4</v>
      </c>
      <c r="I14" s="76" t="s">
        <v>962</v>
      </c>
      <c r="J14" s="77">
        <v>0.1</v>
      </c>
      <c r="K14" s="31">
        <v>120</v>
      </c>
      <c r="L14" s="31">
        <v>0.4</v>
      </c>
      <c r="M14" s="31">
        <v>48</v>
      </c>
    </row>
    <row r="15" ht="20.45" customHeight="1" spans="2:13">
      <c r="B15" s="70">
        <v>7</v>
      </c>
      <c r="C15" s="71" t="s">
        <v>948</v>
      </c>
      <c r="D15" s="72"/>
      <c r="E15" s="72"/>
      <c r="F15" s="30" t="s">
        <v>949</v>
      </c>
      <c r="G15" s="49" t="s">
        <v>947</v>
      </c>
      <c r="H15" s="31">
        <v>0.8</v>
      </c>
      <c r="I15" s="76" t="s">
        <v>962</v>
      </c>
      <c r="J15" s="77">
        <v>0.1</v>
      </c>
      <c r="K15" s="31">
        <v>120</v>
      </c>
      <c r="L15" s="31">
        <v>0.08</v>
      </c>
      <c r="M15" s="31">
        <v>9.6</v>
      </c>
    </row>
    <row r="16" ht="20.45" customHeight="1" spans="2:13">
      <c r="B16" s="70"/>
      <c r="C16" s="71"/>
      <c r="D16" s="72"/>
      <c r="E16" s="72"/>
      <c r="F16" s="30"/>
      <c r="G16" s="49"/>
      <c r="H16" s="31"/>
      <c r="I16" s="76"/>
      <c r="J16" s="77"/>
      <c r="K16" s="31"/>
      <c r="L16" s="31"/>
      <c r="M16" s="31"/>
    </row>
    <row r="17" ht="20.45" customHeight="1" spans="2:13">
      <c r="B17" s="70"/>
      <c r="C17" s="71"/>
      <c r="D17" s="72"/>
      <c r="E17" s="72"/>
      <c r="F17" s="30"/>
      <c r="G17" s="49"/>
      <c r="H17" s="31"/>
      <c r="I17" s="76"/>
      <c r="J17" s="77"/>
      <c r="K17" s="31"/>
      <c r="L17" s="31"/>
      <c r="M17" s="31"/>
    </row>
    <row r="18" ht="20.45" customHeight="1" spans="2:13">
      <c r="B18" s="70"/>
      <c r="C18" s="71"/>
      <c r="D18" s="72"/>
      <c r="E18" s="72"/>
      <c r="F18" s="30"/>
      <c r="G18" s="49"/>
      <c r="H18" s="31"/>
      <c r="I18" s="76"/>
      <c r="J18" s="77"/>
      <c r="K18" s="31"/>
      <c r="L18" s="31"/>
      <c r="M18" s="31"/>
    </row>
    <row r="19" ht="20.45" customHeight="1" spans="2:13">
      <c r="B19" s="70"/>
      <c r="C19" s="71"/>
      <c r="D19" s="72"/>
      <c r="E19" s="72"/>
      <c r="F19" s="30"/>
      <c r="G19" s="49"/>
      <c r="H19" s="31"/>
      <c r="I19" s="76"/>
      <c r="J19" s="77"/>
      <c r="K19" s="31"/>
      <c r="L19" s="31"/>
      <c r="M19" s="31"/>
    </row>
    <row r="20" ht="20.45" hidden="1" customHeight="1" spans="2:13">
      <c r="B20" s="70"/>
      <c r="C20" s="71"/>
      <c r="D20" s="72"/>
      <c r="E20" s="72"/>
      <c r="F20" s="30"/>
      <c r="G20" s="49"/>
      <c r="H20" s="31"/>
      <c r="I20" s="76"/>
      <c r="J20" s="77"/>
      <c r="K20" s="31"/>
      <c r="L20" s="31"/>
      <c r="M20" s="31"/>
    </row>
    <row r="21" ht="20.45" hidden="1" customHeight="1" spans="2:13">
      <c r="B21" s="70"/>
      <c r="C21" s="71"/>
      <c r="D21" s="72"/>
      <c r="E21" s="72"/>
      <c r="F21" s="30"/>
      <c r="G21" s="49"/>
      <c r="H21" s="31"/>
      <c r="I21" s="76"/>
      <c r="J21" s="77"/>
      <c r="K21" s="31"/>
      <c r="L21" s="31"/>
      <c r="M21" s="31"/>
    </row>
    <row r="22" ht="20.45" customHeight="1" spans="2:13">
      <c r="B22" s="70"/>
      <c r="C22" s="71"/>
      <c r="D22" s="72"/>
      <c r="E22" s="72"/>
      <c r="F22" s="30"/>
      <c r="G22" s="49"/>
      <c r="H22" s="31"/>
      <c r="I22" s="76"/>
      <c r="J22" s="77"/>
      <c r="K22" s="31"/>
      <c r="L22" s="31"/>
      <c r="M22" s="31"/>
    </row>
    <row r="23" ht="20.45" customHeight="1" spans="2:13">
      <c r="B23" s="70"/>
      <c r="C23" s="71"/>
      <c r="D23" s="72"/>
      <c r="E23" s="72"/>
      <c r="F23" s="30"/>
      <c r="G23" s="49"/>
      <c r="H23" s="31"/>
      <c r="I23" s="76"/>
      <c r="J23" s="77"/>
      <c r="K23" s="31"/>
      <c r="L23" s="31"/>
      <c r="M23" s="31"/>
    </row>
    <row r="24" ht="20.45" hidden="1" customHeight="1" spans="2:13">
      <c r="B24" s="70"/>
      <c r="C24" s="71"/>
      <c r="D24" s="72"/>
      <c r="E24" s="72"/>
      <c r="F24" s="30"/>
      <c r="G24" s="49"/>
      <c r="H24" s="31"/>
      <c r="I24" s="76"/>
      <c r="J24" s="77"/>
      <c r="K24" s="31"/>
      <c r="L24" s="31"/>
      <c r="M24" s="31"/>
    </row>
    <row r="25" ht="20.45" hidden="1" customHeight="1" spans="2:13">
      <c r="B25" s="70"/>
      <c r="C25" s="71"/>
      <c r="D25" s="72"/>
      <c r="E25" s="72"/>
      <c r="F25" s="30"/>
      <c r="G25" s="49"/>
      <c r="H25" s="31"/>
      <c r="I25" s="76"/>
      <c r="J25" s="77"/>
      <c r="K25" s="31"/>
      <c r="L25" s="31"/>
      <c r="M25" s="31"/>
    </row>
    <row r="26" ht="20.45" customHeight="1" spans="2:13">
      <c r="B26" s="70"/>
      <c r="C26" s="71"/>
      <c r="D26" s="72"/>
      <c r="E26" s="72"/>
      <c r="F26" s="73" t="s">
        <v>600</v>
      </c>
      <c r="G26" s="49"/>
      <c r="H26" s="31"/>
      <c r="I26" s="31"/>
      <c r="J26" s="31"/>
      <c r="K26" s="31"/>
      <c r="L26" s="78">
        <v>1.48</v>
      </c>
      <c r="M26" s="78">
        <v>175.8</v>
      </c>
    </row>
    <row r="27" ht="20.45" customHeight="1" spans="2:13">
      <c r="B27" s="70"/>
      <c r="C27" s="71"/>
      <c r="D27" s="72"/>
      <c r="E27" s="72"/>
      <c r="F27" s="60"/>
      <c r="G27" s="49"/>
      <c r="H27" s="31"/>
      <c r="I27" s="31"/>
      <c r="J27" s="31"/>
      <c r="K27" s="31"/>
      <c r="L27" s="31"/>
      <c r="M27" s="31"/>
    </row>
  </sheetData>
  <sheetProtection password="CF7A" sheet="1" objects="1"/>
  <mergeCells count="10">
    <mergeCell ref="B2:M2"/>
    <mergeCell ref="J6:K6"/>
    <mergeCell ref="L6:M6"/>
    <mergeCell ref="C8:E8"/>
    <mergeCell ref="B6:B7"/>
    <mergeCell ref="F6:F7"/>
    <mergeCell ref="G6:G7"/>
    <mergeCell ref="H6:H7"/>
    <mergeCell ref="I6:I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C12" sqref="C12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2.752380952381" style="33" customWidth="1"/>
    <col min="4" max="4" width="30.752380952381" style="34" customWidth="1"/>
    <col min="5" max="5" width="10.1809523809524" style="2" customWidth="1"/>
    <col min="6" max="6" width="10.1809523809524" style="1" customWidth="1"/>
    <col min="7" max="7" width="12.2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818</v>
      </c>
    </row>
    <row r="5" ht="21" customHeight="1" spans="2:10">
      <c r="B5" s="4" t="s">
        <v>819</v>
      </c>
      <c r="H5" s="6"/>
      <c r="I5" s="6"/>
      <c r="J5" s="51" t="s">
        <v>966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974</v>
      </c>
      <c r="D9" s="50" t="s">
        <v>975</v>
      </c>
      <c r="E9" s="31" t="s">
        <v>976</v>
      </c>
      <c r="F9" s="32">
        <v>1</v>
      </c>
      <c r="G9" s="31">
        <v>8491</v>
      </c>
      <c r="H9" s="31"/>
      <c r="I9" s="31">
        <f>ROUND(F9*H9,2)</f>
        <v>0</v>
      </c>
      <c r="J9" s="31">
        <f>ROUND(I9*13%,2)</f>
        <v>0</v>
      </c>
      <c r="K9" s="31">
        <f>I9+J9</f>
        <v>0</v>
      </c>
      <c r="L9" s="49"/>
    </row>
    <row r="10" ht="20.45" customHeight="1" spans="2:12">
      <c r="B10" s="49">
        <v>2</v>
      </c>
      <c r="C10" s="30" t="s">
        <v>977</v>
      </c>
      <c r="D10" s="50" t="s">
        <v>978</v>
      </c>
      <c r="E10" s="31" t="s">
        <v>933</v>
      </c>
      <c r="F10" s="32">
        <v>2</v>
      </c>
      <c r="G10" s="31">
        <v>2541.6</v>
      </c>
      <c r="H10" s="31"/>
      <c r="I10" s="31">
        <f>ROUND(F10*H10,2)</f>
        <v>0</v>
      </c>
      <c r="J10" s="31">
        <f>ROUND(I10*13%,2)</f>
        <v>0</v>
      </c>
      <c r="K10" s="31">
        <f>I10+J10</f>
        <v>0</v>
      </c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hidden="1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hidden="1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hidden="1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>SUM(I9:I11)</f>
        <v>0</v>
      </c>
      <c r="J21" s="52">
        <f t="shared" ref="I21:K21" si="0">SUM(J9:J11)</f>
        <v>0</v>
      </c>
      <c r="K21" s="52">
        <f t="shared" si="0"/>
        <v>0</v>
      </c>
      <c r="L21" s="49"/>
    </row>
    <row r="22" ht="20.45" customHeight="1" spans="2:12">
      <c r="B22" s="49"/>
      <c r="C22" s="56" t="s">
        <v>980</v>
      </c>
      <c r="D22" s="50" t="s">
        <v>981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984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985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0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0">
      <formula1>G9:G10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0.8761904761905" style="33" customWidth="1"/>
    <col min="4" max="4" width="31" style="34" customWidth="1"/>
    <col min="5" max="5" width="10.1809523809524" style="2" customWidth="1"/>
    <col min="6" max="6" width="10.1809523809524" style="1" customWidth="1"/>
    <col min="7" max="7" width="13.2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818</v>
      </c>
    </row>
    <row r="5" ht="21" customHeight="1" spans="2:10">
      <c r="B5" s="4" t="s">
        <v>819</v>
      </c>
      <c r="H5" s="6"/>
      <c r="I5" s="6"/>
      <c r="J5" s="51" t="s">
        <v>987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53" t="s">
        <v>834</v>
      </c>
      <c r="D8" s="29" t="s">
        <v>835</v>
      </c>
      <c r="E8" s="15" t="s">
        <v>836</v>
      </c>
      <c r="F8" s="11" t="s">
        <v>837</v>
      </c>
      <c r="G8" s="11" t="s">
        <v>838</v>
      </c>
      <c r="H8" s="39" t="s">
        <v>839</v>
      </c>
      <c r="I8" s="39" t="s">
        <v>840</v>
      </c>
      <c r="J8" s="39" t="s">
        <v>841</v>
      </c>
      <c r="K8" s="39" t="s">
        <v>842</v>
      </c>
      <c r="L8" s="39"/>
    </row>
    <row r="9" ht="20.45" customHeight="1" spans="2:12">
      <c r="B9" s="54">
        <v>1</v>
      </c>
      <c r="C9" s="30" t="s">
        <v>988</v>
      </c>
      <c r="D9" s="50" t="s">
        <v>989</v>
      </c>
      <c r="E9" s="31" t="s">
        <v>423</v>
      </c>
      <c r="F9" s="32">
        <v>8</v>
      </c>
      <c r="G9" s="31">
        <v>12.0837606837607</v>
      </c>
      <c r="H9" s="31"/>
      <c r="I9" s="31">
        <f t="shared" ref="I9:I11" si="0">ROUND(F9*H9,2)</f>
        <v>0</v>
      </c>
      <c r="J9" s="31">
        <f t="shared" ref="J9:J11" si="1">ROUND(I9*13%,2)</f>
        <v>0</v>
      </c>
      <c r="K9" s="31">
        <f t="shared" ref="K9:K11" si="2">I9+J9</f>
        <v>0</v>
      </c>
      <c r="L9" s="49"/>
    </row>
    <row r="10" ht="20.45" customHeight="1" spans="2:12">
      <c r="B10" s="54">
        <v>2</v>
      </c>
      <c r="C10" s="30" t="s">
        <v>988</v>
      </c>
      <c r="D10" s="50" t="s">
        <v>990</v>
      </c>
      <c r="E10" s="31" t="s">
        <v>423</v>
      </c>
      <c r="F10" s="32">
        <v>30</v>
      </c>
      <c r="G10" s="31">
        <v>3.64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54">
        <v>3</v>
      </c>
      <c r="C11" s="30" t="s">
        <v>988</v>
      </c>
      <c r="D11" s="50" t="s">
        <v>991</v>
      </c>
      <c r="E11" s="31" t="s">
        <v>423</v>
      </c>
      <c r="F11" s="32">
        <v>10</v>
      </c>
      <c r="G11" s="31">
        <v>18.95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54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54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54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hidden="1" customHeight="1" spans="2:12">
      <c r="B15" s="54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hidden="1" customHeight="1" spans="2:12">
      <c r="B16" s="54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54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54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customHeight="1" spans="2:12">
      <c r="B19" s="54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customHeight="1" spans="2:12">
      <c r="B20" s="54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54"/>
      <c r="C21" s="26" t="s">
        <v>979</v>
      </c>
      <c r="D21" s="50"/>
      <c r="E21" s="31"/>
      <c r="F21" s="32"/>
      <c r="G21" s="32"/>
      <c r="H21" s="31"/>
      <c r="I21" s="52">
        <f t="shared" ref="I21:K21" si="3">SUM(I9:I11)</f>
        <v>0</v>
      </c>
      <c r="J21" s="52">
        <f t="shared" si="3"/>
        <v>0</v>
      </c>
      <c r="K21" s="52">
        <f t="shared" si="3"/>
        <v>0</v>
      </c>
      <c r="L21" s="49"/>
    </row>
    <row r="22" ht="20.45" customHeight="1" spans="2:12">
      <c r="B22" s="54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54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54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54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54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4">SUM(I21:I25)</f>
        <v>0</v>
      </c>
      <c r="J26" s="52">
        <f t="shared" si="4"/>
        <v>0</v>
      </c>
      <c r="K26" s="52">
        <f t="shared" si="4"/>
        <v>0</v>
      </c>
      <c r="L26" s="49"/>
    </row>
    <row r="27" ht="20.45" customHeight="1" spans="2:12">
      <c r="B27" s="54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1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1">
      <formula1>G9:G11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D13" sqref="D13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4.752380952381" style="33" customWidth="1"/>
    <col min="4" max="4" width="30.5047619047619" style="34" customWidth="1"/>
    <col min="5" max="5" width="10.1809523809524" style="2" customWidth="1"/>
    <col min="6" max="6" width="10.1809523809524" style="1" customWidth="1"/>
    <col min="7" max="7" width="13.3714285714286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995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818</v>
      </c>
    </row>
    <row r="5" ht="21" customHeight="1" spans="2:10">
      <c r="B5" s="4" t="s">
        <v>819</v>
      </c>
      <c r="H5" s="6"/>
      <c r="I5" s="6"/>
      <c r="J5" s="51" t="s">
        <v>996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997</v>
      </c>
      <c r="D9" s="50"/>
      <c r="E9" s="31" t="s">
        <v>998</v>
      </c>
      <c r="F9" s="32">
        <v>1</v>
      </c>
      <c r="G9" s="31">
        <v>300</v>
      </c>
      <c r="H9" s="31"/>
      <c r="I9" s="31">
        <f>ROUND(F9*H9,2)</f>
        <v>0</v>
      </c>
      <c r="J9" s="31">
        <f>ROUND(I9*9%,2)</f>
        <v>0</v>
      </c>
      <c r="K9" s="31">
        <f>I9+J9</f>
        <v>0</v>
      </c>
      <c r="L9" s="49"/>
    </row>
    <row r="10" ht="20.45" customHeight="1" spans="2:12">
      <c r="B10" s="49"/>
      <c r="C10" s="30"/>
      <c r="D10" s="50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hidden="1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4" orientation="landscape" horizontalDpi="600"/>
  <headerFooter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D13" sqref="D13"/>
    </sheetView>
  </sheetViews>
  <sheetFormatPr defaultColWidth="12" defaultRowHeight="11.25" outlineLevelCol="7"/>
  <cols>
    <col min="1" max="1" width="6.18095238095238" style="2" customWidth="1"/>
    <col min="2" max="2" width="7.51428571428571" style="1" customWidth="1"/>
    <col min="3" max="3" width="26.1809523809524" style="1" customWidth="1"/>
    <col min="4" max="4" width="84.847619047619" style="1" customWidth="1"/>
    <col min="5" max="7" width="15.5142857142857" style="1" customWidth="1"/>
    <col min="8" max="8" width="16.1809523809524" style="1" customWidth="1"/>
    <col min="9" max="16384" width="12" style="2"/>
  </cols>
  <sheetData>
    <row r="1" s="1" customFormat="1" ht="20.1" customHeight="1"/>
    <row r="2" ht="24.95" customHeight="1" spans="2:8">
      <c r="B2" s="3" t="s">
        <v>999</v>
      </c>
      <c r="C2" s="3"/>
      <c r="D2" s="3"/>
      <c r="E2" s="3"/>
      <c r="F2" s="3"/>
      <c r="G2" s="3"/>
      <c r="H2" s="3"/>
    </row>
    <row r="3" ht="21" customHeight="1" spans="2:8">
      <c r="B3" s="4"/>
      <c r="C3" s="5"/>
      <c r="D3" s="5"/>
      <c r="E3" s="5"/>
      <c r="F3" s="5"/>
      <c r="G3" s="5"/>
      <c r="H3" s="5"/>
    </row>
    <row r="4" ht="21" customHeight="1" spans="2:2">
      <c r="B4" s="4" t="s">
        <v>818</v>
      </c>
    </row>
    <row r="5" ht="21" customHeight="1" spans="2:8">
      <c r="B5" s="4" t="s">
        <v>819</v>
      </c>
      <c r="G5" s="6" t="s">
        <v>1000</v>
      </c>
      <c r="H5" s="6" t="s">
        <v>821</v>
      </c>
    </row>
    <row r="6" ht="21" customHeight="1" spans="2:8">
      <c r="B6" s="7" t="s">
        <v>3</v>
      </c>
      <c r="C6" s="7" t="s">
        <v>1001</v>
      </c>
      <c r="D6" s="7" t="s">
        <v>1002</v>
      </c>
      <c r="E6" s="8" t="s">
        <v>1003</v>
      </c>
      <c r="F6" s="9"/>
      <c r="G6" s="10"/>
      <c r="H6" s="11" t="s">
        <v>7</v>
      </c>
    </row>
    <row r="7" ht="21" customHeight="1" spans="2:8">
      <c r="B7" s="12"/>
      <c r="C7" s="12"/>
      <c r="D7" s="12"/>
      <c r="E7" s="13" t="s">
        <v>971</v>
      </c>
      <c r="F7" s="13" t="s">
        <v>972</v>
      </c>
      <c r="G7" s="13" t="s">
        <v>973</v>
      </c>
      <c r="H7" s="11"/>
    </row>
    <row r="8" ht="21" customHeight="1" spans="2:8">
      <c r="B8" s="14" t="s">
        <v>833</v>
      </c>
      <c r="C8" s="15" t="s">
        <v>834</v>
      </c>
      <c r="D8" s="15" t="s">
        <v>835</v>
      </c>
      <c r="E8" s="15" t="s">
        <v>836</v>
      </c>
      <c r="F8" s="15" t="s">
        <v>1004</v>
      </c>
      <c r="G8" s="15" t="s">
        <v>1005</v>
      </c>
      <c r="H8" s="15" t="s">
        <v>839</v>
      </c>
    </row>
    <row r="9" ht="20.45" customHeight="1" spans="2:8">
      <c r="B9" s="16">
        <v>1</v>
      </c>
      <c r="C9" s="17" t="s">
        <v>63</v>
      </c>
      <c r="D9" s="23" t="s">
        <v>1006</v>
      </c>
      <c r="E9" s="19">
        <f>ROUND('表五（番禺电源设备）'!建筑安装工程费*1.5%,2)</f>
        <v>89.06</v>
      </c>
      <c r="F9" s="19">
        <f>'表五（番禺电源设备）'!安全生产费*9%</f>
        <v>8.0154</v>
      </c>
      <c r="G9" s="24">
        <f>SUM(E9:F9)</f>
        <v>97.0754</v>
      </c>
      <c r="H9" s="20" t="s">
        <v>1007</v>
      </c>
    </row>
    <row r="10" ht="20.45" customHeight="1" spans="2:8">
      <c r="B10" s="16"/>
      <c r="C10" s="17"/>
      <c r="D10" s="23"/>
      <c r="E10" s="19"/>
      <c r="F10" s="19"/>
      <c r="G10" s="24"/>
      <c r="H10" s="20"/>
    </row>
    <row r="11" ht="20.45" customHeight="1" spans="2:8">
      <c r="B11" s="16"/>
      <c r="C11" s="17"/>
      <c r="D11" s="23"/>
      <c r="E11" s="19"/>
      <c r="F11" s="19"/>
      <c r="G11" s="24"/>
      <c r="H11" s="20"/>
    </row>
    <row r="12" ht="20.45" customHeight="1" spans="2:8">
      <c r="B12" s="16"/>
      <c r="C12" s="17"/>
      <c r="D12" s="23"/>
      <c r="E12" s="19"/>
      <c r="F12" s="19"/>
      <c r="G12" s="24"/>
      <c r="H12" s="20"/>
    </row>
    <row r="13" ht="20.45" customHeight="1" spans="2:8">
      <c r="B13" s="16"/>
      <c r="C13" s="17"/>
      <c r="D13" s="23"/>
      <c r="E13" s="19"/>
      <c r="F13" s="19"/>
      <c r="G13" s="24"/>
      <c r="H13" s="20"/>
    </row>
    <row r="14" ht="20.45" customHeight="1" spans="2:8">
      <c r="B14" s="16"/>
      <c r="C14" s="17"/>
      <c r="D14" s="23"/>
      <c r="E14" s="19"/>
      <c r="F14" s="19"/>
      <c r="G14" s="24"/>
      <c r="H14" s="20"/>
    </row>
    <row r="15" ht="20.45" customHeight="1" spans="2:8">
      <c r="B15" s="16"/>
      <c r="C15" s="17"/>
      <c r="D15" s="23"/>
      <c r="E15" s="19"/>
      <c r="F15" s="19"/>
      <c r="G15" s="24"/>
      <c r="H15" s="20"/>
    </row>
    <row r="16" ht="20.45" customHeight="1" spans="2:8">
      <c r="B16" s="16"/>
      <c r="C16" s="17"/>
      <c r="E16" s="19"/>
      <c r="F16" s="19"/>
      <c r="G16" s="24"/>
      <c r="H16" s="20"/>
    </row>
    <row r="17" ht="20.45" customHeight="1" spans="2:8">
      <c r="B17" s="16"/>
      <c r="C17" s="17"/>
      <c r="D17" s="23"/>
      <c r="E17" s="19"/>
      <c r="F17" s="19"/>
      <c r="G17" s="24"/>
      <c r="H17" s="20"/>
    </row>
    <row r="18" ht="20.45" hidden="1" customHeight="1" spans="2:8">
      <c r="B18" s="16"/>
      <c r="C18" s="17"/>
      <c r="D18" s="23"/>
      <c r="E18" s="19"/>
      <c r="F18" s="19"/>
      <c r="G18" s="24"/>
      <c r="H18" s="20"/>
    </row>
    <row r="19" ht="20.45" customHeight="1" spans="2:8">
      <c r="B19" s="16"/>
      <c r="C19" s="17"/>
      <c r="D19" s="23"/>
      <c r="E19" s="19"/>
      <c r="F19" s="19"/>
      <c r="G19" s="24"/>
      <c r="H19" s="20"/>
    </row>
    <row r="20" ht="20.45" customHeight="1" spans="2:8">
      <c r="B20" s="16"/>
      <c r="C20" s="17"/>
      <c r="D20" s="23"/>
      <c r="E20" s="19"/>
      <c r="F20" s="19"/>
      <c r="G20" s="24"/>
      <c r="H20" s="20"/>
    </row>
    <row r="21" ht="20.45" customHeight="1" spans="2:8">
      <c r="B21" s="16"/>
      <c r="C21" s="17"/>
      <c r="D21" s="23"/>
      <c r="E21" s="19"/>
      <c r="F21" s="19"/>
      <c r="G21" s="24"/>
      <c r="H21" s="20"/>
    </row>
    <row r="22" ht="20.45" customHeight="1" spans="2:8">
      <c r="B22" s="16"/>
      <c r="C22" s="17"/>
      <c r="D22" s="23"/>
      <c r="E22" s="19"/>
      <c r="F22" s="19"/>
      <c r="G22" s="24"/>
      <c r="H22" s="20"/>
    </row>
    <row r="23" ht="20.45" hidden="1" customHeight="1" spans="2:8">
      <c r="B23" s="16"/>
      <c r="C23" s="17"/>
      <c r="D23" s="23"/>
      <c r="E23" s="19"/>
      <c r="F23" s="19"/>
      <c r="G23" s="24"/>
      <c r="H23" s="20"/>
    </row>
    <row r="24" ht="20.45" hidden="1" customHeight="1" spans="2:8">
      <c r="B24" s="16"/>
      <c r="C24" s="17"/>
      <c r="D24" s="23"/>
      <c r="E24" s="19"/>
      <c r="F24" s="19"/>
      <c r="G24" s="24"/>
      <c r="H24" s="20"/>
    </row>
    <row r="25" ht="20.45" customHeight="1" spans="2:8">
      <c r="B25" s="16"/>
      <c r="C25" s="17"/>
      <c r="D25" s="23"/>
      <c r="E25" s="19"/>
      <c r="F25" s="19"/>
      <c r="G25" s="24"/>
      <c r="H25" s="20"/>
    </row>
    <row r="26" ht="20.45" customHeight="1" spans="2:8">
      <c r="B26" s="16">
        <v>2</v>
      </c>
      <c r="C26" s="26" t="s">
        <v>153</v>
      </c>
      <c r="D26" s="27"/>
      <c r="E26" s="28">
        <v>100.01</v>
      </c>
      <c r="F26" s="28">
        <v>9</v>
      </c>
      <c r="G26" s="28">
        <v>109.01</v>
      </c>
      <c r="H26" s="20"/>
    </row>
    <row r="27" ht="20.45" customHeight="1" spans="2:8">
      <c r="B27" s="29"/>
      <c r="C27" s="30"/>
      <c r="D27" s="30"/>
      <c r="E27" s="31"/>
      <c r="F27" s="32"/>
      <c r="G27" s="31"/>
      <c r="H27" s="31"/>
    </row>
  </sheetData>
  <sheetProtection password="CF7A" sheet="1" objects="1"/>
  <mergeCells count="6">
    <mergeCell ref="B2:H2"/>
    <mergeCell ref="E6:G6"/>
    <mergeCell ref="B6:B7"/>
    <mergeCell ref="C6:C7"/>
    <mergeCell ref="D6:D7"/>
    <mergeCell ref="H6:H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showGridLines="0" showZeros="0" view="pageBreakPreview" zoomScale="85" zoomScaleNormal="100" workbookViewId="0">
      <pane xSplit="1" ySplit="9" topLeftCell="B10" activePane="bottomRight" state="frozen"/>
      <selection/>
      <selection pane="topRight"/>
      <selection pane="bottomLeft"/>
      <selection pane="bottomRight" activeCell="B6" sqref="B6:B8"/>
    </sheetView>
  </sheetViews>
  <sheetFormatPr defaultColWidth="12" defaultRowHeight="13.5"/>
  <cols>
    <col min="1" max="1" width="6.18095238095238" style="108" customWidth="1"/>
    <col min="2" max="2" width="8.51428571428571" style="108" customWidth="1"/>
    <col min="3" max="3" width="13.5142857142857" style="108" customWidth="1"/>
    <col min="4" max="4" width="16.847619047619" style="108" customWidth="1"/>
    <col min="5" max="5" width="12.847619047619" style="108" customWidth="1"/>
    <col min="6" max="6" width="15.5142857142857" style="108" customWidth="1"/>
    <col min="7" max="7" width="12.6666666666667" style="108" customWidth="1"/>
    <col min="8" max="9" width="15.5142857142857" style="108" customWidth="1"/>
    <col min="10" max="10" width="11.5142857142857" style="108" customWidth="1"/>
    <col min="11" max="11" width="16.847619047619" style="108" customWidth="1"/>
    <col min="12" max="12" width="14.1809523809524" style="108" customWidth="1"/>
    <col min="13" max="13" width="16.847619047619" style="108" customWidth="1"/>
    <col min="14" max="14" width="11.3333333333333" style="108" customWidth="1"/>
    <col min="15" max="17" width="12" style="108"/>
    <col min="18" max="18" width="13.8285714285714" style="108"/>
    <col min="19" max="16384" width="12" style="108"/>
  </cols>
  <sheetData>
    <row r="1" ht="20.1" customHeight="1"/>
    <row r="2" ht="24.95" customHeight="1" spans="2:14">
      <c r="B2" s="84" t="s">
        <v>816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21" customHeight="1" spans="2:14">
      <c r="B3" s="4" t="s">
        <v>817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="1" customFormat="1" ht="21" customHeight="1" spans="2:14">
      <c r="B4" s="4" t="s">
        <v>1008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1" customFormat="1" ht="21" customHeight="1" spans="2:14">
      <c r="B5" s="4" t="s">
        <v>819</v>
      </c>
      <c r="C5" s="85"/>
      <c r="D5" s="85"/>
      <c r="E5" s="85"/>
      <c r="F5" s="85"/>
      <c r="G5" s="85"/>
      <c r="H5" s="85"/>
      <c r="I5" s="85"/>
      <c r="J5" s="85"/>
      <c r="K5" s="85"/>
      <c r="L5" s="86" t="s">
        <v>1009</v>
      </c>
      <c r="M5" s="85"/>
      <c r="N5" s="86" t="s">
        <v>821</v>
      </c>
    </row>
    <row r="6" ht="24.95" customHeight="1" spans="2:14">
      <c r="B6" s="110" t="s">
        <v>3</v>
      </c>
      <c r="C6" s="110" t="s">
        <v>822</v>
      </c>
      <c r="D6" s="110" t="s">
        <v>823</v>
      </c>
      <c r="E6" s="111" t="s">
        <v>824</v>
      </c>
      <c r="F6" s="111" t="s">
        <v>825</v>
      </c>
      <c r="G6" s="111" t="s">
        <v>826</v>
      </c>
      <c r="H6" s="111" t="s">
        <v>170</v>
      </c>
      <c r="I6" s="111" t="s">
        <v>511</v>
      </c>
      <c r="J6" s="111" t="s">
        <v>64</v>
      </c>
      <c r="K6" s="110" t="s">
        <v>827</v>
      </c>
      <c r="L6" s="110"/>
      <c r="M6" s="110"/>
      <c r="N6" s="110"/>
    </row>
    <row r="7" ht="24.95" customHeight="1" spans="2:14">
      <c r="B7" s="110"/>
      <c r="C7" s="110"/>
      <c r="D7" s="110"/>
      <c r="E7" s="111"/>
      <c r="F7" s="111"/>
      <c r="G7" s="111"/>
      <c r="H7" s="111"/>
      <c r="I7" s="111"/>
      <c r="J7" s="111"/>
      <c r="K7" s="110"/>
      <c r="L7" s="110"/>
      <c r="M7" s="110"/>
      <c r="N7" s="110"/>
    </row>
    <row r="8" ht="35.1" customHeight="1" spans="2:14">
      <c r="B8" s="110"/>
      <c r="C8" s="110"/>
      <c r="D8" s="110"/>
      <c r="E8" s="110" t="s">
        <v>828</v>
      </c>
      <c r="F8" s="110"/>
      <c r="G8" s="110"/>
      <c r="H8" s="110"/>
      <c r="I8" s="110"/>
      <c r="J8" s="110"/>
      <c r="K8" s="111" t="s">
        <v>829</v>
      </c>
      <c r="L8" s="111" t="s">
        <v>830</v>
      </c>
      <c r="M8" s="111" t="s">
        <v>831</v>
      </c>
      <c r="N8" s="111" t="s">
        <v>832</v>
      </c>
    </row>
    <row r="9" ht="30" customHeight="1" spans="2:14">
      <c r="B9" s="112" t="s">
        <v>833</v>
      </c>
      <c r="C9" s="112" t="s">
        <v>834</v>
      </c>
      <c r="D9" s="112" t="s">
        <v>835</v>
      </c>
      <c r="E9" s="112" t="s">
        <v>836</v>
      </c>
      <c r="F9" s="113" t="s">
        <v>837</v>
      </c>
      <c r="G9" s="113" t="s">
        <v>838</v>
      </c>
      <c r="H9" s="113" t="s">
        <v>839</v>
      </c>
      <c r="I9" s="113" t="s">
        <v>840</v>
      </c>
      <c r="J9" s="112" t="s">
        <v>841</v>
      </c>
      <c r="K9" s="113" t="s">
        <v>842</v>
      </c>
      <c r="L9" s="113" t="s">
        <v>843</v>
      </c>
      <c r="M9" s="113" t="s">
        <v>844</v>
      </c>
      <c r="N9" s="113" t="s">
        <v>845</v>
      </c>
    </row>
    <row r="10" ht="42.95" customHeight="1" spans="2:14">
      <c r="B10" s="50" t="s">
        <v>9</v>
      </c>
      <c r="C10" s="50" t="s">
        <v>1010</v>
      </c>
      <c r="D10" s="50" t="s">
        <v>847</v>
      </c>
      <c r="E10" s="114">
        <v>0</v>
      </c>
      <c r="F10" s="114">
        <f>'表一（番禺设备安装）'!国内配套设备费+'表一（番禺设备安装）'!主设备费</f>
        <v>0</v>
      </c>
      <c r="G10" s="114"/>
      <c r="H10" s="114">
        <f>'表一（番禺设备安装）'!建筑安装工程费</f>
        <v>63326.9521321007</v>
      </c>
      <c r="I10" s="114"/>
      <c r="J10" s="114"/>
      <c r="K10" s="114">
        <f>SUM(F10:J10)</f>
        <v>63326.9521321007</v>
      </c>
      <c r="L10" s="114">
        <f>'表一（番禺设备安装）'!建筑安装工程费增值税+'表一（番禺设备安装）'!国内配套设备费增值税+'表一（番禺设备安装）'!主设备费增值税</f>
        <v>5699.43</v>
      </c>
      <c r="M10" s="114">
        <f>SUM(K10:L10)</f>
        <v>69026.3821321007</v>
      </c>
      <c r="N10" s="32"/>
    </row>
    <row r="11" ht="42.95" customHeight="1" spans="2:14">
      <c r="B11" s="50" t="s">
        <v>11</v>
      </c>
      <c r="C11" s="50" t="s">
        <v>1011</v>
      </c>
      <c r="D11" s="50" t="s">
        <v>849</v>
      </c>
      <c r="E11" s="114"/>
      <c r="F11" s="114"/>
      <c r="G11" s="114"/>
      <c r="H11" s="114"/>
      <c r="I11" s="114">
        <f>'表一（番禺设备安装）'!工程建设其他费</f>
        <v>1149.90428198151</v>
      </c>
      <c r="J11" s="114"/>
      <c r="K11" s="114">
        <f>I11</f>
        <v>1149.90428198151</v>
      </c>
      <c r="L11" s="114">
        <f>'表一（番禺设备安装）'!工程建设其他费增值税</f>
        <v>103.491385378336</v>
      </c>
      <c r="M11" s="114">
        <f>ROUND(SUM(K11:L11),2)</f>
        <v>1253.4</v>
      </c>
      <c r="N11" s="32"/>
    </row>
    <row r="12" ht="42.95" customHeight="1" spans="2:14">
      <c r="B12" s="50"/>
      <c r="C12" s="26"/>
      <c r="D12" s="26" t="s">
        <v>600</v>
      </c>
      <c r="E12" s="114">
        <v>0</v>
      </c>
      <c r="F12" s="114">
        <f t="shared" ref="F12:H12" si="0">F10</f>
        <v>0</v>
      </c>
      <c r="G12" s="114">
        <f t="shared" si="0"/>
        <v>0</v>
      </c>
      <c r="H12" s="114">
        <f t="shared" si="0"/>
        <v>63326.9521321007</v>
      </c>
      <c r="I12" s="114">
        <f>I11</f>
        <v>1149.90428198151</v>
      </c>
      <c r="J12" s="114"/>
      <c r="K12" s="114">
        <f>SUM(K10:K11)</f>
        <v>64476.8564140822</v>
      </c>
      <c r="L12" s="114">
        <f>SUM(L10:L11)</f>
        <v>5802.92138537834</v>
      </c>
      <c r="M12" s="114">
        <f>ROUND(SUM(M10:M11),2)</f>
        <v>70279.78</v>
      </c>
      <c r="N12" s="115"/>
    </row>
    <row r="13" ht="42.95" customHeight="1" spans="2:14">
      <c r="B13" s="50" t="s">
        <v>13</v>
      </c>
      <c r="C13" s="50"/>
      <c r="D13" s="50" t="s">
        <v>64</v>
      </c>
      <c r="E13" s="114"/>
      <c r="F13" s="114"/>
      <c r="G13" s="114"/>
      <c r="H13" s="114"/>
      <c r="I13" s="114"/>
      <c r="J13" s="114">
        <v>0</v>
      </c>
      <c r="K13" s="114">
        <v>0</v>
      </c>
      <c r="L13" s="114">
        <v>0</v>
      </c>
      <c r="M13" s="114">
        <v>0</v>
      </c>
      <c r="N13" s="32"/>
    </row>
    <row r="14" ht="42.95" customHeight="1" spans="2:14">
      <c r="B14" s="50"/>
      <c r="C14" s="50"/>
      <c r="D14" s="50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ht="42.95" customHeight="1" spans="2:14">
      <c r="B15" s="50"/>
      <c r="C15" s="26" t="s">
        <v>850</v>
      </c>
      <c r="D15" s="26" t="s">
        <v>851</v>
      </c>
      <c r="E15" s="115"/>
      <c r="F15" s="115"/>
      <c r="G15" s="115"/>
      <c r="H15" s="115"/>
      <c r="I15" s="115"/>
      <c r="J15" s="115"/>
      <c r="K15" s="115">
        <f t="shared" ref="K15:M15" si="1">SUM(K12)</f>
        <v>64476.8564140822</v>
      </c>
      <c r="L15" s="115">
        <f t="shared" si="1"/>
        <v>5802.92138537834</v>
      </c>
      <c r="M15" s="115">
        <f t="shared" si="1"/>
        <v>70279.78</v>
      </c>
      <c r="N15" s="115"/>
    </row>
  </sheetData>
  <sheetProtection password="CF7A" sheet="1" objects="1"/>
  <mergeCells count="12">
    <mergeCell ref="B2:N2"/>
    <mergeCell ref="E8:J8"/>
    <mergeCell ref="B6:B8"/>
    <mergeCell ref="C6:C8"/>
    <mergeCell ref="D6:D8"/>
    <mergeCell ref="E6:E7"/>
    <mergeCell ref="F6:F7"/>
    <mergeCell ref="G6:G7"/>
    <mergeCell ref="H6:H7"/>
    <mergeCell ref="I6:I7"/>
    <mergeCell ref="J6:J7"/>
    <mergeCell ref="K6:N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showGridLines="0" view="pageBreakPreview" zoomScaleNormal="100" workbookViewId="0">
      <pane xSplit="1" ySplit="7" topLeftCell="B10" activePane="bottomRight" state="frozen"/>
      <selection/>
      <selection pane="topRight"/>
      <selection pane="bottomLeft"/>
      <selection pane="bottomRight" activeCell="B6" sqref="B6"/>
    </sheetView>
  </sheetViews>
  <sheetFormatPr defaultColWidth="12" defaultRowHeight="11.25"/>
  <cols>
    <col min="1" max="1" width="6.18095238095238" style="1" customWidth="1"/>
    <col min="2" max="2" width="7.51428571428571" style="1" customWidth="1"/>
    <col min="3" max="3" width="28.847619047619" style="1" customWidth="1"/>
    <col min="4" max="4" width="38.1809523809524" style="1" customWidth="1"/>
    <col min="5" max="5" width="16.1809523809524" style="1" customWidth="1"/>
    <col min="6" max="6" width="7.51428571428571" style="1" customWidth="1"/>
    <col min="7" max="7" width="28.847619047619" style="1" customWidth="1"/>
    <col min="8" max="8" width="38.1809523809524" style="1" customWidth="1"/>
    <col min="9" max="9" width="16.1809523809524" style="1" customWidth="1"/>
    <col min="10" max="16384" width="12" style="1"/>
  </cols>
  <sheetData>
    <row r="1" ht="20.1" customHeight="1"/>
    <row r="2" ht="24.95" customHeight="1" spans="2:9">
      <c r="B2" s="84" t="s">
        <v>852</v>
      </c>
      <c r="C2" s="84"/>
      <c r="D2" s="84"/>
      <c r="E2" s="84"/>
      <c r="F2" s="84"/>
      <c r="G2" s="84"/>
      <c r="H2" s="84"/>
      <c r="I2" s="84"/>
    </row>
    <row r="3" ht="21" customHeight="1" spans="2:9">
      <c r="B3" s="4"/>
      <c r="C3" s="85"/>
      <c r="D3" s="85"/>
      <c r="E3" s="85"/>
      <c r="F3" s="85"/>
      <c r="G3" s="85"/>
      <c r="H3" s="85"/>
      <c r="I3" s="85"/>
    </row>
    <row r="4" ht="21" customHeight="1" spans="2:9">
      <c r="B4" s="4" t="s">
        <v>1008</v>
      </c>
      <c r="C4" s="85"/>
      <c r="D4" s="85"/>
      <c r="E4" s="85"/>
      <c r="F4" s="85"/>
      <c r="G4" s="85"/>
      <c r="H4" s="85"/>
      <c r="I4" s="85"/>
    </row>
    <row r="5" ht="21" customHeight="1" spans="2:9">
      <c r="B5" s="4" t="s">
        <v>819</v>
      </c>
      <c r="C5" s="85"/>
      <c r="D5" s="85"/>
      <c r="E5" s="85"/>
      <c r="F5" s="85"/>
      <c r="G5" s="85"/>
      <c r="H5" s="86" t="s">
        <v>1012</v>
      </c>
      <c r="I5" s="86" t="s">
        <v>821</v>
      </c>
    </row>
    <row r="6" ht="30" customHeight="1" spans="2:9">
      <c r="B6" s="70" t="s">
        <v>3</v>
      </c>
      <c r="C6" s="70" t="s">
        <v>823</v>
      </c>
      <c r="D6" s="54" t="s">
        <v>854</v>
      </c>
      <c r="E6" s="54" t="s">
        <v>855</v>
      </c>
      <c r="F6" s="87" t="s">
        <v>3</v>
      </c>
      <c r="G6" s="70" t="s">
        <v>823</v>
      </c>
      <c r="H6" s="54" t="s">
        <v>854</v>
      </c>
      <c r="I6" s="70" t="s">
        <v>855</v>
      </c>
    </row>
    <row r="7" ht="24.95" customHeight="1" spans="2:9">
      <c r="B7" s="70" t="s">
        <v>833</v>
      </c>
      <c r="C7" s="70" t="s">
        <v>834</v>
      </c>
      <c r="D7" s="54" t="s">
        <v>835</v>
      </c>
      <c r="E7" s="54" t="s">
        <v>836</v>
      </c>
      <c r="F7" s="87" t="s">
        <v>833</v>
      </c>
      <c r="G7" s="70" t="s">
        <v>834</v>
      </c>
      <c r="H7" s="54" t="s">
        <v>835</v>
      </c>
      <c r="I7" s="70" t="s">
        <v>836</v>
      </c>
    </row>
    <row r="8" ht="20.85" customHeight="1" spans="2:9">
      <c r="B8" s="88"/>
      <c r="C8" s="89" t="s">
        <v>856</v>
      </c>
      <c r="D8" s="90" t="s">
        <v>857</v>
      </c>
      <c r="E8" s="91">
        <f>'表二（番禺设备安装）'!建筑安装工程费+'表二（番禺设备安装）'!建筑安装工程费增值税</f>
        <v>69026.3821321008</v>
      </c>
      <c r="F8" s="92" t="s">
        <v>858</v>
      </c>
      <c r="G8" s="89" t="s">
        <v>136</v>
      </c>
      <c r="H8" s="93" t="s">
        <v>859</v>
      </c>
      <c r="I8" s="103">
        <f>'表二（番禺设备安装）'!人工费*2.1%</f>
        <v>614.24097</v>
      </c>
    </row>
    <row r="9" ht="20.85" customHeight="1" spans="2:9">
      <c r="B9" s="88"/>
      <c r="C9" s="89" t="s">
        <v>860</v>
      </c>
      <c r="D9" s="90" t="s">
        <v>861</v>
      </c>
      <c r="E9" s="91">
        <f>'表二（番禺设备安装）'!直接费+'表二（番禺设备安装）'!间接费+'表二（番禺设备安装）'!利润</f>
        <v>63326.9521321007</v>
      </c>
      <c r="F9" s="92" t="s">
        <v>862</v>
      </c>
      <c r="G9" s="89" t="s">
        <v>138</v>
      </c>
      <c r="H9" s="93" t="s">
        <v>1013</v>
      </c>
      <c r="I9" s="104">
        <f>'表二（番禺设备安装）'!人工费*1.2209068%</f>
        <v>357.10998910076</v>
      </c>
    </row>
    <row r="10" ht="20.85" customHeight="1" spans="2:9">
      <c r="B10" s="88" t="s">
        <v>9</v>
      </c>
      <c r="C10" s="89" t="s">
        <v>864</v>
      </c>
      <c r="D10" s="90" t="s">
        <v>865</v>
      </c>
      <c r="E10" s="91">
        <f>'表二（番禺设备安装）'!直接工程费+'表二（番禺设备安装）'!措施项目费</f>
        <v>39608.4658191008</v>
      </c>
      <c r="F10" s="92" t="s">
        <v>866</v>
      </c>
      <c r="G10" s="89" t="s">
        <v>139</v>
      </c>
      <c r="H10" s="93" t="s">
        <v>867</v>
      </c>
      <c r="I10" s="103">
        <f>'表二（番禺设备安装）'!人工费*0.8%</f>
        <v>233.99656</v>
      </c>
    </row>
    <row r="11" ht="20.85" customHeight="1" spans="2:9">
      <c r="B11" s="88" t="s">
        <v>868</v>
      </c>
      <c r="C11" s="89" t="s">
        <v>869</v>
      </c>
      <c r="D11" s="90" t="s">
        <v>870</v>
      </c>
      <c r="E11" s="94">
        <f>'表二（番禺设备安装）'!人工费+'表二（番禺设备安装）'!材料费+E18+E19</f>
        <v>32845.7</v>
      </c>
      <c r="F11" s="92" t="s">
        <v>871</v>
      </c>
      <c r="G11" s="89" t="s">
        <v>872</v>
      </c>
      <c r="H11" s="93" t="s">
        <v>873</v>
      </c>
      <c r="I11" s="103"/>
    </row>
    <row r="12" ht="20.85" customHeight="1" spans="2:9">
      <c r="B12" s="88" t="s">
        <v>874</v>
      </c>
      <c r="C12" s="89" t="s">
        <v>162</v>
      </c>
      <c r="D12" s="90" t="s">
        <v>875</v>
      </c>
      <c r="E12" s="94">
        <f>'表二（番禺设备安装）'!技工费+'表二（番禺设备安装）'!普工费</f>
        <v>29249.57</v>
      </c>
      <c r="F12" s="92" t="s">
        <v>876</v>
      </c>
      <c r="G12" s="89" t="s">
        <v>141</v>
      </c>
      <c r="H12" s="93" t="s">
        <v>873</v>
      </c>
      <c r="I12" s="103"/>
    </row>
    <row r="13" ht="20.85" customHeight="1" spans="2:9">
      <c r="B13" s="88" t="s">
        <v>877</v>
      </c>
      <c r="C13" s="89" t="s">
        <v>878</v>
      </c>
      <c r="D13" s="95" t="s">
        <v>879</v>
      </c>
      <c r="E13" s="96">
        <f>ROUND('表二（番禺设备安装）'!技工总工日*114,2)</f>
        <v>29158.07</v>
      </c>
      <c r="F13" s="92" t="s">
        <v>880</v>
      </c>
      <c r="G13" s="89" t="s">
        <v>143</v>
      </c>
      <c r="H13" s="93" t="s">
        <v>1014</v>
      </c>
      <c r="I13" s="103">
        <f>'表二（番禺设备安装）'!人工费*1.5%</f>
        <v>438.74355</v>
      </c>
    </row>
    <row r="14" ht="20.85" customHeight="1" spans="2:9">
      <c r="B14" s="88" t="s">
        <v>882</v>
      </c>
      <c r="C14" s="89" t="s">
        <v>883</v>
      </c>
      <c r="D14" s="95" t="s">
        <v>884</v>
      </c>
      <c r="E14" s="94">
        <f>ROUND('表二（番禺设备安装）'!普工总工日*61,2)</f>
        <v>91.5</v>
      </c>
      <c r="F14" s="92" t="s">
        <v>885</v>
      </c>
      <c r="G14" s="89" t="s">
        <v>145</v>
      </c>
      <c r="H14" s="93" t="s">
        <v>873</v>
      </c>
      <c r="I14" s="103"/>
    </row>
    <row r="15" ht="20.85" customHeight="1" spans="2:9">
      <c r="B15" s="88" t="s">
        <v>886</v>
      </c>
      <c r="C15" s="89" t="s">
        <v>887</v>
      </c>
      <c r="D15" s="90" t="s">
        <v>875</v>
      </c>
      <c r="E15" s="94">
        <f>'表二（番禺设备安装）'!主要材料费+'表二（番禺设备安装）'!辅助材料费</f>
        <v>0</v>
      </c>
      <c r="F15" s="92" t="s">
        <v>888</v>
      </c>
      <c r="G15" s="89" t="s">
        <v>146</v>
      </c>
      <c r="H15" s="93" t="s">
        <v>889</v>
      </c>
      <c r="I15" s="103">
        <v>0</v>
      </c>
    </row>
    <row r="16" ht="20.85" customHeight="1" spans="2:9">
      <c r="B16" s="88" t="s">
        <v>877</v>
      </c>
      <c r="C16" s="89" t="s">
        <v>890</v>
      </c>
      <c r="D16" s="90" t="s">
        <v>891</v>
      </c>
      <c r="E16" s="94">
        <f>'表二（番禺设备安装）'!甲供主要材料费+'表二（番禺设备安装）'!乙供主要材料费</f>
        <v>0</v>
      </c>
      <c r="F16" s="92" t="s">
        <v>892</v>
      </c>
      <c r="G16" s="89" t="s">
        <v>151</v>
      </c>
      <c r="H16" s="93" t="s">
        <v>1015</v>
      </c>
      <c r="I16" s="103">
        <v>0</v>
      </c>
    </row>
    <row r="17" ht="20.85" customHeight="1" spans="2:9">
      <c r="B17" s="88" t="s">
        <v>882</v>
      </c>
      <c r="C17" s="89" t="s">
        <v>894</v>
      </c>
      <c r="D17" s="90" t="s">
        <v>1016</v>
      </c>
      <c r="E17" s="94">
        <f>ROUND('表二（番禺设备安装）'!主要材料费*3%,2)</f>
        <v>0</v>
      </c>
      <c r="F17" s="92" t="s">
        <v>11</v>
      </c>
      <c r="G17" s="89" t="s">
        <v>896</v>
      </c>
      <c r="H17" s="93" t="s">
        <v>865</v>
      </c>
      <c r="I17" s="103">
        <f>'表二（番禺设备安装）'!规费+'表二（番禺设备安装）'!企业管理费</f>
        <v>17868.572313</v>
      </c>
    </row>
    <row r="18" ht="20.85" customHeight="1" spans="2:9">
      <c r="B18" s="88" t="s">
        <v>897</v>
      </c>
      <c r="C18" s="89" t="s">
        <v>898</v>
      </c>
      <c r="D18" s="90" t="s">
        <v>899</v>
      </c>
      <c r="E18" s="94">
        <v>0</v>
      </c>
      <c r="F18" s="92" t="s">
        <v>868</v>
      </c>
      <c r="G18" s="89" t="s">
        <v>61</v>
      </c>
      <c r="H18" s="93" t="s">
        <v>870</v>
      </c>
      <c r="I18" s="103">
        <f>I19+'表二（番禺设备安装）'!社会保障费+'表二（番禺设备安装）'!住房公积金+'表二（番禺设备安装）'!危险作业意外伤害保险费+0.01</f>
        <v>9854.190133</v>
      </c>
    </row>
    <row r="19" ht="20.85" customHeight="1" spans="2:9">
      <c r="B19" s="88" t="s">
        <v>900</v>
      </c>
      <c r="C19" s="89" t="s">
        <v>901</v>
      </c>
      <c r="D19" s="90" t="s">
        <v>902</v>
      </c>
      <c r="E19" s="94">
        <f>'表二（番禺设备安装）'!仪表使用费</f>
        <v>3596.13</v>
      </c>
      <c r="F19" s="92" t="s">
        <v>874</v>
      </c>
      <c r="G19" s="89" t="s">
        <v>159</v>
      </c>
      <c r="H19" s="93" t="s">
        <v>903</v>
      </c>
      <c r="I19" s="103">
        <v>0</v>
      </c>
    </row>
    <row r="20" ht="20.85" customHeight="1" spans="2:9">
      <c r="B20" s="88" t="s">
        <v>904</v>
      </c>
      <c r="C20" s="89" t="s">
        <v>905</v>
      </c>
      <c r="D20" s="90" t="s">
        <v>906</v>
      </c>
      <c r="E20" s="94">
        <f>'表二（番禺设备安装）'!文明施工费+'表二（番禺设备安装）'!工地器材搬运费+'表二（番禺设备安装）'!工程干扰费+'表二（番禺设备安装）'!工程点交、场地清理费+'表二（番禺设备安装）'!临时设施费+'表二（番禺设备安装）'!工程车辆使用费+'表二（番禺设备安装）'!夜间施工增加费+'表二（番禺设备安装）'!冬雨季施工增加费+'表二（番禺设备安装）'!生产工具用具使用费+I11+'表二（番禺设备安装）'!特殊地区施工增加费+'表二（番禺设备安装）'!已完工程及设备保护费+I14+'表二（番禺设备安装）'!施工队伍调遣费+'表二（番禺设备安装）'!大型施工机械调遣费</f>
        <v>6762.76581910076</v>
      </c>
      <c r="F20" s="92" t="s">
        <v>886</v>
      </c>
      <c r="G20" s="89" t="s">
        <v>161</v>
      </c>
      <c r="H20" s="93" t="s">
        <v>907</v>
      </c>
      <c r="I20" s="105">
        <f>'表二（番禺设备安装）'!人工费*28.5%</f>
        <v>8336.12745</v>
      </c>
    </row>
    <row r="21" ht="20.85" customHeight="1" spans="2:9">
      <c r="B21" s="88" t="s">
        <v>874</v>
      </c>
      <c r="C21" s="89" t="s">
        <v>59</v>
      </c>
      <c r="D21" s="90" t="s">
        <v>909</v>
      </c>
      <c r="E21" s="94">
        <f>'表二（番禺设备安装）'!人工费*1.1%</f>
        <v>321.74527</v>
      </c>
      <c r="F21" s="92" t="s">
        <v>897</v>
      </c>
      <c r="G21" s="89" t="s">
        <v>164</v>
      </c>
      <c r="H21" s="93" t="s">
        <v>908</v>
      </c>
      <c r="I21" s="105">
        <f>'表二（番禺设备安装）'!人工费*4.19%</f>
        <v>1225.556983</v>
      </c>
    </row>
    <row r="22" ht="20.85" customHeight="1" spans="2:9">
      <c r="B22" s="88" t="s">
        <v>886</v>
      </c>
      <c r="C22" s="89" t="s">
        <v>126</v>
      </c>
      <c r="D22" s="90" t="s">
        <v>909</v>
      </c>
      <c r="E22" s="94">
        <f>'表二（番禺设备安装）'!人工费*1.1%</f>
        <v>321.74527</v>
      </c>
      <c r="F22" s="92" t="s">
        <v>900</v>
      </c>
      <c r="G22" s="89" t="s">
        <v>166</v>
      </c>
      <c r="H22" s="93" t="s">
        <v>910</v>
      </c>
      <c r="I22" s="105">
        <f>'表二（番禺设备安装）'!人工费*1%</f>
        <v>292.4957</v>
      </c>
    </row>
    <row r="23" ht="20.85" customHeight="1" spans="2:9">
      <c r="B23" s="88" t="s">
        <v>897</v>
      </c>
      <c r="C23" s="89" t="s">
        <v>128</v>
      </c>
      <c r="D23" s="90" t="s">
        <v>1017</v>
      </c>
      <c r="E23" s="94">
        <f>'表二（番禺设备安装）'!人工费*4%</f>
        <v>1169.9828</v>
      </c>
      <c r="F23" s="87" t="s">
        <v>904</v>
      </c>
      <c r="G23" s="89" t="s">
        <v>911</v>
      </c>
      <c r="H23" s="93" t="s">
        <v>912</v>
      </c>
      <c r="I23" s="105">
        <f>'表二（番禺设备安装）'!人工费*27.4%</f>
        <v>8014.38218</v>
      </c>
    </row>
    <row r="24" ht="20.85" customHeight="1" spans="2:9">
      <c r="B24" s="88" t="s">
        <v>900</v>
      </c>
      <c r="C24" s="89" t="s">
        <v>130</v>
      </c>
      <c r="D24" s="90" t="s">
        <v>913</v>
      </c>
      <c r="E24" s="94">
        <f>'表二（番禺设备安装）'!人工费*2.5%</f>
        <v>731.23925</v>
      </c>
      <c r="F24" s="87" t="s">
        <v>13</v>
      </c>
      <c r="G24" s="89" t="s">
        <v>914</v>
      </c>
      <c r="H24" s="93" t="s">
        <v>915</v>
      </c>
      <c r="I24" s="105">
        <f>'表二（番禺设备安装）'!人工费*20%</f>
        <v>5849.914</v>
      </c>
    </row>
    <row r="25" ht="20.85" customHeight="1" spans="2:9">
      <c r="B25" s="88" t="s">
        <v>916</v>
      </c>
      <c r="C25" s="89" t="s">
        <v>132</v>
      </c>
      <c r="D25" s="90" t="s">
        <v>917</v>
      </c>
      <c r="E25" s="94">
        <f>'表二（番禺设备安装）'!人工费*3.8%</f>
        <v>1111.48366</v>
      </c>
      <c r="F25" s="97" t="s">
        <v>918</v>
      </c>
      <c r="G25" s="98" t="s">
        <v>62</v>
      </c>
      <c r="H25" s="99" t="s">
        <v>919</v>
      </c>
      <c r="I25" s="106">
        <f>ROUND((('表二（番禺设备安装）'!人工费+E18+E19+'表四主材(乙)（番禺设备安装）'!I26+'表二（番禺设备安装）'!辅助材料费+'表二（番禺设备安装）'!措施项目费+'表二（番禺设备安装）'!间接费+'表二（番禺设备安装）'!利润)*9%+'表四主材(甲) （番禺设备安装）'!J26),2)</f>
        <v>5699.43</v>
      </c>
    </row>
    <row r="26" ht="20.85" customHeight="1" spans="2:9">
      <c r="B26" s="88" t="s">
        <v>920</v>
      </c>
      <c r="C26" s="89" t="s">
        <v>134</v>
      </c>
      <c r="D26" s="90" t="s">
        <v>1018</v>
      </c>
      <c r="E26" s="94">
        <f>'表二（番禺设备安装）'!人工费*5%</f>
        <v>1462.4785</v>
      </c>
      <c r="F26" s="100"/>
      <c r="G26" s="101"/>
      <c r="H26" s="102"/>
      <c r="I26" s="107"/>
    </row>
  </sheetData>
  <sheetProtection password="CF7A" sheet="1" objects="1"/>
  <mergeCells count="5">
    <mergeCell ref="B2:I2"/>
    <mergeCell ref="F25:F26"/>
    <mergeCell ref="G25:G26"/>
    <mergeCell ref="H25:H26"/>
    <mergeCell ref="I25:I26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showGridLines="0" view="pageBreakPreview" zoomScaleNormal="100" workbookViewId="0">
      <pane xSplit="1" ySplit="8" topLeftCell="B15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79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78.5142857142857" style="51" customWidth="1"/>
    <col min="7" max="7" width="11.5142857142857" style="1" customWidth="1"/>
    <col min="8" max="8" width="10.1809523809524" style="2" customWidth="1"/>
    <col min="9" max="9" width="14.1809523809524" style="2" customWidth="1"/>
    <col min="10" max="10" width="12.847619047619" style="2" customWidth="1"/>
    <col min="11" max="11" width="14.1809523809524" style="2" customWidth="1"/>
    <col min="12" max="12" width="12.847619047619" style="2" customWidth="1"/>
    <col min="13" max="16384" width="12" style="2"/>
  </cols>
  <sheetData>
    <row r="1" s="1" customFormat="1" ht="20.1" customHeight="1" spans="1:1">
      <c r="A1" s="79"/>
    </row>
    <row r="2" s="1" customFormat="1" ht="24.95" customHeight="1" spans="1:12">
      <c r="A2" s="79"/>
      <c r="B2" s="3" t="s">
        <v>922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79"/>
      <c r="B3" s="4"/>
      <c r="C3" s="2"/>
      <c r="D3" s="2"/>
      <c r="E3" s="2"/>
      <c r="F3" s="2"/>
      <c r="H3" s="2"/>
      <c r="I3" s="2"/>
      <c r="J3" s="2"/>
      <c r="K3" s="2"/>
      <c r="L3" s="2"/>
    </row>
    <row r="4" s="1" customFormat="1" ht="21" customHeight="1" spans="1:12">
      <c r="A4" s="79"/>
      <c r="B4" s="4" t="s">
        <v>1008</v>
      </c>
      <c r="C4" s="2"/>
      <c r="D4" s="2"/>
      <c r="E4" s="2"/>
      <c r="F4" s="2"/>
      <c r="I4" s="2"/>
      <c r="J4" s="2"/>
      <c r="K4" s="2"/>
      <c r="L4" s="2"/>
    </row>
    <row r="5" s="1" customFormat="1" ht="21" customHeight="1" spans="1:12">
      <c r="A5" s="79"/>
      <c r="B5" s="4" t="s">
        <v>819</v>
      </c>
      <c r="C5" s="2"/>
      <c r="D5" s="2"/>
      <c r="E5" s="2"/>
      <c r="F5" s="2"/>
      <c r="I5" s="2"/>
      <c r="J5" s="6" t="s">
        <v>1019</v>
      </c>
      <c r="K5" s="2"/>
      <c r="L5" s="2"/>
    </row>
    <row r="6" s="1" customFormat="1" ht="21" customHeight="1" spans="1:12">
      <c r="A6" s="79"/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74" t="s">
        <v>927</v>
      </c>
      <c r="J6" s="75"/>
      <c r="K6" s="74" t="s">
        <v>928</v>
      </c>
      <c r="L6" s="75"/>
    </row>
    <row r="7" s="1" customFormat="1" ht="21" customHeight="1" spans="1:12">
      <c r="A7" s="80"/>
      <c r="B7" s="12"/>
      <c r="C7" s="64"/>
      <c r="D7" s="65"/>
      <c r="E7" s="66"/>
      <c r="F7" s="12"/>
      <c r="G7" s="12"/>
      <c r="H7" s="42"/>
      <c r="I7" s="39" t="s">
        <v>929</v>
      </c>
      <c r="J7" s="39" t="s">
        <v>930</v>
      </c>
      <c r="K7" s="39" t="s">
        <v>929</v>
      </c>
      <c r="L7" s="39" t="s">
        <v>930</v>
      </c>
    </row>
    <row r="8" s="1" customFormat="1" ht="21" customHeight="1" spans="1:12">
      <c r="A8" s="79"/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48" t="s">
        <v>838</v>
      </c>
      <c r="J8" s="48" t="s">
        <v>839</v>
      </c>
      <c r="K8" s="48" t="s">
        <v>840</v>
      </c>
      <c r="L8" s="48" t="s">
        <v>841</v>
      </c>
    </row>
    <row r="9" s="1" customFormat="1" ht="20.45" customHeight="1" spans="1:12">
      <c r="A9" s="79"/>
      <c r="B9" s="70">
        <v>1</v>
      </c>
      <c r="C9" s="71" t="s">
        <v>1020</v>
      </c>
      <c r="D9" s="72"/>
      <c r="E9" s="72"/>
      <c r="F9" s="30" t="s">
        <v>1021</v>
      </c>
      <c r="G9" s="49" t="s">
        <v>976</v>
      </c>
      <c r="H9" s="31">
        <v>3</v>
      </c>
      <c r="I9" s="77">
        <v>0.6</v>
      </c>
      <c r="J9" s="77">
        <v>0</v>
      </c>
      <c r="K9" s="77">
        <f t="shared" ref="K9:K15" si="0">ROUND(H9*I9,3)</f>
        <v>1.8</v>
      </c>
      <c r="L9" s="77">
        <f t="shared" ref="L9:L49" si="1">ROUND(H9*J9,3)</f>
        <v>0</v>
      </c>
    </row>
    <row r="10" s="1" customFormat="1" ht="20.45" customHeight="1" spans="1:12">
      <c r="A10" s="79"/>
      <c r="B10" s="70">
        <v>2</v>
      </c>
      <c r="C10" s="71" t="s">
        <v>1022</v>
      </c>
      <c r="D10" s="72"/>
      <c r="E10" s="72"/>
      <c r="F10" s="30" t="s">
        <v>1023</v>
      </c>
      <c r="G10" s="49" t="s">
        <v>400</v>
      </c>
      <c r="H10" s="31">
        <v>3</v>
      </c>
      <c r="I10" s="77">
        <v>1.49</v>
      </c>
      <c r="J10" s="77">
        <v>0</v>
      </c>
      <c r="K10" s="77">
        <f t="shared" si="0"/>
        <v>4.47</v>
      </c>
      <c r="L10" s="77">
        <f t="shared" si="1"/>
        <v>0</v>
      </c>
    </row>
    <row r="11" s="1" customFormat="1" ht="20.45" customHeight="1" spans="1:12">
      <c r="A11" s="79"/>
      <c r="B11" s="70">
        <v>3</v>
      </c>
      <c r="C11" s="71" t="s">
        <v>1024</v>
      </c>
      <c r="D11" s="72"/>
      <c r="E11" s="72"/>
      <c r="F11" s="30" t="s">
        <v>1025</v>
      </c>
      <c r="G11" s="49" t="s">
        <v>1026</v>
      </c>
      <c r="H11" s="31">
        <v>3</v>
      </c>
      <c r="I11" s="77">
        <v>0.17</v>
      </c>
      <c r="J11" s="77">
        <v>0</v>
      </c>
      <c r="K11" s="77">
        <f t="shared" si="0"/>
        <v>0.51</v>
      </c>
      <c r="L11" s="77">
        <f t="shared" si="1"/>
        <v>0</v>
      </c>
    </row>
    <row r="12" s="1" customFormat="1" ht="20.45" customHeight="1" spans="1:12">
      <c r="A12" s="79"/>
      <c r="B12" s="70">
        <v>4</v>
      </c>
      <c r="C12" s="71" t="s">
        <v>1027</v>
      </c>
      <c r="D12" s="72"/>
      <c r="E12" s="72"/>
      <c r="F12" s="30" t="s">
        <v>1028</v>
      </c>
      <c r="G12" s="49" t="s">
        <v>1026</v>
      </c>
      <c r="H12" s="31">
        <v>1.5</v>
      </c>
      <c r="I12" s="77">
        <v>0.12</v>
      </c>
      <c r="J12" s="77">
        <v>0</v>
      </c>
      <c r="K12" s="77">
        <f t="shared" si="0"/>
        <v>0.18</v>
      </c>
      <c r="L12" s="77">
        <f t="shared" si="1"/>
        <v>0</v>
      </c>
    </row>
    <row r="13" s="1" customFormat="1" ht="20.45" customHeight="1" spans="1:12">
      <c r="A13" s="79"/>
      <c r="B13" s="70">
        <v>5</v>
      </c>
      <c r="C13" s="71" t="s">
        <v>1029</v>
      </c>
      <c r="D13" s="72"/>
      <c r="E13" s="72"/>
      <c r="F13" s="30" t="s">
        <v>1030</v>
      </c>
      <c r="G13" s="49" t="s">
        <v>1031</v>
      </c>
      <c r="H13" s="31">
        <v>7</v>
      </c>
      <c r="I13" s="77">
        <v>0.29</v>
      </c>
      <c r="J13" s="77">
        <v>0</v>
      </c>
      <c r="K13" s="77">
        <f t="shared" si="0"/>
        <v>2.03</v>
      </c>
      <c r="L13" s="77">
        <f t="shared" si="1"/>
        <v>0</v>
      </c>
    </row>
    <row r="14" s="1" customFormat="1" ht="20.45" customHeight="1" spans="1:12">
      <c r="A14" s="79"/>
      <c r="B14" s="70">
        <v>6</v>
      </c>
      <c r="C14" s="71" t="s">
        <v>1032</v>
      </c>
      <c r="D14" s="72"/>
      <c r="E14" s="72"/>
      <c r="F14" s="30" t="s">
        <v>1033</v>
      </c>
      <c r="G14" s="49" t="s">
        <v>1034</v>
      </c>
      <c r="H14" s="31">
        <v>600</v>
      </c>
      <c r="I14" s="77">
        <v>0.04</v>
      </c>
      <c r="J14" s="77">
        <v>0</v>
      </c>
      <c r="K14" s="77">
        <f t="shared" si="0"/>
        <v>24</v>
      </c>
      <c r="L14" s="77">
        <f t="shared" si="1"/>
        <v>0</v>
      </c>
    </row>
    <row r="15" s="1" customFormat="1" ht="20.45" customHeight="1" spans="1:12">
      <c r="A15" s="79"/>
      <c r="B15" s="70">
        <v>7</v>
      </c>
      <c r="C15" s="71" t="s">
        <v>1035</v>
      </c>
      <c r="D15" s="72"/>
      <c r="E15" s="72"/>
      <c r="F15" s="30" t="s">
        <v>1036</v>
      </c>
      <c r="G15" s="49" t="s">
        <v>947</v>
      </c>
      <c r="H15" s="31">
        <v>5.4</v>
      </c>
      <c r="I15" s="77">
        <v>0.15</v>
      </c>
      <c r="J15" s="77">
        <v>0</v>
      </c>
      <c r="K15" s="77">
        <f t="shared" si="0"/>
        <v>0.81</v>
      </c>
      <c r="L15" s="77">
        <f t="shared" si="1"/>
        <v>0</v>
      </c>
    </row>
    <row r="16" s="1" customFormat="1" ht="20.45" customHeight="1" spans="1:12">
      <c r="A16" s="79"/>
      <c r="B16" s="70">
        <v>8</v>
      </c>
      <c r="C16" s="71" t="s">
        <v>1035</v>
      </c>
      <c r="D16" s="72" t="s">
        <v>945</v>
      </c>
      <c r="E16" s="72">
        <v>1.1</v>
      </c>
      <c r="F16" s="30" t="s">
        <v>1037</v>
      </c>
      <c r="G16" s="49" t="s">
        <v>947</v>
      </c>
      <c r="H16" s="31">
        <v>0.3</v>
      </c>
      <c r="I16" s="77">
        <v>0.165</v>
      </c>
      <c r="J16" s="77">
        <v>0</v>
      </c>
      <c r="K16" s="118">
        <f>ROUND(H16*I16,4)</f>
        <v>0.0495</v>
      </c>
      <c r="L16" s="77">
        <f t="shared" si="1"/>
        <v>0</v>
      </c>
    </row>
    <row r="17" s="1" customFormat="1" ht="20.45" customHeight="1" spans="1:12">
      <c r="A17" s="79"/>
      <c r="B17" s="70">
        <v>9</v>
      </c>
      <c r="C17" s="71" t="s">
        <v>1038</v>
      </c>
      <c r="D17" s="72"/>
      <c r="E17" s="72"/>
      <c r="F17" s="30" t="s">
        <v>1039</v>
      </c>
      <c r="G17" s="49" t="s">
        <v>947</v>
      </c>
      <c r="H17" s="31">
        <v>2.7</v>
      </c>
      <c r="I17" s="77">
        <v>0.18</v>
      </c>
      <c r="J17" s="77">
        <v>0</v>
      </c>
      <c r="K17" s="77">
        <f t="shared" ref="K17:K49" si="2">ROUND(H17*I17,3)</f>
        <v>0.486</v>
      </c>
      <c r="L17" s="77">
        <f t="shared" si="1"/>
        <v>0</v>
      </c>
    </row>
    <row r="18" s="1" customFormat="1" ht="20.45" customHeight="1" spans="1:12">
      <c r="A18" s="79"/>
      <c r="B18" s="70">
        <v>10</v>
      </c>
      <c r="C18" s="71" t="s">
        <v>1038</v>
      </c>
      <c r="D18" s="72" t="s">
        <v>945</v>
      </c>
      <c r="E18" s="72">
        <v>1.1</v>
      </c>
      <c r="F18" s="30" t="s">
        <v>1040</v>
      </c>
      <c r="G18" s="49" t="s">
        <v>947</v>
      </c>
      <c r="H18" s="31">
        <v>45</v>
      </c>
      <c r="I18" s="77">
        <v>0.198</v>
      </c>
      <c r="J18" s="77">
        <v>0</v>
      </c>
      <c r="K18" s="77">
        <f t="shared" si="2"/>
        <v>8.91</v>
      </c>
      <c r="L18" s="77">
        <f t="shared" si="1"/>
        <v>0</v>
      </c>
    </row>
    <row r="19" s="1" customFormat="1" ht="20.45" customHeight="1" spans="1:12">
      <c r="A19" s="79"/>
      <c r="B19" s="70">
        <v>11</v>
      </c>
      <c r="C19" s="71" t="s">
        <v>1041</v>
      </c>
      <c r="D19" s="72" t="s">
        <v>945</v>
      </c>
      <c r="E19" s="72">
        <v>1.3</v>
      </c>
      <c r="F19" s="30" t="s">
        <v>1042</v>
      </c>
      <c r="G19" s="49" t="s">
        <v>1043</v>
      </c>
      <c r="H19" s="31">
        <v>6</v>
      </c>
      <c r="I19" s="77">
        <v>8.255</v>
      </c>
      <c r="J19" s="77">
        <v>0</v>
      </c>
      <c r="K19" s="77">
        <f t="shared" si="2"/>
        <v>49.53</v>
      </c>
      <c r="L19" s="77">
        <f t="shared" si="1"/>
        <v>0</v>
      </c>
    </row>
    <row r="20" s="1" customFormat="1" ht="20.45" customHeight="1" spans="1:12">
      <c r="A20" s="79"/>
      <c r="B20" s="70">
        <v>12</v>
      </c>
      <c r="C20" s="71" t="s">
        <v>1044</v>
      </c>
      <c r="D20" s="72"/>
      <c r="E20" s="72"/>
      <c r="F20" s="30" t="s">
        <v>1045</v>
      </c>
      <c r="G20" s="49" t="s">
        <v>1043</v>
      </c>
      <c r="H20" s="31">
        <v>3</v>
      </c>
      <c r="I20" s="77">
        <v>1.8</v>
      </c>
      <c r="J20" s="77">
        <v>0</v>
      </c>
      <c r="K20" s="77">
        <f t="shared" si="2"/>
        <v>5.4</v>
      </c>
      <c r="L20" s="77">
        <f t="shared" si="1"/>
        <v>0</v>
      </c>
    </row>
    <row r="21" s="1" customFormat="1" ht="20.45" customHeight="1" spans="1:12">
      <c r="A21" s="79"/>
      <c r="B21" s="70">
        <v>13</v>
      </c>
      <c r="C21" s="71" t="s">
        <v>1046</v>
      </c>
      <c r="D21" s="72"/>
      <c r="E21" s="72"/>
      <c r="F21" s="30" t="s">
        <v>1047</v>
      </c>
      <c r="G21" s="49" t="s">
        <v>1031</v>
      </c>
      <c r="H21" s="31">
        <v>21</v>
      </c>
      <c r="I21" s="77">
        <v>0.2</v>
      </c>
      <c r="J21" s="77">
        <v>0</v>
      </c>
      <c r="K21" s="77">
        <f t="shared" si="2"/>
        <v>4.2</v>
      </c>
      <c r="L21" s="77">
        <f t="shared" si="1"/>
        <v>0</v>
      </c>
    </row>
    <row r="22" s="1" customFormat="1" ht="20.45" customHeight="1" spans="1:12">
      <c r="A22" s="79"/>
      <c r="B22" s="70">
        <v>14</v>
      </c>
      <c r="C22" s="71" t="s">
        <v>1048</v>
      </c>
      <c r="D22" s="72"/>
      <c r="E22" s="72"/>
      <c r="F22" s="30" t="s">
        <v>1049</v>
      </c>
      <c r="G22" s="49" t="s">
        <v>1034</v>
      </c>
      <c r="H22" s="31">
        <v>18</v>
      </c>
      <c r="I22" s="77">
        <v>0.03</v>
      </c>
      <c r="J22" s="77">
        <v>0</v>
      </c>
      <c r="K22" s="77">
        <f t="shared" si="2"/>
        <v>0.54</v>
      </c>
      <c r="L22" s="77">
        <f t="shared" si="1"/>
        <v>0</v>
      </c>
    </row>
    <row r="23" s="1" customFormat="1" ht="20.45" customHeight="1" spans="1:12">
      <c r="A23" s="79"/>
      <c r="B23" s="70">
        <v>15</v>
      </c>
      <c r="C23" s="71" t="s">
        <v>1050</v>
      </c>
      <c r="D23" s="72" t="s">
        <v>945</v>
      </c>
      <c r="E23" s="72">
        <v>1.3</v>
      </c>
      <c r="F23" s="30" t="s">
        <v>1051</v>
      </c>
      <c r="G23" s="49" t="s">
        <v>107</v>
      </c>
      <c r="H23" s="31">
        <v>6</v>
      </c>
      <c r="I23" s="77">
        <v>0.442</v>
      </c>
      <c r="J23" s="77">
        <v>0</v>
      </c>
      <c r="K23" s="77">
        <f t="shared" si="2"/>
        <v>2.652</v>
      </c>
      <c r="L23" s="77">
        <f t="shared" si="1"/>
        <v>0</v>
      </c>
    </row>
    <row r="24" s="1" customFormat="1" ht="20.45" customHeight="1" spans="1:12">
      <c r="A24" s="79"/>
      <c r="B24" s="70">
        <v>16</v>
      </c>
      <c r="C24" s="71" t="s">
        <v>1052</v>
      </c>
      <c r="D24" s="72"/>
      <c r="E24" s="72"/>
      <c r="F24" s="30" t="s">
        <v>1053</v>
      </c>
      <c r="G24" s="49" t="s">
        <v>1031</v>
      </c>
      <c r="H24" s="31">
        <v>21</v>
      </c>
      <c r="I24" s="77">
        <v>0.38</v>
      </c>
      <c r="J24" s="77">
        <v>0</v>
      </c>
      <c r="K24" s="77">
        <f t="shared" si="2"/>
        <v>7.98</v>
      </c>
      <c r="L24" s="77">
        <f t="shared" si="1"/>
        <v>0</v>
      </c>
    </row>
    <row r="25" s="1" customFormat="1" ht="20.45" customHeight="1" spans="1:12">
      <c r="A25" s="79"/>
      <c r="B25" s="70">
        <v>17</v>
      </c>
      <c r="C25" s="71" t="s">
        <v>1054</v>
      </c>
      <c r="D25" s="72"/>
      <c r="E25" s="72"/>
      <c r="F25" s="30" t="s">
        <v>1055</v>
      </c>
      <c r="G25" s="49" t="s">
        <v>407</v>
      </c>
      <c r="H25" s="31">
        <v>4</v>
      </c>
      <c r="I25" s="77">
        <v>1.08</v>
      </c>
      <c r="J25" s="77">
        <v>0</v>
      </c>
      <c r="K25" s="77">
        <f t="shared" si="2"/>
        <v>4.32</v>
      </c>
      <c r="L25" s="77">
        <f t="shared" si="1"/>
        <v>0</v>
      </c>
    </row>
    <row r="26" s="1" customFormat="1" ht="20.45" customHeight="1" spans="1:12">
      <c r="A26" s="79"/>
      <c r="B26" s="70">
        <v>18</v>
      </c>
      <c r="C26" s="71" t="s">
        <v>1056</v>
      </c>
      <c r="D26" s="72"/>
      <c r="E26" s="72"/>
      <c r="F26" s="30" t="s">
        <v>1057</v>
      </c>
      <c r="G26" s="49" t="s">
        <v>400</v>
      </c>
      <c r="H26" s="31">
        <v>6</v>
      </c>
      <c r="I26" s="77">
        <v>2.88</v>
      </c>
      <c r="J26" s="77">
        <v>0</v>
      </c>
      <c r="K26" s="77">
        <f t="shared" si="2"/>
        <v>17.28</v>
      </c>
      <c r="L26" s="77">
        <f t="shared" si="1"/>
        <v>0</v>
      </c>
    </row>
    <row r="27" s="1" customFormat="1" ht="20.45" customHeight="1" spans="1:12">
      <c r="A27" s="79"/>
      <c r="B27" s="70">
        <v>19</v>
      </c>
      <c r="C27" s="71" t="s">
        <v>1056</v>
      </c>
      <c r="D27" s="72" t="s">
        <v>945</v>
      </c>
      <c r="E27" s="72">
        <v>0.5</v>
      </c>
      <c r="F27" s="30" t="s">
        <v>1058</v>
      </c>
      <c r="G27" s="49" t="s">
        <v>400</v>
      </c>
      <c r="H27" s="31">
        <v>3</v>
      </c>
      <c r="I27" s="77">
        <v>1.44</v>
      </c>
      <c r="J27" s="77">
        <v>0</v>
      </c>
      <c r="K27" s="77">
        <f t="shared" si="2"/>
        <v>4.32</v>
      </c>
      <c r="L27" s="77">
        <f t="shared" si="1"/>
        <v>0</v>
      </c>
    </row>
    <row r="28" s="1" customFormat="1" ht="20.45" customHeight="1" spans="1:12">
      <c r="A28" s="79"/>
      <c r="B28" s="70">
        <v>20</v>
      </c>
      <c r="C28" s="71" t="s">
        <v>1059</v>
      </c>
      <c r="D28" s="72"/>
      <c r="E28" s="72"/>
      <c r="F28" s="30" t="s">
        <v>1060</v>
      </c>
      <c r="G28" s="49" t="s">
        <v>1061</v>
      </c>
      <c r="H28" s="31">
        <v>12</v>
      </c>
      <c r="I28" s="77">
        <v>1.41</v>
      </c>
      <c r="J28" s="77">
        <v>0</v>
      </c>
      <c r="K28" s="77">
        <f t="shared" si="2"/>
        <v>16.92</v>
      </c>
      <c r="L28" s="77">
        <f t="shared" si="1"/>
        <v>0</v>
      </c>
    </row>
    <row r="29" s="1" customFormat="1" ht="20.45" customHeight="1" spans="1:12">
      <c r="A29" s="79"/>
      <c r="B29" s="70">
        <v>21</v>
      </c>
      <c r="C29" s="71" t="s">
        <v>1062</v>
      </c>
      <c r="D29" s="72"/>
      <c r="E29" s="72"/>
      <c r="F29" s="30" t="s">
        <v>1063</v>
      </c>
      <c r="G29" s="49" t="s">
        <v>998</v>
      </c>
      <c r="H29" s="31">
        <v>1</v>
      </c>
      <c r="I29" s="77">
        <v>2.11</v>
      </c>
      <c r="J29" s="77">
        <v>0</v>
      </c>
      <c r="K29" s="77">
        <f t="shared" si="2"/>
        <v>2.11</v>
      </c>
      <c r="L29" s="77">
        <f t="shared" si="1"/>
        <v>0</v>
      </c>
    </row>
    <row r="30" s="1" customFormat="1" ht="20.45" customHeight="1" spans="1:12">
      <c r="A30" s="79"/>
      <c r="B30" s="70">
        <v>22</v>
      </c>
      <c r="C30" s="71" t="s">
        <v>1064</v>
      </c>
      <c r="D30" s="72"/>
      <c r="E30" s="72"/>
      <c r="F30" s="30" t="s">
        <v>1065</v>
      </c>
      <c r="G30" s="49" t="s">
        <v>998</v>
      </c>
      <c r="H30" s="31">
        <v>1</v>
      </c>
      <c r="I30" s="77">
        <v>1.3</v>
      </c>
      <c r="J30" s="77">
        <v>0</v>
      </c>
      <c r="K30" s="77">
        <f t="shared" si="2"/>
        <v>1.3</v>
      </c>
      <c r="L30" s="77">
        <f t="shared" si="1"/>
        <v>0</v>
      </c>
    </row>
    <row r="31" s="1" customFormat="1" ht="20.45" customHeight="1" spans="1:12">
      <c r="A31" s="79"/>
      <c r="B31" s="70">
        <v>23</v>
      </c>
      <c r="C31" s="71" t="s">
        <v>1066</v>
      </c>
      <c r="D31" s="72"/>
      <c r="E31" s="72"/>
      <c r="F31" s="30" t="s">
        <v>1067</v>
      </c>
      <c r="G31" s="49" t="s">
        <v>400</v>
      </c>
      <c r="H31" s="31">
        <v>3</v>
      </c>
      <c r="I31" s="77">
        <v>0.5</v>
      </c>
      <c r="J31" s="77">
        <v>0.5</v>
      </c>
      <c r="K31" s="77">
        <f t="shared" si="2"/>
        <v>1.5</v>
      </c>
      <c r="L31" s="77">
        <f t="shared" si="1"/>
        <v>1.5</v>
      </c>
    </row>
    <row r="32" s="1" customFormat="1" ht="20.45" customHeight="1" spans="1:12">
      <c r="A32" s="79"/>
      <c r="B32" s="70">
        <v>24</v>
      </c>
      <c r="C32" s="71" t="s">
        <v>1068</v>
      </c>
      <c r="D32" s="72"/>
      <c r="E32" s="72"/>
      <c r="F32" s="30" t="s">
        <v>1069</v>
      </c>
      <c r="G32" s="49" t="s">
        <v>400</v>
      </c>
      <c r="H32" s="31">
        <v>1</v>
      </c>
      <c r="I32" s="77">
        <v>0.5</v>
      </c>
      <c r="J32" s="77">
        <v>0</v>
      </c>
      <c r="K32" s="77">
        <f t="shared" si="2"/>
        <v>0.5</v>
      </c>
      <c r="L32" s="77">
        <f t="shared" si="1"/>
        <v>0</v>
      </c>
    </row>
    <row r="33" s="1" customFormat="1" ht="20.45" customHeight="1" spans="1:12">
      <c r="A33" s="79"/>
      <c r="B33" s="70">
        <v>25</v>
      </c>
      <c r="C33" s="71" t="s">
        <v>1070</v>
      </c>
      <c r="D33" s="72"/>
      <c r="E33" s="72"/>
      <c r="F33" s="30" t="s">
        <v>1071</v>
      </c>
      <c r="G33" s="49" t="s">
        <v>400</v>
      </c>
      <c r="H33" s="31">
        <v>7</v>
      </c>
      <c r="I33" s="77">
        <v>1.05</v>
      </c>
      <c r="J33" s="77">
        <v>0</v>
      </c>
      <c r="K33" s="77">
        <f t="shared" si="2"/>
        <v>7.35</v>
      </c>
      <c r="L33" s="77">
        <f t="shared" si="1"/>
        <v>0</v>
      </c>
    </row>
    <row r="34" s="1" customFormat="1" ht="20.45" customHeight="1" spans="1:12">
      <c r="A34" s="79"/>
      <c r="B34" s="70">
        <v>26</v>
      </c>
      <c r="C34" s="71" t="s">
        <v>1072</v>
      </c>
      <c r="D34" s="72"/>
      <c r="E34" s="72"/>
      <c r="F34" s="30" t="s">
        <v>1073</v>
      </c>
      <c r="G34" s="49" t="s">
        <v>1074</v>
      </c>
      <c r="H34" s="31">
        <v>16</v>
      </c>
      <c r="I34" s="77">
        <v>0.25</v>
      </c>
      <c r="J34" s="77">
        <v>0</v>
      </c>
      <c r="K34" s="77">
        <f t="shared" si="2"/>
        <v>4</v>
      </c>
      <c r="L34" s="77">
        <f t="shared" si="1"/>
        <v>0</v>
      </c>
    </row>
    <row r="35" s="1" customFormat="1" ht="20.45" customHeight="1" spans="1:12">
      <c r="A35" s="79"/>
      <c r="B35" s="70">
        <v>27</v>
      </c>
      <c r="C35" s="71" t="s">
        <v>1075</v>
      </c>
      <c r="D35" s="72"/>
      <c r="E35" s="72"/>
      <c r="F35" s="30" t="s">
        <v>1076</v>
      </c>
      <c r="G35" s="49" t="s">
        <v>1074</v>
      </c>
      <c r="H35" s="31">
        <v>16</v>
      </c>
      <c r="I35" s="77">
        <v>1.1</v>
      </c>
      <c r="J35" s="77">
        <v>0</v>
      </c>
      <c r="K35" s="77">
        <f t="shared" si="2"/>
        <v>17.6</v>
      </c>
      <c r="L35" s="77">
        <f t="shared" si="1"/>
        <v>0</v>
      </c>
    </row>
    <row r="36" s="1" customFormat="1" ht="20.45" customHeight="1" spans="1:12">
      <c r="A36" s="79"/>
      <c r="B36" s="70">
        <v>28</v>
      </c>
      <c r="C36" s="71" t="s">
        <v>1077</v>
      </c>
      <c r="D36" s="72"/>
      <c r="E36" s="72"/>
      <c r="F36" s="30" t="s">
        <v>1078</v>
      </c>
      <c r="G36" s="49" t="s">
        <v>1074</v>
      </c>
      <c r="H36" s="31">
        <v>2</v>
      </c>
      <c r="I36" s="77">
        <v>1.6</v>
      </c>
      <c r="J36" s="77">
        <v>0</v>
      </c>
      <c r="K36" s="77">
        <f t="shared" si="2"/>
        <v>3.2</v>
      </c>
      <c r="L36" s="77">
        <f t="shared" si="1"/>
        <v>0</v>
      </c>
    </row>
    <row r="37" s="1" customFormat="1" ht="20.45" customHeight="1" spans="1:12">
      <c r="A37" s="79"/>
      <c r="B37" s="70">
        <v>29</v>
      </c>
      <c r="C37" s="71" t="s">
        <v>1079</v>
      </c>
      <c r="D37" s="72"/>
      <c r="E37" s="72"/>
      <c r="F37" s="30" t="s">
        <v>1080</v>
      </c>
      <c r="G37" s="49" t="s">
        <v>998</v>
      </c>
      <c r="H37" s="31">
        <v>1</v>
      </c>
      <c r="I37" s="77">
        <v>3.5</v>
      </c>
      <c r="J37" s="77">
        <v>0</v>
      </c>
      <c r="K37" s="77">
        <f t="shared" si="2"/>
        <v>3.5</v>
      </c>
      <c r="L37" s="77">
        <f t="shared" si="1"/>
        <v>0</v>
      </c>
    </row>
    <row r="38" s="1" customFormat="1" ht="20.45" customHeight="1" spans="1:12">
      <c r="A38" s="79"/>
      <c r="B38" s="70">
        <v>30</v>
      </c>
      <c r="C38" s="71" t="s">
        <v>1081</v>
      </c>
      <c r="D38" s="72"/>
      <c r="E38" s="72"/>
      <c r="F38" s="30" t="s">
        <v>1082</v>
      </c>
      <c r="G38" s="49" t="s">
        <v>1083</v>
      </c>
      <c r="H38" s="31">
        <v>2</v>
      </c>
      <c r="I38" s="77">
        <v>0.95</v>
      </c>
      <c r="J38" s="77">
        <v>0</v>
      </c>
      <c r="K38" s="77">
        <f t="shared" si="2"/>
        <v>1.9</v>
      </c>
      <c r="L38" s="77">
        <f t="shared" si="1"/>
        <v>0</v>
      </c>
    </row>
    <row r="39" s="1" customFormat="1" ht="20.45" customHeight="1" spans="1:12">
      <c r="A39" s="79"/>
      <c r="B39" s="70">
        <v>31</v>
      </c>
      <c r="C39" s="71" t="s">
        <v>1084</v>
      </c>
      <c r="D39" s="72"/>
      <c r="E39" s="72"/>
      <c r="F39" s="30" t="s">
        <v>1085</v>
      </c>
      <c r="G39" s="49" t="s">
        <v>1086</v>
      </c>
      <c r="H39" s="31">
        <v>0.25</v>
      </c>
      <c r="I39" s="77">
        <v>1.5</v>
      </c>
      <c r="J39" s="77">
        <v>0</v>
      </c>
      <c r="K39" s="77">
        <f t="shared" si="2"/>
        <v>0.375</v>
      </c>
      <c r="L39" s="77">
        <f t="shared" si="1"/>
        <v>0</v>
      </c>
    </row>
    <row r="40" s="1" customFormat="1" ht="20.45" customHeight="1" spans="1:12">
      <c r="A40" s="79"/>
      <c r="B40" s="70">
        <v>32</v>
      </c>
      <c r="C40" s="71" t="s">
        <v>1087</v>
      </c>
      <c r="D40" s="72"/>
      <c r="E40" s="72"/>
      <c r="F40" s="30" t="s">
        <v>1088</v>
      </c>
      <c r="G40" s="49" t="s">
        <v>998</v>
      </c>
      <c r="H40" s="31">
        <v>1</v>
      </c>
      <c r="I40" s="77">
        <v>2.5</v>
      </c>
      <c r="J40" s="77">
        <v>0</v>
      </c>
      <c r="K40" s="77">
        <f t="shared" si="2"/>
        <v>2.5</v>
      </c>
      <c r="L40" s="77">
        <f t="shared" si="1"/>
        <v>0</v>
      </c>
    </row>
    <row r="41" s="1" customFormat="1" ht="20.45" customHeight="1" spans="1:12">
      <c r="A41" s="79"/>
      <c r="B41" s="70">
        <v>33</v>
      </c>
      <c r="C41" s="71" t="s">
        <v>1089</v>
      </c>
      <c r="D41" s="72"/>
      <c r="E41" s="72"/>
      <c r="F41" s="30" t="s">
        <v>1090</v>
      </c>
      <c r="G41" s="49" t="s">
        <v>107</v>
      </c>
      <c r="H41" s="31">
        <v>1</v>
      </c>
      <c r="I41" s="77">
        <v>0.2</v>
      </c>
      <c r="J41" s="77">
        <v>0</v>
      </c>
      <c r="K41" s="77">
        <f t="shared" si="2"/>
        <v>0.2</v>
      </c>
      <c r="L41" s="77">
        <f t="shared" si="1"/>
        <v>0</v>
      </c>
    </row>
    <row r="42" s="1" customFormat="1" ht="20.45" customHeight="1" spans="1:12">
      <c r="A42" s="79"/>
      <c r="B42" s="70">
        <v>34</v>
      </c>
      <c r="C42" s="71" t="s">
        <v>1070</v>
      </c>
      <c r="D42" s="72"/>
      <c r="E42" s="72"/>
      <c r="F42" s="30" t="s">
        <v>1071</v>
      </c>
      <c r="G42" s="49" t="s">
        <v>400</v>
      </c>
      <c r="H42" s="31">
        <v>10</v>
      </c>
      <c r="I42" s="77">
        <v>1.05</v>
      </c>
      <c r="J42" s="77">
        <v>0</v>
      </c>
      <c r="K42" s="77">
        <f t="shared" si="2"/>
        <v>10.5</v>
      </c>
      <c r="L42" s="77">
        <f t="shared" si="1"/>
        <v>0</v>
      </c>
    </row>
    <row r="43" s="1" customFormat="1" ht="20.45" customHeight="1" spans="1:12">
      <c r="A43" s="79"/>
      <c r="B43" s="70">
        <v>35</v>
      </c>
      <c r="C43" s="71" t="s">
        <v>1072</v>
      </c>
      <c r="D43" s="72"/>
      <c r="E43" s="72"/>
      <c r="F43" s="30" t="s">
        <v>1073</v>
      </c>
      <c r="G43" s="49" t="s">
        <v>1074</v>
      </c>
      <c r="H43" s="31">
        <v>10</v>
      </c>
      <c r="I43" s="77">
        <v>0.25</v>
      </c>
      <c r="J43" s="77">
        <v>0</v>
      </c>
      <c r="K43" s="77">
        <f t="shared" si="2"/>
        <v>2.5</v>
      </c>
      <c r="L43" s="77">
        <f t="shared" si="1"/>
        <v>0</v>
      </c>
    </row>
    <row r="44" ht="20.45" customHeight="1" spans="2:12">
      <c r="B44" s="70">
        <v>36</v>
      </c>
      <c r="C44" s="71" t="s">
        <v>1091</v>
      </c>
      <c r="D44" s="72"/>
      <c r="E44" s="72"/>
      <c r="F44" s="30" t="s">
        <v>1092</v>
      </c>
      <c r="G44" s="49" t="s">
        <v>1074</v>
      </c>
      <c r="H44" s="31">
        <v>16</v>
      </c>
      <c r="I44" s="77">
        <v>0.25</v>
      </c>
      <c r="J44" s="77">
        <v>0</v>
      </c>
      <c r="K44" s="77">
        <f t="shared" si="2"/>
        <v>4</v>
      </c>
      <c r="L44" s="77">
        <f t="shared" si="1"/>
        <v>0</v>
      </c>
    </row>
    <row r="45" ht="20.45" customHeight="1" spans="2:12">
      <c r="B45" s="70">
        <v>37</v>
      </c>
      <c r="C45" s="71" t="s">
        <v>1075</v>
      </c>
      <c r="D45" s="72"/>
      <c r="E45" s="72"/>
      <c r="F45" s="30" t="s">
        <v>1076</v>
      </c>
      <c r="G45" s="49" t="s">
        <v>1074</v>
      </c>
      <c r="H45" s="31">
        <v>18</v>
      </c>
      <c r="I45" s="77">
        <v>1.1</v>
      </c>
      <c r="J45" s="77">
        <v>0</v>
      </c>
      <c r="K45" s="77">
        <f t="shared" si="2"/>
        <v>19.8</v>
      </c>
      <c r="L45" s="77">
        <f t="shared" si="1"/>
        <v>0</v>
      </c>
    </row>
    <row r="46" ht="20.45" customHeight="1" spans="2:12">
      <c r="B46" s="70">
        <v>38</v>
      </c>
      <c r="C46" s="71" t="s">
        <v>1079</v>
      </c>
      <c r="D46" s="72"/>
      <c r="E46" s="72"/>
      <c r="F46" s="30" t="s">
        <v>1080</v>
      </c>
      <c r="G46" s="49" t="s">
        <v>998</v>
      </c>
      <c r="H46" s="31">
        <v>2</v>
      </c>
      <c r="I46" s="77">
        <v>3.5</v>
      </c>
      <c r="J46" s="77">
        <v>0</v>
      </c>
      <c r="K46" s="77">
        <f t="shared" si="2"/>
        <v>7</v>
      </c>
      <c r="L46" s="77">
        <f t="shared" si="1"/>
        <v>0</v>
      </c>
    </row>
    <row r="47" ht="20.45" customHeight="1" spans="2:12">
      <c r="B47" s="70">
        <v>39</v>
      </c>
      <c r="C47" s="71" t="s">
        <v>1081</v>
      </c>
      <c r="D47" s="72"/>
      <c r="E47" s="72"/>
      <c r="F47" s="30" t="s">
        <v>1082</v>
      </c>
      <c r="G47" s="49" t="s">
        <v>1083</v>
      </c>
      <c r="H47" s="31">
        <v>4</v>
      </c>
      <c r="I47" s="77">
        <v>0.95</v>
      </c>
      <c r="J47" s="77">
        <v>0</v>
      </c>
      <c r="K47" s="77">
        <f t="shared" si="2"/>
        <v>3.8</v>
      </c>
      <c r="L47" s="77">
        <f t="shared" si="1"/>
        <v>0</v>
      </c>
    </row>
    <row r="48" ht="20.45" customHeight="1" spans="2:12">
      <c r="B48" s="70">
        <v>40</v>
      </c>
      <c r="C48" s="71" t="s">
        <v>1084</v>
      </c>
      <c r="D48" s="72"/>
      <c r="E48" s="72"/>
      <c r="F48" s="30" t="s">
        <v>1085</v>
      </c>
      <c r="G48" s="49" t="s">
        <v>1086</v>
      </c>
      <c r="H48" s="31">
        <v>0.5</v>
      </c>
      <c r="I48" s="77">
        <v>1.5</v>
      </c>
      <c r="J48" s="77">
        <v>0</v>
      </c>
      <c r="K48" s="77">
        <f t="shared" si="2"/>
        <v>0.75</v>
      </c>
      <c r="L48" s="77">
        <f t="shared" si="1"/>
        <v>0</v>
      </c>
    </row>
    <row r="49" ht="20.45" customHeight="1" spans="2:12">
      <c r="B49" s="70">
        <v>41</v>
      </c>
      <c r="C49" s="71" t="s">
        <v>1087</v>
      </c>
      <c r="D49" s="72" t="s">
        <v>945</v>
      </c>
      <c r="E49" s="72">
        <v>0.4</v>
      </c>
      <c r="F49" s="30" t="s">
        <v>1088</v>
      </c>
      <c r="G49" s="49" t="s">
        <v>998</v>
      </c>
      <c r="H49" s="31">
        <v>2</v>
      </c>
      <c r="I49" s="77">
        <v>2.5</v>
      </c>
      <c r="J49" s="77">
        <v>0</v>
      </c>
      <c r="K49" s="77">
        <f t="shared" si="2"/>
        <v>5</v>
      </c>
      <c r="L49" s="77">
        <f t="shared" si="1"/>
        <v>0</v>
      </c>
    </row>
    <row r="50" ht="20.45" customHeight="1" spans="2:12">
      <c r="B50" s="70"/>
      <c r="C50" s="71"/>
      <c r="D50" s="72"/>
      <c r="E50" s="72"/>
      <c r="F50" s="30"/>
      <c r="G50" s="49"/>
      <c r="H50" s="31"/>
      <c r="I50" s="77"/>
      <c r="J50" s="77"/>
      <c r="K50" s="77"/>
      <c r="L50" s="77"/>
    </row>
    <row r="51" ht="20.45" customHeight="1" spans="2:12">
      <c r="B51" s="70"/>
      <c r="C51" s="71"/>
      <c r="D51" s="72"/>
      <c r="E51" s="72"/>
      <c r="F51" s="30"/>
      <c r="G51" s="49"/>
      <c r="H51" s="31"/>
      <c r="I51" s="77"/>
      <c r="J51" s="77"/>
      <c r="K51" s="77"/>
      <c r="L51" s="77"/>
    </row>
    <row r="52" ht="20.45" customHeight="1" spans="2:12">
      <c r="B52" s="70"/>
      <c r="C52" s="71"/>
      <c r="D52" s="72"/>
      <c r="E52" s="72"/>
      <c r="F52" s="30"/>
      <c r="G52" s="49"/>
      <c r="H52" s="31"/>
      <c r="I52" s="77"/>
      <c r="J52" s="77"/>
      <c r="K52" s="77"/>
      <c r="L52" s="77"/>
    </row>
    <row r="53" ht="20.45" hidden="1" customHeight="1" spans="2:12">
      <c r="B53" s="70"/>
      <c r="C53" s="71"/>
      <c r="D53" s="72"/>
      <c r="E53" s="72"/>
      <c r="F53" s="30"/>
      <c r="G53" s="49"/>
      <c r="H53" s="31"/>
      <c r="I53" s="77"/>
      <c r="J53" s="77"/>
      <c r="K53" s="77"/>
      <c r="L53" s="77"/>
    </row>
    <row r="54" ht="20.45" hidden="1" customHeight="1" spans="2:12">
      <c r="B54" s="70"/>
      <c r="C54" s="71"/>
      <c r="D54" s="72"/>
      <c r="E54" s="72"/>
      <c r="F54" s="30"/>
      <c r="G54" s="49"/>
      <c r="H54" s="31"/>
      <c r="I54" s="77"/>
      <c r="J54" s="77"/>
      <c r="K54" s="77"/>
      <c r="L54" s="77"/>
    </row>
    <row r="55" ht="20.45" hidden="1" customHeight="1" spans="2:12">
      <c r="B55" s="70"/>
      <c r="C55" s="71"/>
      <c r="D55" s="72"/>
      <c r="E55" s="72"/>
      <c r="F55" s="30"/>
      <c r="G55" s="49"/>
      <c r="H55" s="31"/>
      <c r="I55" s="77"/>
      <c r="J55" s="77"/>
      <c r="K55" s="77"/>
      <c r="L55" s="77"/>
    </row>
    <row r="56" ht="20.45" hidden="1" customHeight="1" spans="2:12">
      <c r="B56" s="70"/>
      <c r="C56" s="71"/>
      <c r="D56" s="72"/>
      <c r="E56" s="72"/>
      <c r="F56" s="30"/>
      <c r="G56" s="49"/>
      <c r="H56" s="31"/>
      <c r="I56" s="77"/>
      <c r="J56" s="77"/>
      <c r="K56" s="77"/>
      <c r="L56" s="77"/>
    </row>
    <row r="57" ht="20.45" hidden="1" customHeight="1" spans="2:12">
      <c r="B57" s="70"/>
      <c r="C57" s="71"/>
      <c r="D57" s="72"/>
      <c r="E57" s="72"/>
      <c r="F57" s="30"/>
      <c r="G57" s="49"/>
      <c r="H57" s="31"/>
      <c r="I57" s="77"/>
      <c r="J57" s="77"/>
      <c r="K57" s="77"/>
      <c r="L57" s="77"/>
    </row>
    <row r="58" ht="20.45" hidden="1" customHeight="1" spans="2:12">
      <c r="B58" s="70"/>
      <c r="C58" s="71"/>
      <c r="D58" s="72"/>
      <c r="E58" s="72"/>
      <c r="F58" s="30"/>
      <c r="G58" s="49"/>
      <c r="H58" s="31"/>
      <c r="I58" s="77"/>
      <c r="J58" s="77"/>
      <c r="K58" s="77"/>
      <c r="L58" s="77"/>
    </row>
    <row r="59" ht="20.45" hidden="1" customHeight="1" spans="2:12">
      <c r="B59" s="70"/>
      <c r="C59" s="71"/>
      <c r="D59" s="72"/>
      <c r="E59" s="72"/>
      <c r="F59" s="30"/>
      <c r="G59" s="49"/>
      <c r="H59" s="31"/>
      <c r="I59" s="77"/>
      <c r="J59" s="77"/>
      <c r="K59" s="77"/>
      <c r="L59" s="77"/>
    </row>
    <row r="60" ht="20.45" hidden="1" customHeight="1" spans="2:12">
      <c r="B60" s="70"/>
      <c r="C60" s="71"/>
      <c r="D60" s="72"/>
      <c r="E60" s="72"/>
      <c r="F60" s="30"/>
      <c r="G60" s="49"/>
      <c r="H60" s="31"/>
      <c r="I60" s="77"/>
      <c r="J60" s="77"/>
      <c r="K60" s="77"/>
      <c r="L60" s="77"/>
    </row>
    <row r="61" ht="20.45" hidden="1" customHeight="1" spans="2:12">
      <c r="B61" s="70"/>
      <c r="C61" s="71"/>
      <c r="D61" s="72"/>
      <c r="E61" s="72"/>
      <c r="F61" s="30"/>
      <c r="G61" s="49"/>
      <c r="H61" s="31"/>
      <c r="I61" s="77"/>
      <c r="J61" s="77"/>
      <c r="K61" s="77"/>
      <c r="L61" s="77"/>
    </row>
    <row r="62" ht="20.45" customHeight="1" spans="2:12">
      <c r="B62" s="70"/>
      <c r="C62" s="71"/>
      <c r="D62" s="72"/>
      <c r="E62" s="72"/>
      <c r="F62" s="81" t="s">
        <v>950</v>
      </c>
      <c r="G62" s="49"/>
      <c r="H62" s="31"/>
      <c r="I62" s="77"/>
      <c r="J62" s="77"/>
      <c r="K62" s="83">
        <f>SUM(K9:K49)</f>
        <v>255.7725</v>
      </c>
      <c r="L62" s="83">
        <f>SUM(L9:L49)</f>
        <v>1.5</v>
      </c>
    </row>
    <row r="63" ht="20.45" customHeight="1" spans="2:12">
      <c r="B63" s="70"/>
      <c r="C63" s="71"/>
      <c r="D63" s="72"/>
      <c r="E63" s="72"/>
      <c r="F63" s="81" t="s">
        <v>951</v>
      </c>
      <c r="G63" s="49"/>
      <c r="H63" s="31"/>
      <c r="I63" s="77"/>
      <c r="J63" s="77"/>
      <c r="K63" s="83">
        <v>0</v>
      </c>
      <c r="L63" s="83">
        <v>0</v>
      </c>
    </row>
    <row r="64" ht="20.45" customHeight="1" spans="2:12">
      <c r="B64" s="70"/>
      <c r="C64" s="71"/>
      <c r="D64" s="72"/>
      <c r="E64" s="72"/>
      <c r="F64" s="81" t="s">
        <v>600</v>
      </c>
      <c r="G64" s="49"/>
      <c r="H64" s="31"/>
      <c r="I64" s="77"/>
      <c r="J64" s="77"/>
      <c r="K64" s="83">
        <f>K62+K63</f>
        <v>255.7725</v>
      </c>
      <c r="L64" s="83">
        <f>L62+L63</f>
        <v>1.5</v>
      </c>
    </row>
    <row r="65" ht="20.45" customHeight="1" spans="2:12">
      <c r="B65" s="70"/>
      <c r="C65" s="71"/>
      <c r="D65" s="72"/>
      <c r="E65" s="72"/>
      <c r="F65" s="81" t="s">
        <v>952</v>
      </c>
      <c r="G65" s="49"/>
      <c r="H65" s="31"/>
      <c r="I65" s="77"/>
      <c r="J65" s="77"/>
      <c r="K65" s="83">
        <v>125.3</v>
      </c>
      <c r="L65" s="83">
        <v>0</v>
      </c>
    </row>
  </sheetData>
  <sheetProtection password="CF7A" sheet="1" objects="1"/>
  <mergeCells count="9">
    <mergeCell ref="B2:L2"/>
    <mergeCell ref="I6:J6"/>
    <mergeCell ref="K6:L6"/>
    <mergeCell ref="C8:E8"/>
    <mergeCell ref="B6:B7"/>
    <mergeCell ref="F6:F7"/>
    <mergeCell ref="G6:G7"/>
    <mergeCell ref="H6:H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5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E5" sqref="E5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56.1238095238095" style="51" customWidth="1"/>
    <col min="7" max="7" width="11.1238095238095" style="1" customWidth="1"/>
    <col min="8" max="8" width="10.1809523809524" style="2" customWidth="1"/>
    <col min="9" max="9" width="23.847619047619" style="2" customWidth="1"/>
    <col min="10" max="10" width="8.84761904761905" style="2" customWidth="1"/>
    <col min="11" max="11" width="9.84761904761905" style="2" customWidth="1"/>
    <col min="12" max="12" width="8.84761904761905" style="2" customWidth="1"/>
    <col min="13" max="13" width="11.1809523809524" style="2" customWidth="1"/>
    <col min="14" max="16384" width="12" style="2"/>
  </cols>
  <sheetData>
    <row r="1" s="1" customFormat="1" ht="20.1" customHeight="1"/>
    <row r="2" ht="24.95" customHeight="1" spans="2:13">
      <c r="B2" s="3" t="s">
        <v>953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2:6">
      <c r="B3" s="4"/>
      <c r="F3" s="2"/>
    </row>
    <row r="4" ht="21" customHeight="1" spans="2:6">
      <c r="B4" s="4" t="s">
        <v>1008</v>
      </c>
      <c r="F4" s="2"/>
    </row>
    <row r="5" ht="21" customHeight="1" spans="2:11">
      <c r="B5" s="4" t="s">
        <v>819</v>
      </c>
      <c r="F5" s="2"/>
      <c r="J5" s="6" t="s">
        <v>1093</v>
      </c>
      <c r="K5" s="6"/>
    </row>
    <row r="6" ht="21" customHeight="1" spans="2:13"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37" t="s">
        <v>955</v>
      </c>
      <c r="J6" s="74" t="s">
        <v>956</v>
      </c>
      <c r="K6" s="75"/>
      <c r="L6" s="74" t="s">
        <v>957</v>
      </c>
      <c r="M6" s="75"/>
    </row>
    <row r="7" ht="30" customHeight="1" spans="2:13">
      <c r="B7" s="12"/>
      <c r="C7" s="64"/>
      <c r="D7" s="65"/>
      <c r="E7" s="66"/>
      <c r="F7" s="12"/>
      <c r="G7" s="12"/>
      <c r="H7" s="42"/>
      <c r="I7" s="42"/>
      <c r="J7" s="44" t="s">
        <v>958</v>
      </c>
      <c r="K7" s="44" t="s">
        <v>959</v>
      </c>
      <c r="L7" s="44" t="s">
        <v>958</v>
      </c>
      <c r="M7" s="44" t="s">
        <v>960</v>
      </c>
    </row>
    <row r="8" ht="21" customHeight="1" spans="2:13"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37" t="s">
        <v>838</v>
      </c>
      <c r="J8" s="48" t="s">
        <v>839</v>
      </c>
      <c r="K8" s="48" t="s">
        <v>840</v>
      </c>
      <c r="L8" s="48" t="s">
        <v>841</v>
      </c>
      <c r="M8" s="48" t="s">
        <v>842</v>
      </c>
    </row>
    <row r="9" ht="20.45" customHeight="1" spans="2:13">
      <c r="B9" s="70">
        <v>1</v>
      </c>
      <c r="C9" s="71" t="s">
        <v>1050</v>
      </c>
      <c r="D9" s="72" t="s">
        <v>945</v>
      </c>
      <c r="E9" s="72">
        <v>1.3</v>
      </c>
      <c r="F9" s="30" t="s">
        <v>1051</v>
      </c>
      <c r="G9" s="49" t="s">
        <v>107</v>
      </c>
      <c r="H9" s="31">
        <v>6</v>
      </c>
      <c r="I9" s="76" t="s">
        <v>1094</v>
      </c>
      <c r="J9" s="77">
        <v>0.12</v>
      </c>
      <c r="K9" s="31">
        <v>140</v>
      </c>
      <c r="L9" s="31">
        <f t="shared" ref="L9:L28" si="0">ROUND(H9*J9,2)</f>
        <v>0.72</v>
      </c>
      <c r="M9" s="31">
        <f t="shared" ref="M9:M49" si="1">ROUND(K9*L9,2)</f>
        <v>100.8</v>
      </c>
    </row>
    <row r="10" ht="20.45" customHeight="1" spans="2:13">
      <c r="B10" s="70">
        <v>2</v>
      </c>
      <c r="C10" s="71" t="s">
        <v>1050</v>
      </c>
      <c r="D10" s="72" t="s">
        <v>945</v>
      </c>
      <c r="E10" s="72">
        <v>1.3</v>
      </c>
      <c r="F10" s="30" t="s">
        <v>1051</v>
      </c>
      <c r="G10" s="49" t="s">
        <v>107</v>
      </c>
      <c r="H10" s="31">
        <v>6</v>
      </c>
      <c r="I10" s="76" t="s">
        <v>1095</v>
      </c>
      <c r="J10" s="77">
        <v>0.12</v>
      </c>
      <c r="K10" s="31">
        <v>147</v>
      </c>
      <c r="L10" s="31">
        <f t="shared" si="0"/>
        <v>0.72</v>
      </c>
      <c r="M10" s="31">
        <f t="shared" si="1"/>
        <v>105.84</v>
      </c>
    </row>
    <row r="11" ht="20.45" customHeight="1" spans="2:13">
      <c r="B11" s="70">
        <v>3</v>
      </c>
      <c r="C11" s="71" t="s">
        <v>1052</v>
      </c>
      <c r="D11" s="72"/>
      <c r="E11" s="72"/>
      <c r="F11" s="30" t="s">
        <v>1053</v>
      </c>
      <c r="G11" s="49" t="s">
        <v>1031</v>
      </c>
      <c r="H11" s="31">
        <v>21</v>
      </c>
      <c r="I11" s="76" t="s">
        <v>1096</v>
      </c>
      <c r="J11" s="77">
        <v>0.05</v>
      </c>
      <c r="K11" s="31">
        <v>140</v>
      </c>
      <c r="L11" s="31">
        <f t="shared" si="0"/>
        <v>1.05</v>
      </c>
      <c r="M11" s="31">
        <f t="shared" si="1"/>
        <v>147</v>
      </c>
    </row>
    <row r="12" ht="20.45" customHeight="1" spans="2:13">
      <c r="B12" s="70">
        <v>4</v>
      </c>
      <c r="C12" s="71" t="s">
        <v>1052</v>
      </c>
      <c r="D12" s="72"/>
      <c r="E12" s="72"/>
      <c r="F12" s="30" t="s">
        <v>1053</v>
      </c>
      <c r="G12" s="49" t="s">
        <v>1031</v>
      </c>
      <c r="H12" s="31">
        <v>21</v>
      </c>
      <c r="I12" s="76" t="s">
        <v>1097</v>
      </c>
      <c r="J12" s="77">
        <v>0.05</v>
      </c>
      <c r="K12" s="31">
        <v>125</v>
      </c>
      <c r="L12" s="31">
        <f t="shared" si="0"/>
        <v>1.05</v>
      </c>
      <c r="M12" s="31">
        <f t="shared" si="1"/>
        <v>131.25</v>
      </c>
    </row>
    <row r="13" ht="20.45" customHeight="1" spans="2:13">
      <c r="B13" s="70">
        <v>5</v>
      </c>
      <c r="C13" s="71" t="s">
        <v>1052</v>
      </c>
      <c r="D13" s="72"/>
      <c r="E13" s="72"/>
      <c r="F13" s="30" t="s">
        <v>1053</v>
      </c>
      <c r="G13" s="49" t="s">
        <v>1031</v>
      </c>
      <c r="H13" s="31">
        <v>21</v>
      </c>
      <c r="I13" s="76" t="s">
        <v>1098</v>
      </c>
      <c r="J13" s="77">
        <v>0.05</v>
      </c>
      <c r="K13" s="31">
        <v>310</v>
      </c>
      <c r="L13" s="31">
        <f t="shared" si="0"/>
        <v>1.05</v>
      </c>
      <c r="M13" s="31">
        <f t="shared" si="1"/>
        <v>325.5</v>
      </c>
    </row>
    <row r="14" ht="20.45" customHeight="1" spans="2:13">
      <c r="B14" s="70">
        <v>6</v>
      </c>
      <c r="C14" s="71" t="s">
        <v>1068</v>
      </c>
      <c r="D14" s="72"/>
      <c r="E14" s="72"/>
      <c r="F14" s="30" t="s">
        <v>1069</v>
      </c>
      <c r="G14" s="49" t="s">
        <v>400</v>
      </c>
      <c r="H14" s="31">
        <v>1</v>
      </c>
      <c r="I14" s="76" t="s">
        <v>1099</v>
      </c>
      <c r="J14" s="77">
        <v>0.24</v>
      </c>
      <c r="K14" s="31">
        <v>116</v>
      </c>
      <c r="L14" s="31">
        <f t="shared" si="0"/>
        <v>0.24</v>
      </c>
      <c r="M14" s="31">
        <f t="shared" si="1"/>
        <v>27.84</v>
      </c>
    </row>
    <row r="15" ht="20.45" customHeight="1" spans="2:13">
      <c r="B15" s="70">
        <v>7</v>
      </c>
      <c r="C15" s="71" t="s">
        <v>1068</v>
      </c>
      <c r="D15" s="72"/>
      <c r="E15" s="72"/>
      <c r="F15" s="30" t="s">
        <v>1069</v>
      </c>
      <c r="G15" s="49" t="s">
        <v>400</v>
      </c>
      <c r="H15" s="31">
        <v>1</v>
      </c>
      <c r="I15" s="76" t="s">
        <v>1100</v>
      </c>
      <c r="J15" s="77">
        <v>0.24</v>
      </c>
      <c r="K15" s="31">
        <v>117</v>
      </c>
      <c r="L15" s="31">
        <f t="shared" si="0"/>
        <v>0.24</v>
      </c>
      <c r="M15" s="31">
        <f t="shared" si="1"/>
        <v>28.08</v>
      </c>
    </row>
    <row r="16" ht="20.45" customHeight="1" spans="2:13">
      <c r="B16" s="70">
        <v>8</v>
      </c>
      <c r="C16" s="71" t="s">
        <v>1072</v>
      </c>
      <c r="D16" s="72"/>
      <c r="E16" s="72"/>
      <c r="F16" s="30" t="s">
        <v>1073</v>
      </c>
      <c r="G16" s="49" t="s">
        <v>1074</v>
      </c>
      <c r="H16" s="31">
        <v>16</v>
      </c>
      <c r="I16" s="76" t="s">
        <v>1101</v>
      </c>
      <c r="J16" s="77">
        <v>0.05</v>
      </c>
      <c r="K16" s="31">
        <v>350</v>
      </c>
      <c r="L16" s="31">
        <f t="shared" si="0"/>
        <v>0.8</v>
      </c>
      <c r="M16" s="31">
        <f t="shared" si="1"/>
        <v>280</v>
      </c>
    </row>
    <row r="17" ht="20.45" customHeight="1" spans="2:13">
      <c r="B17" s="70">
        <v>9</v>
      </c>
      <c r="C17" s="71" t="s">
        <v>1075</v>
      </c>
      <c r="D17" s="72"/>
      <c r="E17" s="72"/>
      <c r="F17" s="30" t="s">
        <v>1076</v>
      </c>
      <c r="G17" s="49" t="s">
        <v>1074</v>
      </c>
      <c r="H17" s="31">
        <v>16</v>
      </c>
      <c r="I17" s="76" t="s">
        <v>1102</v>
      </c>
      <c r="J17" s="77">
        <v>0.05</v>
      </c>
      <c r="K17" s="31">
        <v>192</v>
      </c>
      <c r="L17" s="31">
        <f t="shared" si="0"/>
        <v>0.8</v>
      </c>
      <c r="M17" s="31">
        <f t="shared" si="1"/>
        <v>153.6</v>
      </c>
    </row>
    <row r="18" ht="20.45" customHeight="1" spans="2:13">
      <c r="B18" s="70">
        <v>10</v>
      </c>
      <c r="C18" s="71" t="s">
        <v>1075</v>
      </c>
      <c r="D18" s="72"/>
      <c r="E18" s="72"/>
      <c r="F18" s="30" t="s">
        <v>1076</v>
      </c>
      <c r="G18" s="49" t="s">
        <v>1074</v>
      </c>
      <c r="H18" s="31">
        <v>16</v>
      </c>
      <c r="I18" s="76" t="s">
        <v>1103</v>
      </c>
      <c r="J18" s="77">
        <v>0.03</v>
      </c>
      <c r="K18" s="31">
        <v>129</v>
      </c>
      <c r="L18" s="31">
        <f t="shared" si="0"/>
        <v>0.48</v>
      </c>
      <c r="M18" s="31">
        <f t="shared" si="1"/>
        <v>61.92</v>
      </c>
    </row>
    <row r="19" ht="20.45" customHeight="1" spans="2:13">
      <c r="B19" s="70">
        <v>11</v>
      </c>
      <c r="C19" s="71" t="s">
        <v>1075</v>
      </c>
      <c r="D19" s="72"/>
      <c r="E19" s="72"/>
      <c r="F19" s="30" t="s">
        <v>1076</v>
      </c>
      <c r="G19" s="49" t="s">
        <v>1074</v>
      </c>
      <c r="H19" s="31">
        <v>16</v>
      </c>
      <c r="I19" s="76" t="s">
        <v>1099</v>
      </c>
      <c r="J19" s="77">
        <v>0.1</v>
      </c>
      <c r="K19" s="31">
        <v>116</v>
      </c>
      <c r="L19" s="31">
        <f t="shared" si="0"/>
        <v>1.6</v>
      </c>
      <c r="M19" s="31">
        <f t="shared" si="1"/>
        <v>185.6</v>
      </c>
    </row>
    <row r="20" ht="20.45" customHeight="1" spans="2:13">
      <c r="B20" s="70">
        <v>12</v>
      </c>
      <c r="C20" s="71" t="s">
        <v>1075</v>
      </c>
      <c r="D20" s="72"/>
      <c r="E20" s="72"/>
      <c r="F20" s="30" t="s">
        <v>1076</v>
      </c>
      <c r="G20" s="49" t="s">
        <v>1074</v>
      </c>
      <c r="H20" s="31">
        <v>16</v>
      </c>
      <c r="I20" s="76" t="s">
        <v>1100</v>
      </c>
      <c r="J20" s="77">
        <v>0.1</v>
      </c>
      <c r="K20" s="31">
        <v>117</v>
      </c>
      <c r="L20" s="31">
        <f t="shared" si="0"/>
        <v>1.6</v>
      </c>
      <c r="M20" s="31">
        <f t="shared" si="1"/>
        <v>187.2</v>
      </c>
    </row>
    <row r="21" ht="20.45" customHeight="1" spans="2:13">
      <c r="B21" s="70">
        <v>13</v>
      </c>
      <c r="C21" s="71" t="s">
        <v>1077</v>
      </c>
      <c r="D21" s="72"/>
      <c r="E21" s="72"/>
      <c r="F21" s="30" t="s">
        <v>1078</v>
      </c>
      <c r="G21" s="49" t="s">
        <v>1074</v>
      </c>
      <c r="H21" s="31">
        <v>2</v>
      </c>
      <c r="I21" s="76" t="s">
        <v>1104</v>
      </c>
      <c r="J21" s="77">
        <v>0.05</v>
      </c>
      <c r="K21" s="31">
        <v>1181</v>
      </c>
      <c r="L21" s="31">
        <f t="shared" si="0"/>
        <v>0.1</v>
      </c>
      <c r="M21" s="31">
        <f t="shared" si="1"/>
        <v>118.1</v>
      </c>
    </row>
    <row r="22" ht="20.45" customHeight="1" spans="2:13">
      <c r="B22" s="70">
        <v>14</v>
      </c>
      <c r="C22" s="71" t="s">
        <v>1077</v>
      </c>
      <c r="D22" s="72"/>
      <c r="E22" s="72"/>
      <c r="F22" s="30" t="s">
        <v>1078</v>
      </c>
      <c r="G22" s="49" t="s">
        <v>1074</v>
      </c>
      <c r="H22" s="31">
        <v>2</v>
      </c>
      <c r="I22" s="76" t="s">
        <v>1103</v>
      </c>
      <c r="J22" s="77">
        <v>0.03</v>
      </c>
      <c r="K22" s="31">
        <v>129</v>
      </c>
      <c r="L22" s="31">
        <f t="shared" si="0"/>
        <v>0.06</v>
      </c>
      <c r="M22" s="31">
        <f t="shared" si="1"/>
        <v>7.74</v>
      </c>
    </row>
    <row r="23" ht="20.45" customHeight="1" spans="2:13">
      <c r="B23" s="70">
        <v>15</v>
      </c>
      <c r="C23" s="71" t="s">
        <v>1077</v>
      </c>
      <c r="D23" s="72"/>
      <c r="E23" s="72"/>
      <c r="F23" s="30" t="s">
        <v>1078</v>
      </c>
      <c r="G23" s="49" t="s">
        <v>1074</v>
      </c>
      <c r="H23" s="31">
        <v>2</v>
      </c>
      <c r="I23" s="76" t="s">
        <v>1099</v>
      </c>
      <c r="J23" s="77">
        <v>0.1</v>
      </c>
      <c r="K23" s="31">
        <v>116</v>
      </c>
      <c r="L23" s="31">
        <f t="shared" si="0"/>
        <v>0.2</v>
      </c>
      <c r="M23" s="31">
        <f t="shared" si="1"/>
        <v>23.2</v>
      </c>
    </row>
    <row r="24" ht="20.45" customHeight="1" spans="2:13">
      <c r="B24" s="70">
        <v>16</v>
      </c>
      <c r="C24" s="71" t="s">
        <v>1077</v>
      </c>
      <c r="D24" s="72"/>
      <c r="E24" s="72"/>
      <c r="F24" s="30" t="s">
        <v>1078</v>
      </c>
      <c r="G24" s="49" t="s">
        <v>1074</v>
      </c>
      <c r="H24" s="31">
        <v>2</v>
      </c>
      <c r="I24" s="76" t="s">
        <v>1100</v>
      </c>
      <c r="J24" s="77">
        <v>0.1</v>
      </c>
      <c r="K24" s="31">
        <v>117</v>
      </c>
      <c r="L24" s="31">
        <f t="shared" si="0"/>
        <v>0.2</v>
      </c>
      <c r="M24" s="31">
        <f t="shared" si="1"/>
        <v>23.4</v>
      </c>
    </row>
    <row r="25" ht="20.45" customHeight="1" spans="2:13">
      <c r="B25" s="70">
        <v>17</v>
      </c>
      <c r="C25" s="71" t="s">
        <v>1077</v>
      </c>
      <c r="D25" s="72"/>
      <c r="E25" s="72"/>
      <c r="F25" s="30" t="s">
        <v>1078</v>
      </c>
      <c r="G25" s="49" t="s">
        <v>1074</v>
      </c>
      <c r="H25" s="31">
        <v>2</v>
      </c>
      <c r="I25" s="76" t="s">
        <v>1105</v>
      </c>
      <c r="J25" s="77">
        <v>0.05</v>
      </c>
      <c r="K25" s="31">
        <v>428</v>
      </c>
      <c r="L25" s="31">
        <f t="shared" si="0"/>
        <v>0.1</v>
      </c>
      <c r="M25" s="31">
        <f t="shared" si="1"/>
        <v>42.8</v>
      </c>
    </row>
    <row r="26" ht="20.45" customHeight="1" spans="2:13">
      <c r="B26" s="70">
        <v>18</v>
      </c>
      <c r="C26" s="71" t="s">
        <v>1081</v>
      </c>
      <c r="D26" s="72"/>
      <c r="E26" s="72"/>
      <c r="F26" s="30" t="s">
        <v>1082</v>
      </c>
      <c r="G26" s="49" t="s">
        <v>1083</v>
      </c>
      <c r="H26" s="31">
        <v>2</v>
      </c>
      <c r="I26" s="76" t="s">
        <v>1099</v>
      </c>
      <c r="J26" s="77">
        <v>0.05</v>
      </c>
      <c r="K26" s="31">
        <v>116</v>
      </c>
      <c r="L26" s="31">
        <f t="shared" si="0"/>
        <v>0.1</v>
      </c>
      <c r="M26" s="31">
        <f t="shared" si="1"/>
        <v>11.6</v>
      </c>
    </row>
    <row r="27" ht="20.45" customHeight="1" spans="2:13">
      <c r="B27" s="70">
        <v>19</v>
      </c>
      <c r="C27" s="71" t="s">
        <v>1081</v>
      </c>
      <c r="D27" s="72"/>
      <c r="E27" s="72"/>
      <c r="F27" s="30" t="s">
        <v>1082</v>
      </c>
      <c r="G27" s="49" t="s">
        <v>1083</v>
      </c>
      <c r="H27" s="31">
        <v>2</v>
      </c>
      <c r="I27" s="76" t="s">
        <v>1100</v>
      </c>
      <c r="J27" s="77">
        <v>0.05</v>
      </c>
      <c r="K27" s="31">
        <v>117</v>
      </c>
      <c r="L27" s="31">
        <f t="shared" si="0"/>
        <v>0.1</v>
      </c>
      <c r="M27" s="31">
        <f t="shared" si="1"/>
        <v>11.7</v>
      </c>
    </row>
    <row r="28" ht="20.45" customHeight="1" spans="2:13">
      <c r="B28" s="70">
        <v>20</v>
      </c>
      <c r="C28" s="71" t="s">
        <v>1081</v>
      </c>
      <c r="D28" s="72"/>
      <c r="E28" s="72"/>
      <c r="F28" s="30" t="s">
        <v>1082</v>
      </c>
      <c r="G28" s="49" t="s">
        <v>1083</v>
      </c>
      <c r="H28" s="31">
        <v>2</v>
      </c>
      <c r="I28" s="76" t="s">
        <v>1103</v>
      </c>
      <c r="J28" s="77">
        <v>0.1</v>
      </c>
      <c r="K28" s="31">
        <v>129</v>
      </c>
      <c r="L28" s="31">
        <f t="shared" si="0"/>
        <v>0.2</v>
      </c>
      <c r="M28" s="31">
        <f t="shared" si="1"/>
        <v>25.8</v>
      </c>
    </row>
    <row r="29" ht="20.45" customHeight="1" spans="2:13">
      <c r="B29" s="70">
        <v>21</v>
      </c>
      <c r="C29" s="71" t="s">
        <v>1084</v>
      </c>
      <c r="D29" s="72"/>
      <c r="E29" s="72"/>
      <c r="F29" s="30" t="s">
        <v>1085</v>
      </c>
      <c r="G29" s="49" t="s">
        <v>1086</v>
      </c>
      <c r="H29" s="31">
        <v>0.25</v>
      </c>
      <c r="I29" s="76" t="s">
        <v>1101</v>
      </c>
      <c r="J29" s="77">
        <v>0.1</v>
      </c>
      <c r="K29" s="31">
        <v>350</v>
      </c>
      <c r="L29" s="31">
        <f>ROUND(H29*J29,3)</f>
        <v>0.025</v>
      </c>
      <c r="M29" s="31">
        <f t="shared" si="1"/>
        <v>8.75</v>
      </c>
    </row>
    <row r="30" ht="20.45" customHeight="1" spans="2:13">
      <c r="B30" s="70">
        <v>22</v>
      </c>
      <c r="C30" s="71" t="s">
        <v>1084</v>
      </c>
      <c r="D30" s="72"/>
      <c r="E30" s="72"/>
      <c r="F30" s="30" t="s">
        <v>1085</v>
      </c>
      <c r="G30" s="49" t="s">
        <v>1086</v>
      </c>
      <c r="H30" s="31">
        <v>0.25</v>
      </c>
      <c r="I30" s="76" t="s">
        <v>1103</v>
      </c>
      <c r="J30" s="77">
        <v>0.2</v>
      </c>
      <c r="K30" s="31">
        <v>129</v>
      </c>
      <c r="L30" s="31">
        <f t="shared" ref="L30:L49" si="2">ROUND(H30*J30,2)</f>
        <v>0.05</v>
      </c>
      <c r="M30" s="31">
        <f t="shared" si="1"/>
        <v>6.45</v>
      </c>
    </row>
    <row r="31" ht="20.45" customHeight="1" spans="2:13">
      <c r="B31" s="70">
        <v>23</v>
      </c>
      <c r="C31" s="71" t="s">
        <v>1087</v>
      </c>
      <c r="D31" s="72"/>
      <c r="E31" s="72"/>
      <c r="F31" s="30" t="s">
        <v>1088</v>
      </c>
      <c r="G31" s="49" t="s">
        <v>998</v>
      </c>
      <c r="H31" s="31">
        <v>1</v>
      </c>
      <c r="I31" s="76" t="s">
        <v>1104</v>
      </c>
      <c r="J31" s="77">
        <v>0.1</v>
      </c>
      <c r="K31" s="31">
        <v>1181</v>
      </c>
      <c r="L31" s="31">
        <f t="shared" si="2"/>
        <v>0.1</v>
      </c>
      <c r="M31" s="31">
        <f t="shared" si="1"/>
        <v>118.1</v>
      </c>
    </row>
    <row r="32" ht="20.45" customHeight="1" spans="2:13">
      <c r="B32" s="70">
        <v>24</v>
      </c>
      <c r="C32" s="71" t="s">
        <v>1087</v>
      </c>
      <c r="D32" s="72"/>
      <c r="E32" s="72"/>
      <c r="F32" s="30" t="s">
        <v>1088</v>
      </c>
      <c r="G32" s="49" t="s">
        <v>998</v>
      </c>
      <c r="H32" s="31">
        <v>1</v>
      </c>
      <c r="I32" s="76" t="s">
        <v>1103</v>
      </c>
      <c r="J32" s="77">
        <v>0.1</v>
      </c>
      <c r="K32" s="31">
        <v>129</v>
      </c>
      <c r="L32" s="31">
        <f t="shared" si="2"/>
        <v>0.1</v>
      </c>
      <c r="M32" s="31">
        <f t="shared" si="1"/>
        <v>12.9</v>
      </c>
    </row>
    <row r="33" ht="20.45" customHeight="1" spans="2:13">
      <c r="B33" s="70">
        <v>25</v>
      </c>
      <c r="C33" s="71" t="s">
        <v>1087</v>
      </c>
      <c r="D33" s="72"/>
      <c r="E33" s="72"/>
      <c r="F33" s="30" t="s">
        <v>1088</v>
      </c>
      <c r="G33" s="49" t="s">
        <v>998</v>
      </c>
      <c r="H33" s="31">
        <v>1</v>
      </c>
      <c r="I33" s="76" t="s">
        <v>1099</v>
      </c>
      <c r="J33" s="77">
        <v>0.1</v>
      </c>
      <c r="K33" s="31">
        <v>116</v>
      </c>
      <c r="L33" s="31">
        <f t="shared" si="2"/>
        <v>0.1</v>
      </c>
      <c r="M33" s="31">
        <f t="shared" si="1"/>
        <v>11.6</v>
      </c>
    </row>
    <row r="34" ht="20.45" customHeight="1" spans="2:13">
      <c r="B34" s="70">
        <v>26</v>
      </c>
      <c r="C34" s="71" t="s">
        <v>1087</v>
      </c>
      <c r="D34" s="72"/>
      <c r="E34" s="72"/>
      <c r="F34" s="30" t="s">
        <v>1088</v>
      </c>
      <c r="G34" s="49" t="s">
        <v>998</v>
      </c>
      <c r="H34" s="31">
        <v>1</v>
      </c>
      <c r="I34" s="76" t="s">
        <v>1100</v>
      </c>
      <c r="J34" s="77">
        <v>0.1</v>
      </c>
      <c r="K34" s="31">
        <v>117</v>
      </c>
      <c r="L34" s="31">
        <f t="shared" si="2"/>
        <v>0.1</v>
      </c>
      <c r="M34" s="31">
        <f t="shared" si="1"/>
        <v>11.7</v>
      </c>
    </row>
    <row r="35" ht="20.45" customHeight="1" spans="2:13">
      <c r="B35" s="70">
        <v>27</v>
      </c>
      <c r="C35" s="71" t="s">
        <v>1072</v>
      </c>
      <c r="D35" s="72"/>
      <c r="E35" s="72"/>
      <c r="F35" s="30" t="s">
        <v>1073</v>
      </c>
      <c r="G35" s="49" t="s">
        <v>1074</v>
      </c>
      <c r="H35" s="31">
        <v>10</v>
      </c>
      <c r="I35" s="76" t="s">
        <v>1101</v>
      </c>
      <c r="J35" s="77">
        <v>0.05</v>
      </c>
      <c r="K35" s="31">
        <v>350</v>
      </c>
      <c r="L35" s="31">
        <f t="shared" si="2"/>
        <v>0.5</v>
      </c>
      <c r="M35" s="31">
        <f t="shared" si="1"/>
        <v>175</v>
      </c>
    </row>
    <row r="36" ht="20.45" customHeight="1" spans="2:13">
      <c r="B36" s="70">
        <v>28</v>
      </c>
      <c r="C36" s="71" t="s">
        <v>1091</v>
      </c>
      <c r="D36" s="72"/>
      <c r="E36" s="72"/>
      <c r="F36" s="30" t="s">
        <v>1092</v>
      </c>
      <c r="G36" s="49" t="s">
        <v>1074</v>
      </c>
      <c r="H36" s="31">
        <v>16</v>
      </c>
      <c r="I36" s="76" t="s">
        <v>1102</v>
      </c>
      <c r="J36" s="77">
        <v>0.05</v>
      </c>
      <c r="K36" s="31">
        <v>192</v>
      </c>
      <c r="L36" s="31">
        <f t="shared" si="2"/>
        <v>0.8</v>
      </c>
      <c r="M36" s="31">
        <f t="shared" si="1"/>
        <v>153.6</v>
      </c>
    </row>
    <row r="37" ht="20.45" customHeight="1" spans="2:13">
      <c r="B37" s="70">
        <v>29</v>
      </c>
      <c r="C37" s="71" t="s">
        <v>1075</v>
      </c>
      <c r="D37" s="72"/>
      <c r="E37" s="72"/>
      <c r="F37" s="30" t="s">
        <v>1076</v>
      </c>
      <c r="G37" s="49" t="s">
        <v>1074</v>
      </c>
      <c r="H37" s="31">
        <v>18</v>
      </c>
      <c r="I37" s="76" t="s">
        <v>1102</v>
      </c>
      <c r="J37" s="77">
        <v>0.05</v>
      </c>
      <c r="K37" s="31">
        <v>192</v>
      </c>
      <c r="L37" s="31">
        <f t="shared" si="2"/>
        <v>0.9</v>
      </c>
      <c r="M37" s="31">
        <f t="shared" si="1"/>
        <v>172.8</v>
      </c>
    </row>
    <row r="38" ht="20.45" customHeight="1" spans="2:13">
      <c r="B38" s="70">
        <v>30</v>
      </c>
      <c r="C38" s="71" t="s">
        <v>1075</v>
      </c>
      <c r="D38" s="72"/>
      <c r="E38" s="72"/>
      <c r="F38" s="30" t="s">
        <v>1076</v>
      </c>
      <c r="G38" s="49" t="s">
        <v>1074</v>
      </c>
      <c r="H38" s="31">
        <v>18</v>
      </c>
      <c r="I38" s="76" t="s">
        <v>1103</v>
      </c>
      <c r="J38" s="77">
        <v>0.03</v>
      </c>
      <c r="K38" s="31">
        <v>129</v>
      </c>
      <c r="L38" s="31">
        <f t="shared" si="2"/>
        <v>0.54</v>
      </c>
      <c r="M38" s="31">
        <f t="shared" si="1"/>
        <v>69.66</v>
      </c>
    </row>
    <row r="39" ht="20.45" customHeight="1" spans="2:13">
      <c r="B39" s="70">
        <v>31</v>
      </c>
      <c r="C39" s="71" t="s">
        <v>1075</v>
      </c>
      <c r="D39" s="72"/>
      <c r="E39" s="72"/>
      <c r="F39" s="30" t="s">
        <v>1076</v>
      </c>
      <c r="G39" s="49" t="s">
        <v>1074</v>
      </c>
      <c r="H39" s="31">
        <v>18</v>
      </c>
      <c r="I39" s="76" t="s">
        <v>1099</v>
      </c>
      <c r="J39" s="77">
        <v>0.1</v>
      </c>
      <c r="K39" s="31">
        <v>116</v>
      </c>
      <c r="L39" s="31">
        <f t="shared" si="2"/>
        <v>1.8</v>
      </c>
      <c r="M39" s="31">
        <f t="shared" si="1"/>
        <v>208.8</v>
      </c>
    </row>
    <row r="40" ht="20.45" customHeight="1" spans="2:13">
      <c r="B40" s="70">
        <v>32</v>
      </c>
      <c r="C40" s="71" t="s">
        <v>1075</v>
      </c>
      <c r="D40" s="72"/>
      <c r="E40" s="72"/>
      <c r="F40" s="30" t="s">
        <v>1076</v>
      </c>
      <c r="G40" s="49" t="s">
        <v>1074</v>
      </c>
      <c r="H40" s="31">
        <v>18</v>
      </c>
      <c r="I40" s="76" t="s">
        <v>1100</v>
      </c>
      <c r="J40" s="77">
        <v>0.1</v>
      </c>
      <c r="K40" s="31">
        <v>117</v>
      </c>
      <c r="L40" s="31">
        <f t="shared" si="2"/>
        <v>1.8</v>
      </c>
      <c r="M40" s="31">
        <f t="shared" si="1"/>
        <v>210.6</v>
      </c>
    </row>
    <row r="41" ht="20.45" customHeight="1" spans="2:13">
      <c r="B41" s="70">
        <v>33</v>
      </c>
      <c r="C41" s="71" t="s">
        <v>1081</v>
      </c>
      <c r="D41" s="72"/>
      <c r="E41" s="72"/>
      <c r="F41" s="30" t="s">
        <v>1082</v>
      </c>
      <c r="G41" s="49" t="s">
        <v>1083</v>
      </c>
      <c r="H41" s="31">
        <v>4</v>
      </c>
      <c r="I41" s="76" t="s">
        <v>1099</v>
      </c>
      <c r="J41" s="77">
        <v>0.05</v>
      </c>
      <c r="K41" s="31">
        <v>116</v>
      </c>
      <c r="L41" s="31">
        <f t="shared" si="2"/>
        <v>0.2</v>
      </c>
      <c r="M41" s="31">
        <f t="shared" si="1"/>
        <v>23.2</v>
      </c>
    </row>
    <row r="42" ht="20.45" customHeight="1" spans="2:13">
      <c r="B42" s="70">
        <v>34</v>
      </c>
      <c r="C42" s="71" t="s">
        <v>1081</v>
      </c>
      <c r="D42" s="72"/>
      <c r="E42" s="72"/>
      <c r="F42" s="30" t="s">
        <v>1082</v>
      </c>
      <c r="G42" s="49" t="s">
        <v>1083</v>
      </c>
      <c r="H42" s="31">
        <v>4</v>
      </c>
      <c r="I42" s="76" t="s">
        <v>1100</v>
      </c>
      <c r="J42" s="77">
        <v>0.05</v>
      </c>
      <c r="K42" s="31">
        <v>117</v>
      </c>
      <c r="L42" s="31">
        <f t="shared" si="2"/>
        <v>0.2</v>
      </c>
      <c r="M42" s="31">
        <f t="shared" si="1"/>
        <v>23.4</v>
      </c>
    </row>
    <row r="43" ht="20.45" customHeight="1" spans="2:13">
      <c r="B43" s="70">
        <v>35</v>
      </c>
      <c r="C43" s="71" t="s">
        <v>1081</v>
      </c>
      <c r="D43" s="72"/>
      <c r="E43" s="72"/>
      <c r="F43" s="30" t="s">
        <v>1082</v>
      </c>
      <c r="G43" s="49" t="s">
        <v>1083</v>
      </c>
      <c r="H43" s="31">
        <v>4</v>
      </c>
      <c r="I43" s="76" t="s">
        <v>1103</v>
      </c>
      <c r="J43" s="77">
        <v>0.1</v>
      </c>
      <c r="K43" s="31">
        <v>129</v>
      </c>
      <c r="L43" s="31">
        <f t="shared" si="2"/>
        <v>0.4</v>
      </c>
      <c r="M43" s="31">
        <f t="shared" si="1"/>
        <v>51.6</v>
      </c>
    </row>
    <row r="44" ht="20.45" customHeight="1" spans="2:13">
      <c r="B44" s="70">
        <v>36</v>
      </c>
      <c r="C44" s="71" t="s">
        <v>1084</v>
      </c>
      <c r="D44" s="72"/>
      <c r="E44" s="72"/>
      <c r="F44" s="30" t="s">
        <v>1085</v>
      </c>
      <c r="G44" s="49" t="s">
        <v>1086</v>
      </c>
      <c r="H44" s="31">
        <v>0.5</v>
      </c>
      <c r="I44" s="76" t="s">
        <v>1101</v>
      </c>
      <c r="J44" s="77">
        <v>0.1</v>
      </c>
      <c r="K44" s="31">
        <v>350</v>
      </c>
      <c r="L44" s="31">
        <f t="shared" si="2"/>
        <v>0.05</v>
      </c>
      <c r="M44" s="31">
        <f t="shared" si="1"/>
        <v>17.5</v>
      </c>
    </row>
    <row r="45" ht="20.45" customHeight="1" spans="2:13">
      <c r="B45" s="70">
        <v>37</v>
      </c>
      <c r="C45" s="71" t="s">
        <v>1084</v>
      </c>
      <c r="D45" s="72"/>
      <c r="E45" s="72"/>
      <c r="F45" s="30" t="s">
        <v>1085</v>
      </c>
      <c r="G45" s="49" t="s">
        <v>1086</v>
      </c>
      <c r="H45" s="31">
        <v>0.5</v>
      </c>
      <c r="I45" s="76" t="s">
        <v>1103</v>
      </c>
      <c r="J45" s="77">
        <v>0.2</v>
      </c>
      <c r="K45" s="31">
        <v>129</v>
      </c>
      <c r="L45" s="31">
        <f t="shared" si="2"/>
        <v>0.1</v>
      </c>
      <c r="M45" s="31">
        <f t="shared" si="1"/>
        <v>12.9</v>
      </c>
    </row>
    <row r="46" ht="20.45" customHeight="1" spans="2:13">
      <c r="B46" s="70">
        <v>38</v>
      </c>
      <c r="C46" s="71" t="s">
        <v>1087</v>
      </c>
      <c r="D46" s="72"/>
      <c r="E46" s="72"/>
      <c r="F46" s="30" t="s">
        <v>1088</v>
      </c>
      <c r="G46" s="49" t="s">
        <v>998</v>
      </c>
      <c r="H46" s="31">
        <v>2</v>
      </c>
      <c r="I46" s="76" t="s">
        <v>1104</v>
      </c>
      <c r="J46" s="77">
        <v>0.1</v>
      </c>
      <c r="K46" s="31">
        <v>1181</v>
      </c>
      <c r="L46" s="31">
        <f t="shared" si="2"/>
        <v>0.2</v>
      </c>
      <c r="M46" s="31">
        <f t="shared" si="1"/>
        <v>236.2</v>
      </c>
    </row>
    <row r="47" ht="20.45" customHeight="1" spans="2:13">
      <c r="B47" s="70">
        <v>39</v>
      </c>
      <c r="C47" s="71" t="s">
        <v>1087</v>
      </c>
      <c r="D47" s="72"/>
      <c r="E47" s="72"/>
      <c r="F47" s="30" t="s">
        <v>1088</v>
      </c>
      <c r="G47" s="49" t="s">
        <v>998</v>
      </c>
      <c r="H47" s="31">
        <v>2</v>
      </c>
      <c r="I47" s="76" t="s">
        <v>1103</v>
      </c>
      <c r="J47" s="77">
        <v>0.1</v>
      </c>
      <c r="K47" s="31">
        <v>129</v>
      </c>
      <c r="L47" s="31">
        <f t="shared" si="2"/>
        <v>0.2</v>
      </c>
      <c r="M47" s="31">
        <f t="shared" si="1"/>
        <v>25.8</v>
      </c>
    </row>
    <row r="48" ht="20.45" customHeight="1" spans="2:13">
      <c r="B48" s="70">
        <v>40</v>
      </c>
      <c r="C48" s="71" t="s">
        <v>1087</v>
      </c>
      <c r="D48" s="72"/>
      <c r="E48" s="72"/>
      <c r="F48" s="30" t="s">
        <v>1088</v>
      </c>
      <c r="G48" s="49" t="s">
        <v>998</v>
      </c>
      <c r="H48" s="31">
        <v>2</v>
      </c>
      <c r="I48" s="76" t="s">
        <v>1099</v>
      </c>
      <c r="J48" s="77">
        <v>0.1</v>
      </c>
      <c r="K48" s="31">
        <v>116</v>
      </c>
      <c r="L48" s="31">
        <f t="shared" si="2"/>
        <v>0.2</v>
      </c>
      <c r="M48" s="31">
        <f t="shared" si="1"/>
        <v>23.2</v>
      </c>
    </row>
    <row r="49" ht="20.45" customHeight="1" spans="2:13">
      <c r="B49" s="70">
        <v>41</v>
      </c>
      <c r="C49" s="71" t="s">
        <v>1087</v>
      </c>
      <c r="D49" s="72"/>
      <c r="E49" s="72"/>
      <c r="F49" s="30" t="s">
        <v>1088</v>
      </c>
      <c r="G49" s="49" t="s">
        <v>998</v>
      </c>
      <c r="H49" s="31">
        <v>2</v>
      </c>
      <c r="I49" s="76" t="s">
        <v>1100</v>
      </c>
      <c r="J49" s="77">
        <v>0.1</v>
      </c>
      <c r="K49" s="31">
        <v>117</v>
      </c>
      <c r="L49" s="31">
        <f t="shared" si="2"/>
        <v>0.2</v>
      </c>
      <c r="M49" s="31">
        <f t="shared" si="1"/>
        <v>23.4</v>
      </c>
    </row>
    <row r="50" ht="20.45" customHeight="1" spans="2:13">
      <c r="B50" s="70"/>
      <c r="C50" s="71"/>
      <c r="D50" s="72"/>
      <c r="E50" s="72"/>
      <c r="F50" s="30"/>
      <c r="G50" s="49"/>
      <c r="H50" s="31"/>
      <c r="I50" s="76"/>
      <c r="J50" s="77"/>
      <c r="K50" s="31"/>
      <c r="L50" s="31"/>
      <c r="M50" s="31"/>
    </row>
    <row r="51" ht="20.45" customHeight="1" spans="2:13">
      <c r="B51" s="70"/>
      <c r="C51" s="71"/>
      <c r="D51" s="72"/>
      <c r="E51" s="72"/>
      <c r="F51" s="30"/>
      <c r="G51" s="49"/>
      <c r="H51" s="31"/>
      <c r="I51" s="76"/>
      <c r="J51" s="77"/>
      <c r="K51" s="31"/>
      <c r="L51" s="31"/>
      <c r="M51" s="31"/>
    </row>
    <row r="52" ht="20.45" hidden="1" customHeight="1" spans="2:13">
      <c r="B52" s="70"/>
      <c r="C52" s="71"/>
      <c r="D52" s="72"/>
      <c r="E52" s="72"/>
      <c r="F52" s="30"/>
      <c r="G52" s="49"/>
      <c r="H52" s="31"/>
      <c r="I52" s="76"/>
      <c r="J52" s="77"/>
      <c r="K52" s="31"/>
      <c r="L52" s="31"/>
      <c r="M52" s="31"/>
    </row>
    <row r="53" ht="20.45" hidden="1" customHeight="1" spans="2:13">
      <c r="B53" s="70"/>
      <c r="C53" s="71"/>
      <c r="D53" s="72"/>
      <c r="E53" s="72"/>
      <c r="F53" s="30"/>
      <c r="G53" s="49"/>
      <c r="H53" s="31"/>
      <c r="I53" s="76"/>
      <c r="J53" s="77"/>
      <c r="K53" s="31"/>
      <c r="L53" s="31"/>
      <c r="M53" s="31"/>
    </row>
    <row r="54" ht="20.45" hidden="1" customHeight="1" spans="2:13">
      <c r="B54" s="70"/>
      <c r="C54" s="71"/>
      <c r="D54" s="72"/>
      <c r="E54" s="72"/>
      <c r="F54" s="30"/>
      <c r="G54" s="49"/>
      <c r="H54" s="31"/>
      <c r="I54" s="76"/>
      <c r="J54" s="77"/>
      <c r="K54" s="31"/>
      <c r="L54" s="31"/>
      <c r="M54" s="31"/>
    </row>
    <row r="55" ht="20.45" hidden="1" customHeight="1" spans="2:13">
      <c r="B55" s="70"/>
      <c r="C55" s="71"/>
      <c r="D55" s="72"/>
      <c r="E55" s="72"/>
      <c r="F55" s="30"/>
      <c r="G55" s="49"/>
      <c r="H55" s="31"/>
      <c r="I55" s="76"/>
      <c r="J55" s="77"/>
      <c r="K55" s="31"/>
      <c r="L55" s="31"/>
      <c r="M55" s="31"/>
    </row>
    <row r="56" ht="20.45" hidden="1" customHeight="1" spans="2:13">
      <c r="B56" s="70"/>
      <c r="C56" s="71"/>
      <c r="D56" s="72"/>
      <c r="E56" s="72"/>
      <c r="F56" s="30"/>
      <c r="G56" s="49"/>
      <c r="H56" s="31"/>
      <c r="I56" s="76"/>
      <c r="J56" s="77"/>
      <c r="K56" s="31"/>
      <c r="L56" s="31"/>
      <c r="M56" s="31"/>
    </row>
    <row r="57" ht="20.45" hidden="1" customHeight="1" spans="2:13">
      <c r="B57" s="70"/>
      <c r="C57" s="71"/>
      <c r="D57" s="72"/>
      <c r="E57" s="72"/>
      <c r="F57" s="30"/>
      <c r="G57" s="49"/>
      <c r="H57" s="31"/>
      <c r="I57" s="76"/>
      <c r="J57" s="77"/>
      <c r="K57" s="31"/>
      <c r="L57" s="31"/>
      <c r="M57" s="31"/>
    </row>
    <row r="58" ht="20.45" hidden="1" customHeight="1" spans="2:13">
      <c r="B58" s="70"/>
      <c r="C58" s="71"/>
      <c r="D58" s="72"/>
      <c r="E58" s="72"/>
      <c r="F58" s="30"/>
      <c r="G58" s="49"/>
      <c r="H58" s="31"/>
      <c r="I58" s="76"/>
      <c r="J58" s="77"/>
      <c r="K58" s="31"/>
      <c r="L58" s="31"/>
      <c r="M58" s="31"/>
    </row>
    <row r="59" ht="20.45" hidden="1" customHeight="1" spans="2:13">
      <c r="B59" s="70"/>
      <c r="C59" s="71"/>
      <c r="D59" s="72"/>
      <c r="E59" s="72"/>
      <c r="F59" s="30"/>
      <c r="G59" s="49"/>
      <c r="H59" s="31"/>
      <c r="I59" s="76"/>
      <c r="J59" s="77"/>
      <c r="K59" s="31"/>
      <c r="L59" s="31"/>
      <c r="M59" s="31"/>
    </row>
    <row r="60" ht="20.45" hidden="1" customHeight="1" spans="2:13">
      <c r="B60" s="70"/>
      <c r="C60" s="71"/>
      <c r="D60" s="72"/>
      <c r="E60" s="72"/>
      <c r="F60" s="30"/>
      <c r="G60" s="49"/>
      <c r="H60" s="31"/>
      <c r="I60" s="76"/>
      <c r="J60" s="77"/>
      <c r="K60" s="31"/>
      <c r="L60" s="31"/>
      <c r="M60" s="31"/>
    </row>
    <row r="61" ht="20.45" hidden="1" customHeight="1" spans="2:13">
      <c r="B61" s="70"/>
      <c r="C61" s="71"/>
      <c r="D61" s="72"/>
      <c r="E61" s="72"/>
      <c r="F61" s="30"/>
      <c r="G61" s="49"/>
      <c r="H61" s="31"/>
      <c r="I61" s="76"/>
      <c r="J61" s="77"/>
      <c r="K61" s="31"/>
      <c r="L61" s="31"/>
      <c r="M61" s="31"/>
    </row>
    <row r="62" ht="20.45" hidden="1" customHeight="1" spans="2:13">
      <c r="B62" s="70"/>
      <c r="C62" s="71"/>
      <c r="D62" s="72"/>
      <c r="E62" s="72"/>
      <c r="F62" s="30"/>
      <c r="G62" s="49"/>
      <c r="H62" s="31"/>
      <c r="I62" s="76"/>
      <c r="J62" s="77"/>
      <c r="K62" s="31"/>
      <c r="L62" s="31"/>
      <c r="M62" s="31"/>
    </row>
    <row r="63" ht="20.45" hidden="1" customHeight="1" spans="2:13">
      <c r="B63" s="70"/>
      <c r="C63" s="71"/>
      <c r="D63" s="72"/>
      <c r="E63" s="72"/>
      <c r="F63" s="30"/>
      <c r="G63" s="49"/>
      <c r="H63" s="31"/>
      <c r="I63" s="76"/>
      <c r="J63" s="77"/>
      <c r="K63" s="31"/>
      <c r="L63" s="31"/>
      <c r="M63" s="31"/>
    </row>
    <row r="64" ht="20.45" customHeight="1" spans="2:13">
      <c r="B64" s="70"/>
      <c r="C64" s="71"/>
      <c r="D64" s="72"/>
      <c r="E64" s="72"/>
      <c r="F64" s="73" t="s">
        <v>600</v>
      </c>
      <c r="G64" s="49"/>
      <c r="H64" s="31"/>
      <c r="I64" s="31"/>
      <c r="J64" s="31"/>
      <c r="K64" s="31"/>
      <c r="L64" s="78">
        <f>SUM(L9:L49)</f>
        <v>19.975</v>
      </c>
      <c r="M64" s="78">
        <f>SUM(M9:M49)</f>
        <v>3596.13</v>
      </c>
    </row>
    <row r="65" ht="20.45" customHeight="1" spans="2:13">
      <c r="B65" s="70"/>
      <c r="C65" s="71"/>
      <c r="D65" s="72"/>
      <c r="E65" s="72"/>
      <c r="F65" s="60"/>
      <c r="G65" s="49"/>
      <c r="H65" s="31"/>
      <c r="I65" s="31"/>
      <c r="J65" s="31"/>
      <c r="K65" s="31"/>
      <c r="L65" s="31"/>
      <c r="M65" s="31"/>
    </row>
  </sheetData>
  <sheetProtection password="CF7A" sheet="1" objects="1"/>
  <mergeCells count="10">
    <mergeCell ref="B2:M2"/>
    <mergeCell ref="J6:K6"/>
    <mergeCell ref="L6:M6"/>
    <mergeCell ref="C8:E8"/>
    <mergeCell ref="B6:B7"/>
    <mergeCell ref="F6:F7"/>
    <mergeCell ref="G6:G7"/>
    <mergeCell ref="H6:H7"/>
    <mergeCell ref="I6:I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3" orientation="landscape" horizontalDpi="600"/>
  <headerFooter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9" topLeftCell="B10" activePane="bottomRight" state="frozen"/>
      <selection/>
      <selection pane="topRight"/>
      <selection pane="bottomLeft"/>
      <selection pane="bottomRight" activeCell="C5" sqref="C5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9.5142857142857" style="51" customWidth="1"/>
    <col min="4" max="4" width="21.247619047619" style="34" customWidth="1"/>
    <col min="5" max="5" width="10.1809523809524" style="2" customWidth="1"/>
    <col min="6" max="6" width="10.1809523809524" style="1" customWidth="1"/>
    <col min="7" max="7" width="13.50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51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1106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1008</v>
      </c>
    </row>
    <row r="5" ht="21" customHeight="1" spans="2:10">
      <c r="B5" s="4" t="s">
        <v>819</v>
      </c>
      <c r="H5" s="6"/>
      <c r="I5" s="6"/>
      <c r="J5" s="51" t="s">
        <v>1107</v>
      </c>
    </row>
    <row r="6" ht="21" customHeight="1" spans="2:12">
      <c r="B6" s="7" t="s">
        <v>3</v>
      </c>
      <c r="C6" s="57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58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14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1" customHeight="1" spans="2:12">
      <c r="B9" s="45"/>
      <c r="C9" s="59" t="s">
        <v>1108</v>
      </c>
      <c r="D9" s="47"/>
      <c r="E9" s="45"/>
      <c r="F9" s="37"/>
      <c r="G9" s="37"/>
      <c r="H9" s="37"/>
      <c r="I9" s="48"/>
      <c r="J9" s="48"/>
      <c r="K9" s="48"/>
      <c r="L9" s="48"/>
    </row>
    <row r="10" ht="20.45" customHeight="1" spans="2:12">
      <c r="B10" s="49">
        <v>1</v>
      </c>
      <c r="C10" s="60" t="s">
        <v>1109</v>
      </c>
      <c r="D10" s="50" t="s">
        <v>1110</v>
      </c>
      <c r="E10" s="15" t="s">
        <v>400</v>
      </c>
      <c r="F10" s="32">
        <v>1</v>
      </c>
      <c r="G10" s="32">
        <v>99000</v>
      </c>
      <c r="H10" s="32"/>
      <c r="I10" s="31">
        <f t="shared" ref="I10:I12" si="0">ROUND(F10*H10,2)</f>
        <v>0</v>
      </c>
      <c r="J10" s="31">
        <f t="shared" ref="J10:J12" si="1">ROUND(I10*13%,2)</f>
        <v>0</v>
      </c>
      <c r="K10" s="31">
        <f t="shared" ref="K10:K12" si="2">I10+J10</f>
        <v>0</v>
      </c>
      <c r="L10" s="49"/>
    </row>
    <row r="11" ht="20.45" customHeight="1" spans="2:12">
      <c r="B11" s="49">
        <v>2</v>
      </c>
      <c r="C11" s="60" t="s">
        <v>1111</v>
      </c>
      <c r="D11" s="50" t="s">
        <v>1110</v>
      </c>
      <c r="E11" s="15" t="s">
        <v>400</v>
      </c>
      <c r="F11" s="32">
        <v>1</v>
      </c>
      <c r="G11" s="32">
        <v>99000</v>
      </c>
      <c r="H11" s="32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49">
        <v>3</v>
      </c>
      <c r="C12" s="60" t="s">
        <v>1112</v>
      </c>
      <c r="D12" s="50" t="s">
        <v>1110</v>
      </c>
      <c r="E12" s="15" t="s">
        <v>400</v>
      </c>
      <c r="F12" s="32">
        <v>1</v>
      </c>
      <c r="G12" s="32">
        <v>99000</v>
      </c>
      <c r="H12" s="32"/>
      <c r="I12" s="31">
        <f t="shared" si="0"/>
        <v>0</v>
      </c>
      <c r="J12" s="31">
        <f t="shared" si="1"/>
        <v>0</v>
      </c>
      <c r="K12" s="31">
        <f t="shared" si="2"/>
        <v>0</v>
      </c>
      <c r="L12" s="49"/>
    </row>
    <row r="13" ht="20.45" customHeight="1" spans="2:12">
      <c r="B13" s="49"/>
      <c r="C13" s="6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60" t="s">
        <v>1113</v>
      </c>
      <c r="D14" s="50"/>
      <c r="E14" s="31"/>
      <c r="F14" s="32"/>
      <c r="G14" s="32"/>
      <c r="H14" s="31"/>
      <c r="I14" s="52">
        <f t="shared" ref="I14:K14" si="3">SUM(I9:I13)</f>
        <v>0</v>
      </c>
      <c r="J14" s="52">
        <f t="shared" si="3"/>
        <v>0</v>
      </c>
      <c r="K14" s="52">
        <f t="shared" si="3"/>
        <v>0</v>
      </c>
      <c r="L14" s="49"/>
    </row>
    <row r="15" ht="20.45" customHeight="1" spans="2:12">
      <c r="B15" s="49"/>
      <c r="C15" s="60" t="s">
        <v>1114</v>
      </c>
      <c r="D15" s="50"/>
      <c r="E15" s="31"/>
      <c r="F15" s="32"/>
      <c r="G15" s="32"/>
      <c r="H15" s="31"/>
      <c r="I15" s="52">
        <v>0</v>
      </c>
      <c r="J15" s="52">
        <v>0</v>
      </c>
      <c r="K15" s="52">
        <v>0</v>
      </c>
      <c r="L15" s="49"/>
    </row>
    <row r="16" ht="20.45" customHeight="1" spans="2:12">
      <c r="B16" s="49"/>
      <c r="C16" s="60" t="s">
        <v>982</v>
      </c>
      <c r="D16" s="50"/>
      <c r="E16" s="31"/>
      <c r="F16" s="32"/>
      <c r="G16" s="32"/>
      <c r="H16" s="31"/>
      <c r="I16" s="31">
        <v>0</v>
      </c>
      <c r="J16" s="31">
        <v>0</v>
      </c>
      <c r="K16" s="31">
        <v>0</v>
      </c>
      <c r="L16" s="49"/>
    </row>
    <row r="17" ht="20.45" customHeight="1" spans="2:12">
      <c r="B17" s="49"/>
      <c r="C17" s="60" t="s">
        <v>983</v>
      </c>
      <c r="D17" s="50"/>
      <c r="E17" s="31"/>
      <c r="F17" s="32"/>
      <c r="G17" s="32"/>
      <c r="H17" s="31"/>
      <c r="I17" s="31">
        <v>0</v>
      </c>
      <c r="J17" s="31">
        <v>0</v>
      </c>
      <c r="K17" s="31">
        <v>0</v>
      </c>
      <c r="L17" s="49"/>
    </row>
    <row r="18" ht="20.45" customHeight="1" spans="2:12">
      <c r="B18" s="49"/>
      <c r="C18" s="60" t="s">
        <v>1115</v>
      </c>
      <c r="D18" s="50"/>
      <c r="E18" s="31"/>
      <c r="F18" s="32"/>
      <c r="G18" s="32"/>
      <c r="H18" s="31"/>
      <c r="I18" s="31">
        <v>0</v>
      </c>
      <c r="J18" s="31">
        <v>0</v>
      </c>
      <c r="K18" s="31">
        <v>0</v>
      </c>
      <c r="L18" s="49"/>
    </row>
    <row r="19" ht="20.45" customHeight="1" spans="2:12">
      <c r="B19" s="49"/>
      <c r="C19" s="61" t="s">
        <v>1116</v>
      </c>
      <c r="D19" s="50"/>
      <c r="E19" s="31"/>
      <c r="F19" s="32"/>
      <c r="G19" s="32"/>
      <c r="H19" s="31"/>
      <c r="I19" s="52">
        <f t="shared" ref="I19:K19" si="4">SUM(I14:I18)</f>
        <v>0</v>
      </c>
      <c r="J19" s="52">
        <f t="shared" si="4"/>
        <v>0</v>
      </c>
      <c r="K19" s="52">
        <f t="shared" si="4"/>
        <v>0</v>
      </c>
      <c r="L19" s="49"/>
    </row>
    <row r="20" ht="20.45" customHeight="1" spans="2:12">
      <c r="B20" s="49"/>
      <c r="C20" s="61"/>
      <c r="D20" s="50"/>
      <c r="E20" s="31"/>
      <c r="F20" s="32"/>
      <c r="G20" s="32"/>
      <c r="H20" s="31"/>
      <c r="I20" s="52"/>
      <c r="J20" s="52"/>
      <c r="K20" s="52"/>
      <c r="L20" s="49"/>
    </row>
    <row r="21" ht="20.45" customHeight="1" spans="2:12">
      <c r="B21" s="49"/>
      <c r="C21" s="61"/>
      <c r="D21" s="50"/>
      <c r="E21" s="31"/>
      <c r="F21" s="32"/>
      <c r="G21" s="32"/>
      <c r="H21" s="31"/>
      <c r="I21" s="52"/>
      <c r="J21" s="52"/>
      <c r="K21" s="52"/>
      <c r="L21" s="49"/>
    </row>
    <row r="22" ht="20.45" customHeight="1" spans="2:12">
      <c r="B22" s="49"/>
      <c r="C22" s="61"/>
      <c r="D22" s="50"/>
      <c r="E22" s="31"/>
      <c r="F22" s="32"/>
      <c r="G22" s="32"/>
      <c r="H22" s="31"/>
      <c r="I22" s="52"/>
      <c r="J22" s="52"/>
      <c r="K22" s="52"/>
      <c r="L22" s="49"/>
    </row>
    <row r="23" ht="20.45" customHeight="1" spans="2:12">
      <c r="B23" s="49"/>
      <c r="C23" s="61"/>
      <c r="D23" s="50"/>
      <c r="E23" s="31"/>
      <c r="F23" s="32"/>
      <c r="G23" s="32"/>
      <c r="H23" s="31"/>
      <c r="I23" s="52"/>
      <c r="J23" s="52"/>
      <c r="K23" s="52"/>
      <c r="L23" s="49"/>
    </row>
    <row r="24" ht="20.45" hidden="1" customHeight="1" spans="2:12">
      <c r="B24" s="49"/>
      <c r="C24" s="61"/>
      <c r="D24" s="50"/>
      <c r="E24" s="31"/>
      <c r="F24" s="32"/>
      <c r="G24" s="32"/>
      <c r="H24" s="31"/>
      <c r="I24" s="52"/>
      <c r="J24" s="52"/>
      <c r="K24" s="52"/>
      <c r="L24" s="49"/>
    </row>
    <row r="25" ht="20.45" hidden="1" customHeight="1" spans="2:12">
      <c r="B25" s="49"/>
      <c r="C25" s="61"/>
      <c r="D25" s="50"/>
      <c r="E25" s="31"/>
      <c r="F25" s="32"/>
      <c r="G25" s="32"/>
      <c r="H25" s="31"/>
      <c r="I25" s="52"/>
      <c r="J25" s="52"/>
      <c r="K25" s="52"/>
      <c r="L25" s="49"/>
    </row>
    <row r="26" ht="20.45" hidden="1" customHeight="1" spans="2:12">
      <c r="B26" s="49"/>
      <c r="C26" s="61"/>
      <c r="D26" s="50"/>
      <c r="E26" s="31"/>
      <c r="F26" s="32"/>
      <c r="G26" s="32"/>
      <c r="H26" s="31"/>
      <c r="I26" s="52"/>
      <c r="J26" s="52"/>
      <c r="K26" s="52"/>
      <c r="L26" s="49"/>
    </row>
    <row r="27" ht="20.45" hidden="1" customHeight="1" spans="2:12">
      <c r="B27" s="49"/>
      <c r="C27" s="60"/>
      <c r="D27" s="50"/>
      <c r="E27" s="31"/>
      <c r="F27" s="32"/>
      <c r="G27" s="32"/>
      <c r="H27" s="31"/>
      <c r="I27" s="31"/>
      <c r="J27" s="31"/>
      <c r="K27" s="31"/>
      <c r="L27" s="49"/>
    </row>
  </sheetData>
  <sheetProtection password="CF7A" sheet="1" objects="1"/>
  <protectedRanges>
    <protectedRange sqref="H10:H12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2">
    <dataValidation type="decimal" operator="lessThanOrEqual" allowBlank="1" showInputMessage="1" showErrorMessage="1" sqref="H10:H12">
      <formula1>G10:G12</formula1>
    </dataValidation>
    <dataValidation type="list" allowBlank="1" showInputMessage="1" showErrorMessage="1" sqref="L10:L12">
      <formula1>"利旧"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0" style="33" customWidth="1"/>
    <col min="4" max="4" width="28.752380952381" style="34" customWidth="1"/>
    <col min="5" max="5" width="10.1809523809524" style="2" customWidth="1"/>
    <col min="6" max="6" width="10.1809523809524" style="1" customWidth="1"/>
    <col min="7" max="7" width="14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1008</v>
      </c>
    </row>
    <row r="5" ht="21" customHeight="1" spans="2:10">
      <c r="B5" s="4" t="s">
        <v>819</v>
      </c>
      <c r="H5" s="6"/>
      <c r="I5" s="6"/>
      <c r="J5" s="51" t="s">
        <v>1117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1118</v>
      </c>
      <c r="D9" s="50" t="s">
        <v>1119</v>
      </c>
      <c r="E9" s="31" t="s">
        <v>1043</v>
      </c>
      <c r="F9" s="32">
        <v>3</v>
      </c>
      <c r="G9" s="31">
        <v>1880.34188034188</v>
      </c>
      <c r="H9" s="31"/>
      <c r="I9" s="31">
        <f t="shared" ref="I9:I16" si="0">ROUND(F9*H9,2)</f>
        <v>0</v>
      </c>
      <c r="J9" s="31">
        <f t="shared" ref="J9:J16" si="1">ROUND(I9*13%,2)</f>
        <v>0</v>
      </c>
      <c r="K9" s="31">
        <f t="shared" ref="K9:K16" si="2">I9+J9</f>
        <v>0</v>
      </c>
      <c r="L9" s="49"/>
    </row>
    <row r="10" ht="20.45" customHeight="1" spans="2:12">
      <c r="B10" s="49">
        <v>2</v>
      </c>
      <c r="C10" s="30" t="s">
        <v>1120</v>
      </c>
      <c r="D10" s="50"/>
      <c r="E10" s="31" t="s">
        <v>976</v>
      </c>
      <c r="F10" s="32">
        <v>1</v>
      </c>
      <c r="G10" s="31">
        <v>9200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49">
        <v>3</v>
      </c>
      <c r="C11" s="30" t="s">
        <v>1121</v>
      </c>
      <c r="D11" s="50"/>
      <c r="E11" s="31" t="s">
        <v>976</v>
      </c>
      <c r="F11" s="32">
        <v>1</v>
      </c>
      <c r="G11" s="31">
        <v>6812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49">
        <v>4</v>
      </c>
      <c r="C12" s="30" t="s">
        <v>1122</v>
      </c>
      <c r="D12" s="50"/>
      <c r="E12" s="31" t="s">
        <v>976</v>
      </c>
      <c r="F12" s="32">
        <v>1</v>
      </c>
      <c r="G12" s="31">
        <v>2300.88</v>
      </c>
      <c r="H12" s="31"/>
      <c r="I12" s="31">
        <f t="shared" si="0"/>
        <v>0</v>
      </c>
      <c r="J12" s="31">
        <f t="shared" si="1"/>
        <v>0</v>
      </c>
      <c r="K12" s="31">
        <f t="shared" si="2"/>
        <v>0</v>
      </c>
      <c r="L12" s="49"/>
    </row>
    <row r="13" ht="20.45" customHeight="1" spans="2:12">
      <c r="B13" s="49">
        <v>5</v>
      </c>
      <c r="C13" s="30" t="s">
        <v>1123</v>
      </c>
      <c r="D13" s="50"/>
      <c r="E13" s="31" t="s">
        <v>107</v>
      </c>
      <c r="F13" s="32">
        <v>6</v>
      </c>
      <c r="G13" s="31">
        <v>325.478632478633</v>
      </c>
      <c r="H13" s="31"/>
      <c r="I13" s="31">
        <f t="shared" si="0"/>
        <v>0</v>
      </c>
      <c r="J13" s="31">
        <f t="shared" si="1"/>
        <v>0</v>
      </c>
      <c r="K13" s="31">
        <f t="shared" si="2"/>
        <v>0</v>
      </c>
      <c r="L13" s="49"/>
    </row>
    <row r="14" ht="20.45" customHeight="1" spans="2:12">
      <c r="B14" s="49">
        <v>6</v>
      </c>
      <c r="C14" s="30" t="s">
        <v>1124</v>
      </c>
      <c r="D14" s="50" t="s">
        <v>1125</v>
      </c>
      <c r="E14" s="31" t="s">
        <v>107</v>
      </c>
      <c r="F14" s="32">
        <v>3</v>
      </c>
      <c r="G14" s="31">
        <v>316.25</v>
      </c>
      <c r="H14" s="31"/>
      <c r="I14" s="31">
        <f t="shared" si="0"/>
        <v>0</v>
      </c>
      <c r="J14" s="31">
        <f t="shared" si="1"/>
        <v>0</v>
      </c>
      <c r="K14" s="31">
        <f t="shared" si="2"/>
        <v>0</v>
      </c>
      <c r="L14" s="49"/>
    </row>
    <row r="15" ht="20.45" customHeight="1" spans="2:12">
      <c r="B15" s="49">
        <v>7</v>
      </c>
      <c r="C15" s="30" t="s">
        <v>1126</v>
      </c>
      <c r="D15" s="50"/>
      <c r="E15" s="31" t="s">
        <v>107</v>
      </c>
      <c r="F15" s="32">
        <v>1</v>
      </c>
      <c r="G15" s="31">
        <v>106.84</v>
      </c>
      <c r="H15" s="31"/>
      <c r="I15" s="31">
        <f t="shared" si="0"/>
        <v>0</v>
      </c>
      <c r="J15" s="31">
        <f t="shared" si="1"/>
        <v>0</v>
      </c>
      <c r="K15" s="31">
        <f t="shared" si="2"/>
        <v>0</v>
      </c>
      <c r="L15" s="49"/>
    </row>
    <row r="16" ht="20.45" customHeight="1" spans="2:12">
      <c r="B16" s="49">
        <v>8</v>
      </c>
      <c r="C16" s="30" t="s">
        <v>1127</v>
      </c>
      <c r="D16" s="50" t="s">
        <v>1128</v>
      </c>
      <c r="E16" s="31" t="s">
        <v>107</v>
      </c>
      <c r="F16" s="32">
        <v>1</v>
      </c>
      <c r="G16" s="31">
        <v>512</v>
      </c>
      <c r="H16" s="31"/>
      <c r="I16" s="31">
        <f t="shared" si="0"/>
        <v>0</v>
      </c>
      <c r="J16" s="31">
        <f t="shared" si="1"/>
        <v>0</v>
      </c>
      <c r="K16" s="31">
        <f t="shared" si="2"/>
        <v>0</v>
      </c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3">SUM(I9:I16)</f>
        <v>0</v>
      </c>
      <c r="J21" s="52">
        <f t="shared" si="3"/>
        <v>0</v>
      </c>
      <c r="K21" s="52">
        <f t="shared" si="3"/>
        <v>0</v>
      </c>
      <c r="L21" s="49"/>
    </row>
    <row r="22" ht="20.45" customHeight="1" spans="2:12">
      <c r="B22" s="49"/>
      <c r="C22" s="56" t="s">
        <v>980</v>
      </c>
      <c r="D22" s="50" t="s">
        <v>981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984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985</v>
      </c>
      <c r="E26" s="31"/>
      <c r="F26" s="32"/>
      <c r="G26" s="32"/>
      <c r="H26" s="31"/>
      <c r="I26" s="52">
        <f t="shared" ref="I26:K26" si="4">SUM(I21:I25)</f>
        <v>0</v>
      </c>
      <c r="J26" s="52">
        <f t="shared" si="4"/>
        <v>0</v>
      </c>
      <c r="K26" s="52">
        <f t="shared" si="4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6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6">
      <formula1>G9:G16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7" orientation="landscape" horizontalDpi="600"/>
  <headerFooter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8.8761904761905" style="33" customWidth="1"/>
    <col min="4" max="4" width="31" style="34" customWidth="1"/>
    <col min="5" max="5" width="10.1809523809524" style="2" customWidth="1"/>
    <col min="6" max="6" width="10.1809523809524" style="1" customWidth="1"/>
    <col min="7" max="7" width="13.876190476190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1008</v>
      </c>
    </row>
    <row r="5" ht="21" customHeight="1" spans="2:10">
      <c r="B5" s="4" t="s">
        <v>819</v>
      </c>
      <c r="H5" s="6"/>
      <c r="I5" s="6"/>
      <c r="J5" s="51" t="s">
        <v>1129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53" t="s">
        <v>834</v>
      </c>
      <c r="D8" s="29" t="s">
        <v>835</v>
      </c>
      <c r="E8" s="15" t="s">
        <v>836</v>
      </c>
      <c r="F8" s="11" t="s">
        <v>837</v>
      </c>
      <c r="G8" s="11" t="s">
        <v>838</v>
      </c>
      <c r="H8" s="39" t="s">
        <v>839</v>
      </c>
      <c r="I8" s="39" t="s">
        <v>840</v>
      </c>
      <c r="J8" s="39" t="s">
        <v>841</v>
      </c>
      <c r="K8" s="39" t="s">
        <v>842</v>
      </c>
      <c r="L8" s="39"/>
    </row>
    <row r="9" ht="20.45" customHeight="1" spans="2:12">
      <c r="B9" s="54">
        <v>1</v>
      </c>
      <c r="C9" s="30" t="s">
        <v>1130</v>
      </c>
      <c r="D9" s="50"/>
      <c r="E9" s="31" t="s">
        <v>423</v>
      </c>
      <c r="F9" s="32">
        <v>54</v>
      </c>
      <c r="G9" s="31">
        <v>4.7948717948718</v>
      </c>
      <c r="H9" s="31"/>
      <c r="I9" s="31">
        <f>ROUND(F9*H9,2)</f>
        <v>0</v>
      </c>
      <c r="J9" s="31">
        <f>ROUND(I9*13%,2)</f>
        <v>0</v>
      </c>
      <c r="K9" s="31">
        <f>I9+J9</f>
        <v>0</v>
      </c>
      <c r="L9" s="49"/>
    </row>
    <row r="10" ht="20.45" customHeight="1" spans="2:12">
      <c r="B10" s="54">
        <v>2</v>
      </c>
      <c r="C10" s="30" t="s">
        <v>1131</v>
      </c>
      <c r="D10" s="55" t="s">
        <v>1132</v>
      </c>
      <c r="E10" s="31" t="s">
        <v>423</v>
      </c>
      <c r="F10" s="32">
        <v>30</v>
      </c>
      <c r="G10" s="31">
        <v>2.31</v>
      </c>
      <c r="H10" s="31"/>
      <c r="I10" s="31">
        <f>ROUND(F10*H10,2)</f>
        <v>0</v>
      </c>
      <c r="J10" s="31">
        <f>ROUND(I10*13%,2)</f>
        <v>0</v>
      </c>
      <c r="K10" s="31">
        <f>I10+J10</f>
        <v>0</v>
      </c>
      <c r="L10" s="49"/>
    </row>
    <row r="11" ht="20.45" customHeight="1" spans="2:12">
      <c r="B11" s="54"/>
      <c r="C11" s="30"/>
      <c r="D11" s="55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54"/>
      <c r="C12" s="30"/>
      <c r="D12" s="55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54"/>
      <c r="C13" s="30"/>
      <c r="D13" s="55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54"/>
      <c r="C14" s="30"/>
      <c r="D14" s="55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54"/>
      <c r="C15" s="30"/>
      <c r="D15" s="55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54"/>
      <c r="C16" s="30"/>
      <c r="D16" s="55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54"/>
      <c r="C17" s="30"/>
      <c r="D17" s="55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54"/>
      <c r="C18" s="30"/>
      <c r="D18" s="55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54"/>
      <c r="C19" s="30"/>
      <c r="D19" s="55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54"/>
      <c r="C20" s="30"/>
      <c r="D20" s="55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54"/>
      <c r="C21" s="26" t="s">
        <v>979</v>
      </c>
      <c r="D21" s="50"/>
      <c r="E21" s="31"/>
      <c r="F21" s="32"/>
      <c r="G21" s="32"/>
      <c r="H21" s="31"/>
      <c r="I21" s="52">
        <f t="shared" ref="I21:K21" si="0">SUM(I9:I10)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54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54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54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54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54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54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0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0">
      <formula1>G9:G10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G11" sqref="G11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6.8761904761905" style="33" customWidth="1"/>
    <col min="4" max="4" width="27.2857142857143" style="34" customWidth="1"/>
    <col min="5" max="5" width="10.1809523809524" style="2" customWidth="1"/>
    <col min="6" max="6" width="10.1809523809524" style="1" customWidth="1"/>
    <col min="7" max="7" width="14.3714285714286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995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1008</v>
      </c>
    </row>
    <row r="5" ht="21" customHeight="1" spans="2:10">
      <c r="B5" s="4" t="s">
        <v>819</v>
      </c>
      <c r="H5" s="6"/>
      <c r="I5" s="6"/>
      <c r="J5" s="51" t="s">
        <v>1133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1134</v>
      </c>
      <c r="D9" s="50" t="s">
        <v>1132</v>
      </c>
      <c r="E9" s="31" t="s">
        <v>423</v>
      </c>
      <c r="F9" s="32">
        <v>15</v>
      </c>
      <c r="G9" s="31">
        <v>11.8</v>
      </c>
      <c r="H9" s="31"/>
      <c r="I9" s="31">
        <f>ROUND(F9*H9,2)</f>
        <v>0</v>
      </c>
      <c r="J9" s="31">
        <f>ROUND(I9*9%,2)</f>
        <v>0</v>
      </c>
      <c r="K9" s="31">
        <f>I9+J9</f>
        <v>0</v>
      </c>
      <c r="L9" s="49"/>
    </row>
    <row r="10" ht="20.45" customHeight="1" spans="2:12">
      <c r="B10" s="49"/>
      <c r="C10" s="30"/>
      <c r="D10" s="50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hidden="1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8" orientation="landscape" horizontalDpi="600"/>
  <headerFooter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showGridLines="0" view="pageBreakPreview" zoomScale="85" zoomScaleNormal="100" workbookViewId="0">
      <pane xSplit="1" ySplit="8" topLeftCell="B9" activePane="bottomRight" state="frozen"/>
      <selection/>
      <selection pane="topRight"/>
      <selection pane="bottomLeft"/>
      <selection pane="bottomRight" activeCell="I15" sqref="I15"/>
    </sheetView>
  </sheetViews>
  <sheetFormatPr defaultColWidth="12" defaultRowHeight="11.25" outlineLevelCol="7"/>
  <cols>
    <col min="1" max="1" width="6.18095238095238" style="2" customWidth="1"/>
    <col min="2" max="2" width="7.51428571428571" style="1" customWidth="1"/>
    <col min="3" max="3" width="26.1809523809524" style="1" customWidth="1"/>
    <col min="4" max="4" width="73.5238095238095" style="1" customWidth="1"/>
    <col min="5" max="7" width="15.5142857142857" style="1" customWidth="1"/>
    <col min="8" max="8" width="16.1809523809524" style="1" customWidth="1"/>
    <col min="9" max="16384" width="12" style="2"/>
  </cols>
  <sheetData>
    <row r="1" s="1" customFormat="1" ht="20.1" customHeight="1"/>
    <row r="2" ht="24.95" customHeight="1" spans="2:8">
      <c r="B2" s="3" t="s">
        <v>999</v>
      </c>
      <c r="C2" s="3"/>
      <c r="D2" s="3"/>
      <c r="E2" s="3"/>
      <c r="F2" s="3"/>
      <c r="G2" s="3"/>
      <c r="H2" s="3"/>
    </row>
    <row r="3" ht="21" customHeight="1" spans="2:8">
      <c r="B3" s="4"/>
      <c r="C3" s="5"/>
      <c r="D3" s="5"/>
      <c r="E3" s="5"/>
      <c r="F3" s="5"/>
      <c r="G3" s="5"/>
      <c r="H3" s="5"/>
    </row>
    <row r="4" ht="21" customHeight="1" spans="2:2">
      <c r="B4" s="4" t="s">
        <v>1008</v>
      </c>
    </row>
    <row r="5" ht="21" customHeight="1" spans="2:8">
      <c r="B5" s="4" t="s">
        <v>819</v>
      </c>
      <c r="G5" s="6" t="s">
        <v>1135</v>
      </c>
      <c r="H5" s="6" t="s">
        <v>821</v>
      </c>
    </row>
    <row r="6" ht="21" customHeight="1" spans="2:8">
      <c r="B6" s="7" t="s">
        <v>3</v>
      </c>
      <c r="C6" s="7" t="s">
        <v>1001</v>
      </c>
      <c r="D6" s="7" t="s">
        <v>1002</v>
      </c>
      <c r="E6" s="8" t="s">
        <v>1003</v>
      </c>
      <c r="F6" s="9"/>
      <c r="G6" s="10"/>
      <c r="H6" s="11" t="s">
        <v>7</v>
      </c>
    </row>
    <row r="7" ht="21" customHeight="1" spans="2:8">
      <c r="B7" s="12"/>
      <c r="C7" s="12"/>
      <c r="D7" s="12"/>
      <c r="E7" s="13" t="s">
        <v>971</v>
      </c>
      <c r="F7" s="13" t="s">
        <v>972</v>
      </c>
      <c r="G7" s="13" t="s">
        <v>973</v>
      </c>
      <c r="H7" s="11"/>
    </row>
    <row r="8" ht="21" customHeight="1" spans="2:8">
      <c r="B8" s="14" t="s">
        <v>833</v>
      </c>
      <c r="C8" s="15" t="s">
        <v>834</v>
      </c>
      <c r="D8" s="15" t="s">
        <v>835</v>
      </c>
      <c r="E8" s="15" t="s">
        <v>836</v>
      </c>
      <c r="F8" s="15" t="s">
        <v>1004</v>
      </c>
      <c r="G8" s="15" t="s">
        <v>1005</v>
      </c>
      <c r="H8" s="15" t="s">
        <v>839</v>
      </c>
    </row>
    <row r="9" ht="20.45" customHeight="1" spans="2:8">
      <c r="B9" s="16">
        <v>1</v>
      </c>
      <c r="C9" s="17" t="s">
        <v>736</v>
      </c>
      <c r="D9" s="18" t="s">
        <v>1136</v>
      </c>
      <c r="E9" s="19">
        <v>0</v>
      </c>
      <c r="F9" s="19">
        <v>0</v>
      </c>
      <c r="G9" s="19">
        <v>0</v>
      </c>
      <c r="H9" s="20" t="s">
        <v>1007</v>
      </c>
    </row>
    <row r="10" ht="20.45" customHeight="1" spans="2:8">
      <c r="B10" s="16"/>
      <c r="C10" s="17" t="s">
        <v>1137</v>
      </c>
      <c r="D10" s="18" t="s">
        <v>1138</v>
      </c>
      <c r="E10" s="19">
        <v>0</v>
      </c>
      <c r="F10" s="19">
        <v>0</v>
      </c>
      <c r="G10" s="19">
        <v>0</v>
      </c>
      <c r="H10" s="20" t="s">
        <v>1007</v>
      </c>
    </row>
    <row r="11" ht="20.45" customHeight="1" spans="2:8">
      <c r="B11" s="16"/>
      <c r="C11" s="21" t="s">
        <v>1139</v>
      </c>
      <c r="D11" s="18" t="s">
        <v>1140</v>
      </c>
      <c r="E11" s="19">
        <v>0</v>
      </c>
      <c r="F11" s="19">
        <v>0</v>
      </c>
      <c r="G11" s="19">
        <v>0</v>
      </c>
      <c r="H11" s="20" t="s">
        <v>1007</v>
      </c>
    </row>
    <row r="12" ht="20.45" customHeight="1" spans="2:8">
      <c r="B12" s="16">
        <v>2</v>
      </c>
      <c r="C12" s="17" t="s">
        <v>1141</v>
      </c>
      <c r="D12" s="22" t="s">
        <v>1142</v>
      </c>
      <c r="E12" s="19">
        <v>0</v>
      </c>
      <c r="F12" s="19">
        <v>0</v>
      </c>
      <c r="G12" s="19">
        <v>0</v>
      </c>
      <c r="H12" s="20" t="s">
        <v>1007</v>
      </c>
    </row>
    <row r="13" ht="20.45" customHeight="1" spans="2:8">
      <c r="B13" s="16">
        <v>3</v>
      </c>
      <c r="C13" s="17" t="s">
        <v>63</v>
      </c>
      <c r="D13" s="23" t="s">
        <v>1006</v>
      </c>
      <c r="E13" s="19">
        <f>'表五（番禺设备安装）'!建筑安装工程费*1.5%</f>
        <v>949.904281981511</v>
      </c>
      <c r="F13" s="19">
        <f>'表五（番禺设备安装）'!安全生产费*9%</f>
        <v>85.491385378336</v>
      </c>
      <c r="G13" s="24">
        <f>SUM(E13:F13)</f>
        <v>1035.39566735985</v>
      </c>
      <c r="H13" s="20" t="s">
        <v>1007</v>
      </c>
    </row>
    <row r="14" ht="20.45" customHeight="1" spans="2:8">
      <c r="B14" s="16">
        <v>4</v>
      </c>
      <c r="C14" s="17" t="s">
        <v>511</v>
      </c>
      <c r="D14" s="25" t="s">
        <v>1143</v>
      </c>
      <c r="E14" s="19">
        <f>SUM(E15:E16)</f>
        <v>200</v>
      </c>
      <c r="F14" s="19">
        <f>SUM(F15:F16)</f>
        <v>18</v>
      </c>
      <c r="G14" s="19">
        <f>SUM(E14:F14)</f>
        <v>218</v>
      </c>
      <c r="H14" s="20"/>
    </row>
    <row r="15" ht="20.45" customHeight="1" spans="2:8">
      <c r="B15" s="16"/>
      <c r="C15" s="21" t="s">
        <v>1144</v>
      </c>
      <c r="D15" s="22" t="s">
        <v>1145</v>
      </c>
      <c r="E15" s="19">
        <v>100</v>
      </c>
      <c r="F15" s="19">
        <v>9</v>
      </c>
      <c r="G15" s="24">
        <v>109</v>
      </c>
      <c r="H15" s="20" t="s">
        <v>1007</v>
      </c>
    </row>
    <row r="16" ht="20.45" customHeight="1" spans="2:8">
      <c r="B16" s="16"/>
      <c r="C16" s="21" t="s">
        <v>1146</v>
      </c>
      <c r="D16" s="22" t="s">
        <v>1147</v>
      </c>
      <c r="E16" s="19">
        <v>100</v>
      </c>
      <c r="F16" s="19">
        <v>9</v>
      </c>
      <c r="G16" s="24">
        <v>109</v>
      </c>
      <c r="H16" s="20" t="s">
        <v>1007</v>
      </c>
    </row>
    <row r="17" ht="20.45" customHeight="1" spans="2:8">
      <c r="B17" s="16"/>
      <c r="C17" s="21"/>
      <c r="D17" s="22"/>
      <c r="E17" s="19"/>
      <c r="F17" s="19"/>
      <c r="G17" s="24"/>
      <c r="H17" s="20"/>
    </row>
    <row r="18" ht="20.45" customHeight="1" spans="2:8">
      <c r="B18" s="16"/>
      <c r="C18" s="21"/>
      <c r="D18" s="22"/>
      <c r="E18" s="19"/>
      <c r="F18" s="19"/>
      <c r="G18" s="24"/>
      <c r="H18" s="20"/>
    </row>
    <row r="19" ht="20.45" customHeight="1" spans="2:8">
      <c r="B19" s="16"/>
      <c r="C19" s="21"/>
      <c r="D19" s="22"/>
      <c r="E19" s="19"/>
      <c r="F19" s="19"/>
      <c r="G19" s="24"/>
      <c r="H19" s="20"/>
    </row>
    <row r="20" ht="20.45" customHeight="1" spans="2:8">
      <c r="B20" s="16"/>
      <c r="C20" s="21"/>
      <c r="D20" s="22"/>
      <c r="E20" s="19"/>
      <c r="F20" s="19"/>
      <c r="G20" s="24"/>
      <c r="H20" s="20"/>
    </row>
    <row r="21" ht="20.45" customHeight="1" spans="2:8">
      <c r="B21" s="16"/>
      <c r="C21" s="21"/>
      <c r="D21" s="22"/>
      <c r="E21" s="19"/>
      <c r="F21" s="19"/>
      <c r="G21" s="24"/>
      <c r="H21" s="20"/>
    </row>
    <row r="22" ht="20.45" hidden="1" customHeight="1" spans="2:8">
      <c r="B22" s="16"/>
      <c r="C22" s="21"/>
      <c r="D22" s="22"/>
      <c r="E22" s="19"/>
      <c r="F22" s="19"/>
      <c r="G22" s="24"/>
      <c r="H22" s="20"/>
    </row>
    <row r="23" ht="20.45" hidden="1" customHeight="1" spans="2:8">
      <c r="B23" s="16"/>
      <c r="C23" s="21"/>
      <c r="D23" s="22"/>
      <c r="E23" s="19"/>
      <c r="F23" s="19"/>
      <c r="G23" s="24"/>
      <c r="H23" s="20"/>
    </row>
    <row r="24" ht="20.45" hidden="1" customHeight="1" spans="2:8">
      <c r="B24" s="16"/>
      <c r="C24" s="21"/>
      <c r="D24" s="22"/>
      <c r="E24" s="19"/>
      <c r="F24" s="19"/>
      <c r="G24" s="24"/>
      <c r="H24" s="20"/>
    </row>
    <row r="25" ht="20.45" customHeight="1" spans="2:8">
      <c r="B25" s="16"/>
      <c r="C25" s="21"/>
      <c r="D25" s="22"/>
      <c r="E25" s="19"/>
      <c r="F25" s="19"/>
      <c r="G25" s="24"/>
      <c r="H25" s="20"/>
    </row>
    <row r="26" ht="20.45" customHeight="1" spans="2:8">
      <c r="B26" s="16">
        <v>5</v>
      </c>
      <c r="C26" s="26" t="s">
        <v>153</v>
      </c>
      <c r="D26" s="27"/>
      <c r="E26" s="28">
        <f t="shared" ref="E26:G26" si="0">SUM(E9,E12:E14)</f>
        <v>1149.90428198151</v>
      </c>
      <c r="F26" s="28">
        <f t="shared" si="0"/>
        <v>103.491385378336</v>
      </c>
      <c r="G26" s="28">
        <f t="shared" si="0"/>
        <v>1253.39566735985</v>
      </c>
      <c r="H26" s="20"/>
    </row>
    <row r="27" ht="20.45" customHeight="1" spans="2:8">
      <c r="B27" s="29"/>
      <c r="C27" s="30"/>
      <c r="D27" s="30"/>
      <c r="E27" s="31"/>
      <c r="F27" s="32"/>
      <c r="G27" s="31"/>
      <c r="H27" s="31"/>
    </row>
  </sheetData>
  <sheetProtection password="CF7A" sheet="1" objects="1"/>
  <mergeCells count="6">
    <mergeCell ref="B2:H2"/>
    <mergeCell ref="E6:G6"/>
    <mergeCell ref="B6:B7"/>
    <mergeCell ref="C6:C7"/>
    <mergeCell ref="D6:D7"/>
    <mergeCell ref="H6:H7"/>
  </mergeCells>
  <printOptions horizontalCentered="1"/>
  <pageMargins left="0.393055555555556" right="0.393055555555556" top="0.984027777777778" bottom="0.590277777777778" header="1.85" footer="0.393055555555556"/>
  <pageSetup paperSize="9" scale="91" orientation="landscape" horizontalDpi="600"/>
  <headerFooter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showGridLines="0" showZeros="0" view="pageBreakPreview" zoomScale="85" zoomScaleNormal="100" workbookViewId="0">
      <pane xSplit="1" ySplit="9" topLeftCell="B10" activePane="bottomRight" state="frozen"/>
      <selection/>
      <selection pane="topRight"/>
      <selection pane="bottomLeft"/>
      <selection pane="bottomRight" activeCell="B6" sqref="B6:B8"/>
    </sheetView>
  </sheetViews>
  <sheetFormatPr defaultColWidth="12" defaultRowHeight="13.5"/>
  <cols>
    <col min="1" max="1" width="6.18095238095238" style="108" customWidth="1"/>
    <col min="2" max="2" width="8.51428571428571" style="108" customWidth="1"/>
    <col min="3" max="3" width="13.5142857142857" style="108" customWidth="1"/>
    <col min="4" max="4" width="16.847619047619" style="108" customWidth="1"/>
    <col min="5" max="5" width="12.847619047619" style="108" customWidth="1"/>
    <col min="6" max="6" width="15.5142857142857" style="108" customWidth="1"/>
    <col min="7" max="7" width="12.6666666666667" style="108" customWidth="1"/>
    <col min="8" max="9" width="15.5142857142857" style="108" customWidth="1"/>
    <col min="10" max="10" width="11.5142857142857" style="108" customWidth="1"/>
    <col min="11" max="11" width="16.847619047619" style="108" customWidth="1"/>
    <col min="12" max="12" width="14.1809523809524" style="108" customWidth="1"/>
    <col min="13" max="13" width="16.847619047619" style="108" customWidth="1"/>
    <col min="14" max="14" width="11.3333333333333" style="108" customWidth="1"/>
    <col min="15" max="19" width="12" style="108"/>
    <col min="20" max="20" width="16.8380952380952" style="108"/>
    <col min="21" max="16384" width="12" style="108"/>
  </cols>
  <sheetData>
    <row r="1" ht="20.1" customHeight="1"/>
    <row r="2" ht="24.95" customHeight="1" spans="2:14">
      <c r="B2" s="84" t="s">
        <v>816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21" customHeight="1" spans="2:14">
      <c r="B3" s="4" t="s">
        <v>817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="1" customFormat="1" ht="21" customHeight="1" spans="2:14">
      <c r="B4" s="4" t="s">
        <v>1148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1" customFormat="1" ht="21" customHeight="1" spans="2:14">
      <c r="B5" s="4" t="s">
        <v>819</v>
      </c>
      <c r="C5" s="85"/>
      <c r="D5" s="85"/>
      <c r="E5" s="85"/>
      <c r="F5" s="85"/>
      <c r="G5" s="85"/>
      <c r="H5" s="85"/>
      <c r="I5" s="85"/>
      <c r="J5" s="85"/>
      <c r="K5" s="85"/>
      <c r="L5" s="86" t="s">
        <v>820</v>
      </c>
      <c r="M5" s="85"/>
      <c r="N5" s="86" t="s">
        <v>821</v>
      </c>
    </row>
    <row r="6" ht="24.95" customHeight="1" spans="2:14">
      <c r="B6" s="110" t="s">
        <v>3</v>
      </c>
      <c r="C6" s="110" t="s">
        <v>822</v>
      </c>
      <c r="D6" s="110" t="s">
        <v>823</v>
      </c>
      <c r="E6" s="111" t="s">
        <v>824</v>
      </c>
      <c r="F6" s="111" t="s">
        <v>825</v>
      </c>
      <c r="G6" s="111" t="s">
        <v>826</v>
      </c>
      <c r="H6" s="111" t="s">
        <v>170</v>
      </c>
      <c r="I6" s="111" t="s">
        <v>511</v>
      </c>
      <c r="J6" s="111" t="s">
        <v>64</v>
      </c>
      <c r="K6" s="110" t="s">
        <v>827</v>
      </c>
      <c r="L6" s="110"/>
      <c r="M6" s="110"/>
      <c r="N6" s="110"/>
    </row>
    <row r="7" ht="24.95" customHeight="1" spans="2:14">
      <c r="B7" s="110"/>
      <c r="C7" s="110"/>
      <c r="D7" s="110"/>
      <c r="E7" s="111"/>
      <c r="F7" s="111"/>
      <c r="G7" s="111"/>
      <c r="H7" s="111"/>
      <c r="I7" s="111"/>
      <c r="J7" s="111"/>
      <c r="K7" s="110"/>
      <c r="L7" s="110"/>
      <c r="M7" s="110"/>
      <c r="N7" s="110"/>
    </row>
    <row r="8" ht="35.1" customHeight="1" spans="2:14">
      <c r="B8" s="110"/>
      <c r="C8" s="110"/>
      <c r="D8" s="110"/>
      <c r="E8" s="110" t="s">
        <v>828</v>
      </c>
      <c r="F8" s="110"/>
      <c r="G8" s="110"/>
      <c r="H8" s="110"/>
      <c r="I8" s="110"/>
      <c r="J8" s="110"/>
      <c r="K8" s="111" t="s">
        <v>829</v>
      </c>
      <c r="L8" s="111" t="s">
        <v>830</v>
      </c>
      <c r="M8" s="111" t="s">
        <v>831</v>
      </c>
      <c r="N8" s="111" t="s">
        <v>832</v>
      </c>
    </row>
    <row r="9" ht="30" customHeight="1" spans="2:14">
      <c r="B9" s="112" t="s">
        <v>833</v>
      </c>
      <c r="C9" s="112" t="s">
        <v>834</v>
      </c>
      <c r="D9" s="112" t="s">
        <v>835</v>
      </c>
      <c r="E9" s="112" t="s">
        <v>836</v>
      </c>
      <c r="F9" s="113" t="s">
        <v>837</v>
      </c>
      <c r="G9" s="113" t="s">
        <v>838</v>
      </c>
      <c r="H9" s="113" t="s">
        <v>839</v>
      </c>
      <c r="I9" s="113" t="s">
        <v>840</v>
      </c>
      <c r="J9" s="112" t="s">
        <v>841</v>
      </c>
      <c r="K9" s="113" t="s">
        <v>842</v>
      </c>
      <c r="L9" s="113" t="s">
        <v>843</v>
      </c>
      <c r="M9" s="113" t="s">
        <v>844</v>
      </c>
      <c r="N9" s="113" t="s">
        <v>845</v>
      </c>
    </row>
    <row r="10" ht="42.95" customHeight="1" spans="2:14">
      <c r="B10" s="50" t="s">
        <v>9</v>
      </c>
      <c r="C10" s="50" t="s">
        <v>846</v>
      </c>
      <c r="D10" s="50" t="s">
        <v>847</v>
      </c>
      <c r="E10" s="114">
        <v>0</v>
      </c>
      <c r="F10" s="114">
        <f>'表一（联通电源设备）'!国内配套设备费</f>
        <v>0</v>
      </c>
      <c r="G10" s="114"/>
      <c r="H10" s="114">
        <f>'表一（联通电源设备）'!建筑安装工程费</f>
        <v>8513.66723</v>
      </c>
      <c r="I10" s="114"/>
      <c r="J10" s="114"/>
      <c r="K10" s="114">
        <f>SUM(F10:J10)</f>
        <v>8513.66723</v>
      </c>
      <c r="L10" s="114">
        <f>'表一（联通电源设备）'!建筑安装工程费增值税+'表一（联通电源设备）'!国内配套设备费增值税</f>
        <v>651.4745507</v>
      </c>
      <c r="M10" s="114">
        <f>SUM(K10:L10)</f>
        <v>9165.1417807</v>
      </c>
      <c r="N10" s="32"/>
    </row>
    <row r="11" ht="42.95" customHeight="1" spans="2:14">
      <c r="B11" s="50" t="s">
        <v>11</v>
      </c>
      <c r="C11" s="50" t="s">
        <v>848</v>
      </c>
      <c r="D11" s="50" t="s">
        <v>849</v>
      </c>
      <c r="E11" s="114"/>
      <c r="F11" s="114"/>
      <c r="G11" s="114"/>
      <c r="H11" s="114"/>
      <c r="I11" s="114">
        <f>'表一（联通电源设备）'!工程建设其他费</f>
        <v>127.70500845</v>
      </c>
      <c r="J11" s="114"/>
      <c r="K11" s="114">
        <f>I11</f>
        <v>127.70500845</v>
      </c>
      <c r="L11" s="114">
        <f>'表一（联通电源设备）'!工程建设其他费增值税</f>
        <v>11.4934507605</v>
      </c>
      <c r="M11" s="114">
        <f>SUM(K11:L11)</f>
        <v>139.1984592105</v>
      </c>
      <c r="N11" s="32"/>
    </row>
    <row r="12" ht="42.95" customHeight="1" spans="2:14">
      <c r="B12" s="50"/>
      <c r="C12" s="26"/>
      <c r="D12" s="26" t="s">
        <v>600</v>
      </c>
      <c r="E12" s="114">
        <v>0</v>
      </c>
      <c r="F12" s="114">
        <f t="shared" ref="F12:H12" si="0">F10</f>
        <v>0</v>
      </c>
      <c r="G12" s="114">
        <f t="shared" si="0"/>
        <v>0</v>
      </c>
      <c r="H12" s="114">
        <f t="shared" si="0"/>
        <v>8513.66723</v>
      </c>
      <c r="I12" s="114">
        <f>I11</f>
        <v>127.70500845</v>
      </c>
      <c r="J12" s="114"/>
      <c r="K12" s="114">
        <f t="shared" ref="K12:M12" si="1">SUM(K10:K11)</f>
        <v>8641.37223845</v>
      </c>
      <c r="L12" s="114">
        <f t="shared" si="1"/>
        <v>662.9680014605</v>
      </c>
      <c r="M12" s="114">
        <f t="shared" si="1"/>
        <v>9304.3402399105</v>
      </c>
      <c r="N12" s="115"/>
    </row>
    <row r="13" ht="42.95" customHeight="1" spans="2:14">
      <c r="B13" s="50" t="s">
        <v>13</v>
      </c>
      <c r="C13" s="50"/>
      <c r="D13" s="50" t="s">
        <v>64</v>
      </c>
      <c r="E13" s="114"/>
      <c r="F13" s="114"/>
      <c r="G13" s="114"/>
      <c r="H13" s="114"/>
      <c r="I13" s="114"/>
      <c r="J13" s="114">
        <v>0</v>
      </c>
      <c r="K13" s="114">
        <v>0</v>
      </c>
      <c r="L13" s="114">
        <v>0</v>
      </c>
      <c r="M13" s="114">
        <v>0</v>
      </c>
      <c r="N13" s="32"/>
    </row>
    <row r="14" ht="42.95" customHeight="1" spans="2:14">
      <c r="B14" s="50"/>
      <c r="C14" s="50"/>
      <c r="D14" s="50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ht="42.95" customHeight="1" spans="2:14">
      <c r="B15" s="50"/>
      <c r="C15" s="26" t="s">
        <v>850</v>
      </c>
      <c r="D15" s="26" t="s">
        <v>851</v>
      </c>
      <c r="E15" s="115"/>
      <c r="F15" s="115"/>
      <c r="G15" s="115"/>
      <c r="H15" s="115"/>
      <c r="I15" s="115"/>
      <c r="J15" s="115"/>
      <c r="K15" s="115">
        <f t="shared" ref="K15:M15" si="2">SUM(K12)</f>
        <v>8641.37223845</v>
      </c>
      <c r="L15" s="115">
        <f t="shared" si="2"/>
        <v>662.9680014605</v>
      </c>
      <c r="M15" s="115">
        <f t="shared" si="2"/>
        <v>9304.3402399105</v>
      </c>
      <c r="N15" s="115"/>
    </row>
  </sheetData>
  <sheetProtection password="CF7A" sheet="1" objects="1"/>
  <mergeCells count="12">
    <mergeCell ref="B2:N2"/>
    <mergeCell ref="E8:J8"/>
    <mergeCell ref="B6:B8"/>
    <mergeCell ref="C6:C8"/>
    <mergeCell ref="D6:D8"/>
    <mergeCell ref="E6:E7"/>
    <mergeCell ref="F6:F7"/>
    <mergeCell ref="G6:G7"/>
    <mergeCell ref="H6:H7"/>
    <mergeCell ref="I6:I7"/>
    <mergeCell ref="J6:J7"/>
    <mergeCell ref="K6:N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showGridLines="0" view="pageBreakPreview" zoomScaleNormal="100" workbookViewId="0">
      <pane xSplit="1" ySplit="7" topLeftCell="B10" activePane="bottomRight" state="frozen"/>
      <selection/>
      <selection pane="topRight"/>
      <selection pane="bottomLeft"/>
      <selection pane="bottomRight" activeCell="B6" sqref="B6"/>
    </sheetView>
  </sheetViews>
  <sheetFormatPr defaultColWidth="12" defaultRowHeight="11.25"/>
  <cols>
    <col min="1" max="1" width="6.18095238095238" style="1" customWidth="1"/>
    <col min="2" max="2" width="7.51428571428571" style="1" customWidth="1"/>
    <col min="3" max="3" width="28.847619047619" style="1" customWidth="1"/>
    <col min="4" max="4" width="38.1809523809524" style="1" customWidth="1"/>
    <col min="5" max="5" width="16.1809523809524" style="1" customWidth="1"/>
    <col min="6" max="6" width="7.51428571428571" style="1" customWidth="1"/>
    <col min="7" max="7" width="28.847619047619" style="1" customWidth="1"/>
    <col min="8" max="8" width="38.1809523809524" style="1" customWidth="1"/>
    <col min="9" max="9" width="16.1809523809524" style="1" customWidth="1"/>
    <col min="10" max="16384" width="12" style="1"/>
  </cols>
  <sheetData>
    <row r="1" ht="20.1" customHeight="1"/>
    <row r="2" ht="24.95" customHeight="1" spans="2:9">
      <c r="B2" s="84" t="s">
        <v>852</v>
      </c>
      <c r="C2" s="84"/>
      <c r="D2" s="84"/>
      <c r="E2" s="84"/>
      <c r="F2" s="84"/>
      <c r="G2" s="84"/>
      <c r="H2" s="84"/>
      <c r="I2" s="84"/>
    </row>
    <row r="3" ht="21" customHeight="1" spans="2:9">
      <c r="B3" s="4"/>
      <c r="C3" s="85"/>
      <c r="D3" s="85"/>
      <c r="E3" s="85"/>
      <c r="F3" s="85"/>
      <c r="G3" s="85"/>
      <c r="H3" s="85"/>
      <c r="I3" s="85"/>
    </row>
    <row r="4" ht="21" customHeight="1" spans="2:9">
      <c r="B4" s="4" t="s">
        <v>1148</v>
      </c>
      <c r="C4" s="85"/>
      <c r="D4" s="85"/>
      <c r="E4" s="85"/>
      <c r="F4" s="85"/>
      <c r="G4" s="85"/>
      <c r="H4" s="85"/>
      <c r="I4" s="85"/>
    </row>
    <row r="5" ht="21" customHeight="1" spans="2:9">
      <c r="B5" s="4" t="s">
        <v>819</v>
      </c>
      <c r="C5" s="85"/>
      <c r="D5" s="85"/>
      <c r="E5" s="85"/>
      <c r="F5" s="85"/>
      <c r="G5" s="85"/>
      <c r="H5" s="86" t="s">
        <v>853</v>
      </c>
      <c r="I5" s="86" t="s">
        <v>821</v>
      </c>
    </row>
    <row r="6" ht="30" customHeight="1" spans="2:9">
      <c r="B6" s="70" t="s">
        <v>3</v>
      </c>
      <c r="C6" s="70" t="s">
        <v>823</v>
      </c>
      <c r="D6" s="54" t="s">
        <v>854</v>
      </c>
      <c r="E6" s="54" t="s">
        <v>855</v>
      </c>
      <c r="F6" s="87" t="s">
        <v>3</v>
      </c>
      <c r="G6" s="70" t="s">
        <v>823</v>
      </c>
      <c r="H6" s="54" t="s">
        <v>854</v>
      </c>
      <c r="I6" s="70" t="s">
        <v>855</v>
      </c>
    </row>
    <row r="7" ht="24.95" customHeight="1" spans="2:9">
      <c r="B7" s="70" t="s">
        <v>833</v>
      </c>
      <c r="C7" s="70" t="s">
        <v>834</v>
      </c>
      <c r="D7" s="54" t="s">
        <v>835</v>
      </c>
      <c r="E7" s="54" t="s">
        <v>836</v>
      </c>
      <c r="F7" s="87" t="s">
        <v>833</v>
      </c>
      <c r="G7" s="70" t="s">
        <v>834</v>
      </c>
      <c r="H7" s="54" t="s">
        <v>835</v>
      </c>
      <c r="I7" s="70" t="s">
        <v>836</v>
      </c>
    </row>
    <row r="8" ht="20.85" customHeight="1" spans="2:9">
      <c r="B8" s="88"/>
      <c r="C8" s="89" t="s">
        <v>856</v>
      </c>
      <c r="D8" s="90" t="s">
        <v>857</v>
      </c>
      <c r="E8" s="91">
        <f>'表二（联通电源设备）'!建筑安装工程费+'表二（联通电源设备）'!建筑安装工程费增值税</f>
        <v>9165.1417807</v>
      </c>
      <c r="F8" s="92" t="s">
        <v>858</v>
      </c>
      <c r="G8" s="89" t="s">
        <v>136</v>
      </c>
      <c r="H8" s="93" t="s">
        <v>859</v>
      </c>
      <c r="I8" s="103">
        <f>'表二（联通电源设备）'!人工费*2.1%</f>
        <v>76.40451</v>
      </c>
    </row>
    <row r="9" ht="20.85" customHeight="1" spans="2:9">
      <c r="B9" s="88"/>
      <c r="C9" s="89" t="s">
        <v>860</v>
      </c>
      <c r="D9" s="90" t="s">
        <v>861</v>
      </c>
      <c r="E9" s="91">
        <f>'表二（联通电源设备）'!直接费+'表二（联通电源设备）'!间接费+'表二（联通电源设备）'!利润</f>
        <v>8513.66723</v>
      </c>
      <c r="F9" s="92" t="s">
        <v>862</v>
      </c>
      <c r="G9" s="89" t="s">
        <v>138</v>
      </c>
      <c r="H9" s="93" t="s">
        <v>863</v>
      </c>
      <c r="I9" s="103"/>
    </row>
    <row r="10" ht="20.85" customHeight="1" spans="2:9">
      <c r="B10" s="88" t="s">
        <v>9</v>
      </c>
      <c r="C10" s="89" t="s">
        <v>864</v>
      </c>
      <c r="D10" s="90" t="s">
        <v>865</v>
      </c>
      <c r="E10" s="91">
        <f>'表二（联通电源设备）'!直接工程费+'表二（联通电源设备）'!措施项目费</f>
        <v>5563.35523</v>
      </c>
      <c r="F10" s="92" t="s">
        <v>866</v>
      </c>
      <c r="G10" s="89" t="s">
        <v>139</v>
      </c>
      <c r="H10" s="93" t="s">
        <v>867</v>
      </c>
      <c r="I10" s="103">
        <f>'表二（联通电源设备）'!人工费*0.8%</f>
        <v>29.10648</v>
      </c>
    </row>
    <row r="11" ht="20.85" customHeight="1" spans="2:9">
      <c r="B11" s="88" t="s">
        <v>868</v>
      </c>
      <c r="C11" s="89" t="s">
        <v>869</v>
      </c>
      <c r="D11" s="90" t="s">
        <v>870</v>
      </c>
      <c r="E11" s="94">
        <f>'表二（联通电源设备）'!人工费+'表二（联通电源设备）'!材料费+E18+E19</f>
        <v>5079.46</v>
      </c>
      <c r="F11" s="92" t="s">
        <v>871</v>
      </c>
      <c r="G11" s="89" t="s">
        <v>872</v>
      </c>
      <c r="H11" s="93" t="s">
        <v>873</v>
      </c>
      <c r="I11" s="103"/>
    </row>
    <row r="12" ht="20.85" customHeight="1" spans="2:9">
      <c r="B12" s="88" t="s">
        <v>874</v>
      </c>
      <c r="C12" s="89" t="s">
        <v>162</v>
      </c>
      <c r="D12" s="90" t="s">
        <v>875</v>
      </c>
      <c r="E12" s="94">
        <f>SUM(E13:E14)</f>
        <v>3638.31</v>
      </c>
      <c r="F12" s="92" t="s">
        <v>876</v>
      </c>
      <c r="G12" s="89" t="s">
        <v>141</v>
      </c>
      <c r="H12" s="93" t="s">
        <v>873</v>
      </c>
      <c r="I12" s="103"/>
    </row>
    <row r="13" ht="20.85" customHeight="1" spans="2:9">
      <c r="B13" s="88" t="s">
        <v>877</v>
      </c>
      <c r="C13" s="89" t="s">
        <v>878</v>
      </c>
      <c r="D13" s="95" t="s">
        <v>879</v>
      </c>
      <c r="E13" s="94">
        <f>ROUND('表二（联通电源设备）'!技工总工日*114,2)</f>
        <v>3638.31</v>
      </c>
      <c r="F13" s="92" t="s">
        <v>880</v>
      </c>
      <c r="G13" s="89" t="s">
        <v>143</v>
      </c>
      <c r="H13" s="93" t="s">
        <v>881</v>
      </c>
      <c r="I13" s="103">
        <v>0</v>
      </c>
    </row>
    <row r="14" ht="20.85" customHeight="1" spans="2:9">
      <c r="B14" s="88" t="s">
        <v>882</v>
      </c>
      <c r="C14" s="89" t="s">
        <v>883</v>
      </c>
      <c r="D14" s="95" t="s">
        <v>884</v>
      </c>
      <c r="E14" s="94">
        <f>ROUND('表二（联通电源设备）'!普工总工日*61,2)</f>
        <v>0</v>
      </c>
      <c r="F14" s="92" t="s">
        <v>885</v>
      </c>
      <c r="G14" s="89" t="s">
        <v>145</v>
      </c>
      <c r="H14" s="93" t="s">
        <v>873</v>
      </c>
      <c r="I14" s="103"/>
    </row>
    <row r="15" ht="20.85" customHeight="1" spans="2:9">
      <c r="B15" s="88" t="s">
        <v>886</v>
      </c>
      <c r="C15" s="89" t="s">
        <v>887</v>
      </c>
      <c r="D15" s="90" t="s">
        <v>875</v>
      </c>
      <c r="E15" s="94">
        <v>1274.95</v>
      </c>
      <c r="F15" s="92" t="s">
        <v>888</v>
      </c>
      <c r="G15" s="89" t="s">
        <v>146</v>
      </c>
      <c r="H15" s="93" t="s">
        <v>889</v>
      </c>
      <c r="I15" s="103">
        <v>0</v>
      </c>
    </row>
    <row r="16" ht="20.85" customHeight="1" spans="2:9">
      <c r="B16" s="88" t="s">
        <v>877</v>
      </c>
      <c r="C16" s="89" t="s">
        <v>890</v>
      </c>
      <c r="D16" s="90" t="s">
        <v>891</v>
      </c>
      <c r="E16" s="94">
        <f>'表二（联通电源设备）'!甲供主要材料费+'表二（联通电源设备）'!乙供主要材料费</f>
        <v>0</v>
      </c>
      <c r="F16" s="92" t="s">
        <v>892</v>
      </c>
      <c r="G16" s="89" t="s">
        <v>151</v>
      </c>
      <c r="H16" s="93" t="s">
        <v>893</v>
      </c>
      <c r="I16" s="103">
        <v>0</v>
      </c>
    </row>
    <row r="17" ht="20.85" customHeight="1" spans="2:9">
      <c r="B17" s="88" t="s">
        <v>882</v>
      </c>
      <c r="C17" s="89" t="s">
        <v>894</v>
      </c>
      <c r="D17" s="90" t="s">
        <v>895</v>
      </c>
      <c r="E17" s="94">
        <f>ROUND('表二（联通电源设备）'!主要材料费*5%,2)</f>
        <v>0</v>
      </c>
      <c r="F17" s="92" t="s">
        <v>11</v>
      </c>
      <c r="G17" s="89" t="s">
        <v>896</v>
      </c>
      <c r="H17" s="93" t="s">
        <v>865</v>
      </c>
      <c r="I17" s="103">
        <f>ROUND('表二（联通电源设备）'!规费+'表二（联通电源设备）'!企业管理费,2)</f>
        <v>2222.65</v>
      </c>
    </row>
    <row r="18" ht="20.85" customHeight="1" spans="2:9">
      <c r="B18" s="88" t="s">
        <v>897</v>
      </c>
      <c r="C18" s="89" t="s">
        <v>898</v>
      </c>
      <c r="D18" s="90" t="s">
        <v>899</v>
      </c>
      <c r="E18" s="94">
        <f>0</f>
        <v>0</v>
      </c>
      <c r="F18" s="92" t="s">
        <v>868</v>
      </c>
      <c r="G18" s="89" t="s">
        <v>61</v>
      </c>
      <c r="H18" s="93" t="s">
        <v>870</v>
      </c>
      <c r="I18" s="103">
        <f>ROUND(I19+'表二（联通电源设备）'!社会保障费+'表二（联通电源设备）'!住房公积金+'表二（联通电源设备）'!危险作业意外伤害保险费,2)</f>
        <v>1225.75</v>
      </c>
    </row>
    <row r="19" ht="20.85" customHeight="1" spans="2:9">
      <c r="B19" s="88" t="s">
        <v>900</v>
      </c>
      <c r="C19" s="89" t="s">
        <v>901</v>
      </c>
      <c r="D19" s="90" t="s">
        <v>902</v>
      </c>
      <c r="E19" s="94">
        <f>'表二（联通电源设备）'!仪表使用费</f>
        <v>166.2</v>
      </c>
      <c r="F19" s="92" t="s">
        <v>874</v>
      </c>
      <c r="G19" s="89" t="s">
        <v>159</v>
      </c>
      <c r="H19" s="93" t="s">
        <v>903</v>
      </c>
      <c r="I19" s="103">
        <v>0</v>
      </c>
    </row>
    <row r="20" ht="20.85" customHeight="1" spans="2:9">
      <c r="B20" s="88" t="s">
        <v>904</v>
      </c>
      <c r="C20" s="89" t="s">
        <v>905</v>
      </c>
      <c r="D20" s="90" t="s">
        <v>906</v>
      </c>
      <c r="E20" s="94">
        <f>'表二（联通电源设备）'!文明施工费+'表二（联通电源设备）'!工地器材搬运费+'表二（联通电源设备）'!工程干扰费+'表二（联通电源设备）'!工程点交、场地清理费+'表二（联通电源设备）'!临时设施费+'表二（联通电源设备）'!工程车辆使用费+'表二（联通电源设备）'!夜间施工增加费+'表二（联通电源设备）'!冬雨季施工增加费+'表二（联通电源设备）'!生产工具用具使用费+I11+'表二（联通电源设备）'!特殊地区施工增加费+'表二（联通电源设备）'!已完工程及设备保护费+I14+'表二（联通电源设备）'!施工队伍调遣费+'表二（联通电源设备）'!大型施工机械调遣费</f>
        <v>483.89523</v>
      </c>
      <c r="F20" s="92" t="s">
        <v>886</v>
      </c>
      <c r="G20" s="89" t="s">
        <v>161</v>
      </c>
      <c r="H20" s="93" t="s">
        <v>907</v>
      </c>
      <c r="I20" s="105">
        <f>'表二（联通电源设备）'!人工费*28.5%</f>
        <v>1036.91835</v>
      </c>
    </row>
    <row r="21" ht="20.85" customHeight="1" spans="2:9">
      <c r="B21" s="88" t="s">
        <v>874</v>
      </c>
      <c r="C21" s="89" t="s">
        <v>59</v>
      </c>
      <c r="D21" s="90" t="s">
        <v>867</v>
      </c>
      <c r="E21" s="94">
        <f>'表二（联通电源设备）'!人工费*0.8%</f>
        <v>29.10648</v>
      </c>
      <c r="F21" s="92" t="s">
        <v>897</v>
      </c>
      <c r="G21" s="89" t="s">
        <v>164</v>
      </c>
      <c r="H21" s="93" t="s">
        <v>908</v>
      </c>
      <c r="I21" s="105">
        <f>'表二（联通电源设备）'!人工费*4.19%</f>
        <v>152.445189</v>
      </c>
    </row>
    <row r="22" ht="20.85" customHeight="1" spans="2:9">
      <c r="B22" s="88" t="s">
        <v>886</v>
      </c>
      <c r="C22" s="89" t="s">
        <v>126</v>
      </c>
      <c r="D22" s="90" t="s">
        <v>909</v>
      </c>
      <c r="E22" s="94">
        <f>'表二（联通电源设备）'!人工费*1.1%</f>
        <v>40.02141</v>
      </c>
      <c r="F22" s="92" t="s">
        <v>900</v>
      </c>
      <c r="G22" s="89" t="s">
        <v>166</v>
      </c>
      <c r="H22" s="93" t="s">
        <v>910</v>
      </c>
      <c r="I22" s="105">
        <f>'表二（联通电源设备）'!人工费*1%</f>
        <v>36.3831</v>
      </c>
    </row>
    <row r="23" ht="20.85" customHeight="1" spans="2:9">
      <c r="B23" s="88" t="s">
        <v>897</v>
      </c>
      <c r="C23" s="89" t="s">
        <v>128</v>
      </c>
      <c r="D23" s="90" t="s">
        <v>863</v>
      </c>
      <c r="E23" s="94"/>
      <c r="F23" s="87" t="s">
        <v>904</v>
      </c>
      <c r="G23" s="89" t="s">
        <v>911</v>
      </c>
      <c r="H23" s="93" t="s">
        <v>912</v>
      </c>
      <c r="I23" s="105">
        <f>'表二（联通电源设备）'!人工费*27.4%</f>
        <v>996.89694</v>
      </c>
    </row>
    <row r="24" ht="20.85" customHeight="1" spans="2:9">
      <c r="B24" s="88" t="s">
        <v>900</v>
      </c>
      <c r="C24" s="89" t="s">
        <v>130</v>
      </c>
      <c r="D24" s="90" t="s">
        <v>913</v>
      </c>
      <c r="E24" s="94">
        <f>'表二（联通电源设备）'!人工费*2.5%</f>
        <v>90.95775</v>
      </c>
      <c r="F24" s="87" t="s">
        <v>13</v>
      </c>
      <c r="G24" s="89" t="s">
        <v>914</v>
      </c>
      <c r="H24" s="93" t="s">
        <v>915</v>
      </c>
      <c r="I24" s="105">
        <f>'表二（联通电源设备）'!人工费*20%</f>
        <v>727.662</v>
      </c>
    </row>
    <row r="25" ht="20.85" customHeight="1" spans="2:9">
      <c r="B25" s="88" t="s">
        <v>916</v>
      </c>
      <c r="C25" s="89" t="s">
        <v>132</v>
      </c>
      <c r="D25" s="90" t="s">
        <v>917</v>
      </c>
      <c r="E25" s="94">
        <f>'表二（联通电源设备）'!人工费*3.8%</f>
        <v>138.25578</v>
      </c>
      <c r="F25" s="97" t="s">
        <v>918</v>
      </c>
      <c r="G25" s="98" t="s">
        <v>62</v>
      </c>
      <c r="H25" s="99" t="s">
        <v>919</v>
      </c>
      <c r="I25" s="106">
        <f>((('表二（联通电源设备）'!人工费+E18+E19+'表四主材(乙)（联通电源设备）'!I26+'表二（联通电源设备）'!辅助材料费+'表二（联通电源设备）'!措施项目费+'表二（联通电源设备）'!间接费+'表二（联通电源设备）'!利润)*9%+'表四主材(甲)（联通电源设备）'!J26-0.01))</f>
        <v>651.4745507</v>
      </c>
    </row>
    <row r="26" ht="20.85" customHeight="1" spans="2:9">
      <c r="B26" s="88" t="s">
        <v>920</v>
      </c>
      <c r="C26" s="89" t="s">
        <v>134</v>
      </c>
      <c r="D26" s="90" t="s">
        <v>921</v>
      </c>
      <c r="E26" s="94">
        <f>'表二（联通电源设备）'!人工费*2.2%</f>
        <v>80.04282</v>
      </c>
      <c r="F26" s="100"/>
      <c r="G26" s="101"/>
      <c r="H26" s="102"/>
      <c r="I26" s="107"/>
    </row>
  </sheetData>
  <sheetProtection password="CF7A" sheet="1" objects="1"/>
  <mergeCells count="5">
    <mergeCell ref="B2:I2"/>
    <mergeCell ref="F25:F26"/>
    <mergeCell ref="G25:G26"/>
    <mergeCell ref="H25:H26"/>
    <mergeCell ref="I25:I26"/>
  </mergeCells>
  <printOptions horizontalCentered="1"/>
  <pageMargins left="0.393055555555556" right="0.393055555555556" top="0.590277777777778" bottom="0.590277777777778" header="1.85" footer="0.393055555555556"/>
  <pageSetup paperSize="9" scale="85" orientation="landscape" horizontalDpi="600"/>
  <headerFooter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F10" sqref="F10"/>
    </sheetView>
  </sheetViews>
  <sheetFormatPr defaultColWidth="12" defaultRowHeight="11.25"/>
  <cols>
    <col min="1" max="1" width="6.18095238095238" style="79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49.752380952381" style="51" customWidth="1"/>
    <col min="7" max="7" width="11.5142857142857" style="1" customWidth="1"/>
    <col min="8" max="8" width="10.1809523809524" style="2" customWidth="1"/>
    <col min="9" max="9" width="14.1809523809524" style="2" customWidth="1"/>
    <col min="10" max="10" width="12.847619047619" style="2" customWidth="1"/>
    <col min="11" max="11" width="14.1809523809524" style="2" customWidth="1"/>
    <col min="12" max="12" width="12.847619047619" style="2" customWidth="1"/>
    <col min="13" max="16384" width="12" style="2"/>
  </cols>
  <sheetData>
    <row r="1" s="1" customFormat="1" ht="20.1" customHeight="1" spans="1:1">
      <c r="A1" s="79"/>
    </row>
    <row r="2" s="1" customFormat="1" ht="24.95" customHeight="1" spans="1:12">
      <c r="A2" s="79"/>
      <c r="B2" s="3" t="s">
        <v>922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79"/>
      <c r="B3" s="4"/>
      <c r="C3" s="2"/>
      <c r="D3" s="2"/>
      <c r="E3" s="2"/>
      <c r="F3" s="2"/>
      <c r="H3" s="2"/>
      <c r="I3" s="2"/>
      <c r="J3" s="2"/>
      <c r="K3" s="2"/>
      <c r="L3" s="2"/>
    </row>
    <row r="4" s="1" customFormat="1" ht="21" customHeight="1" spans="1:12">
      <c r="A4" s="79"/>
      <c r="B4" s="4" t="s">
        <v>1148</v>
      </c>
      <c r="C4" s="2"/>
      <c r="D4" s="2"/>
      <c r="E4" s="2"/>
      <c r="F4" s="2"/>
      <c r="I4" s="2"/>
      <c r="J4" s="2"/>
      <c r="K4" s="2"/>
      <c r="L4" s="2"/>
    </row>
    <row r="5" s="1" customFormat="1" ht="21" customHeight="1" spans="1:12">
      <c r="A5" s="79"/>
      <c r="B5" s="4" t="s">
        <v>819</v>
      </c>
      <c r="C5" s="2"/>
      <c r="D5" s="2"/>
      <c r="E5" s="2"/>
      <c r="F5" s="2"/>
      <c r="I5" s="2"/>
      <c r="J5" s="6" t="s">
        <v>923</v>
      </c>
      <c r="K5" s="2"/>
      <c r="L5" s="2"/>
    </row>
    <row r="6" s="1" customFormat="1" ht="21" customHeight="1" spans="1:12">
      <c r="A6" s="79"/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74" t="s">
        <v>927</v>
      </c>
      <c r="J6" s="75"/>
      <c r="K6" s="74" t="s">
        <v>928</v>
      </c>
      <c r="L6" s="75"/>
    </row>
    <row r="7" s="1" customFormat="1" ht="21" customHeight="1" spans="1:12">
      <c r="A7" s="80"/>
      <c r="B7" s="12"/>
      <c r="C7" s="64"/>
      <c r="D7" s="65"/>
      <c r="E7" s="66"/>
      <c r="F7" s="12"/>
      <c r="G7" s="12"/>
      <c r="H7" s="42"/>
      <c r="I7" s="39" t="s">
        <v>929</v>
      </c>
      <c r="J7" s="39" t="s">
        <v>930</v>
      </c>
      <c r="K7" s="39" t="s">
        <v>929</v>
      </c>
      <c r="L7" s="39" t="s">
        <v>930</v>
      </c>
    </row>
    <row r="8" s="1" customFormat="1" ht="21" customHeight="1" spans="1:12">
      <c r="A8" s="79"/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48" t="s">
        <v>838</v>
      </c>
      <c r="J8" s="48" t="s">
        <v>839</v>
      </c>
      <c r="K8" s="48" t="s">
        <v>840</v>
      </c>
      <c r="L8" s="48" t="s">
        <v>841</v>
      </c>
    </row>
    <row r="9" s="1" customFormat="1" ht="20.45" customHeight="1" spans="1:12">
      <c r="A9" s="79"/>
      <c r="B9" s="70">
        <v>1</v>
      </c>
      <c r="C9" s="71" t="s">
        <v>1149</v>
      </c>
      <c r="D9" s="72"/>
      <c r="E9" s="72"/>
      <c r="F9" s="30" t="s">
        <v>1150</v>
      </c>
      <c r="G9" s="49" t="s">
        <v>933</v>
      </c>
      <c r="H9" s="31">
        <v>4</v>
      </c>
      <c r="I9" s="77">
        <v>0.8</v>
      </c>
      <c r="J9" s="77">
        <v>0</v>
      </c>
      <c r="K9" s="77">
        <f t="shared" ref="K9:K17" si="0">ROUND(H9*I9,3)</f>
        <v>3.2</v>
      </c>
      <c r="L9" s="77">
        <f t="shared" ref="L9:L17" si="1">ROUND(H9*J9,3)</f>
        <v>0</v>
      </c>
    </row>
    <row r="10" s="1" customFormat="1" ht="20.45" customHeight="1" spans="1:12">
      <c r="A10" s="79"/>
      <c r="B10" s="70">
        <v>2</v>
      </c>
      <c r="C10" s="71" t="s">
        <v>934</v>
      </c>
      <c r="D10" s="72"/>
      <c r="E10" s="72"/>
      <c r="F10" s="30" t="s">
        <v>935</v>
      </c>
      <c r="G10" s="49" t="s">
        <v>933</v>
      </c>
      <c r="H10" s="31">
        <v>4</v>
      </c>
      <c r="I10" s="77">
        <v>3</v>
      </c>
      <c r="J10" s="77">
        <v>0</v>
      </c>
      <c r="K10" s="77">
        <f t="shared" si="0"/>
        <v>12</v>
      </c>
      <c r="L10" s="77">
        <f t="shared" si="1"/>
        <v>0</v>
      </c>
    </row>
    <row r="11" s="1" customFormat="1" ht="20.45" customHeight="1" spans="1:12">
      <c r="A11" s="79"/>
      <c r="B11" s="70">
        <v>3</v>
      </c>
      <c r="C11" s="71" t="s">
        <v>936</v>
      </c>
      <c r="D11" s="72"/>
      <c r="E11" s="72"/>
      <c r="F11" s="30" t="s">
        <v>937</v>
      </c>
      <c r="G11" s="49" t="s">
        <v>407</v>
      </c>
      <c r="H11" s="31">
        <v>2</v>
      </c>
      <c r="I11" s="77">
        <v>2.8</v>
      </c>
      <c r="J11" s="77">
        <v>0</v>
      </c>
      <c r="K11" s="77">
        <f t="shared" si="0"/>
        <v>5.6</v>
      </c>
      <c r="L11" s="77">
        <f t="shared" si="1"/>
        <v>0</v>
      </c>
    </row>
    <row r="12" s="1" customFormat="1" ht="20.45" customHeight="1" spans="1:12">
      <c r="A12" s="79"/>
      <c r="B12" s="70">
        <v>4</v>
      </c>
      <c r="C12" s="71" t="s">
        <v>938</v>
      </c>
      <c r="D12" s="72"/>
      <c r="E12" s="72"/>
      <c r="F12" s="30" t="s">
        <v>939</v>
      </c>
      <c r="G12" s="49" t="s">
        <v>688</v>
      </c>
      <c r="H12" s="31">
        <v>1</v>
      </c>
      <c r="I12" s="77">
        <v>2.2</v>
      </c>
      <c r="J12" s="77">
        <v>0</v>
      </c>
      <c r="K12" s="77">
        <f t="shared" si="0"/>
        <v>2.2</v>
      </c>
      <c r="L12" s="77">
        <f t="shared" si="1"/>
        <v>0</v>
      </c>
    </row>
    <row r="13" s="1" customFormat="1" ht="20.45" customHeight="1" spans="1:12">
      <c r="A13" s="79"/>
      <c r="B13" s="70">
        <v>5</v>
      </c>
      <c r="C13" s="71" t="s">
        <v>940</v>
      </c>
      <c r="D13" s="72"/>
      <c r="E13" s="72"/>
      <c r="F13" s="30" t="s">
        <v>941</v>
      </c>
      <c r="G13" s="49" t="s">
        <v>688</v>
      </c>
      <c r="H13" s="31">
        <v>1</v>
      </c>
      <c r="I13" s="77">
        <v>4</v>
      </c>
      <c r="J13" s="77">
        <v>0</v>
      </c>
      <c r="K13" s="77">
        <f t="shared" si="0"/>
        <v>4</v>
      </c>
      <c r="L13" s="77">
        <f t="shared" si="1"/>
        <v>0</v>
      </c>
    </row>
    <row r="14" s="1" customFormat="1" ht="20.45" customHeight="1" spans="1:12">
      <c r="A14" s="79"/>
      <c r="B14" s="70">
        <v>6</v>
      </c>
      <c r="C14" s="71" t="s">
        <v>942</v>
      </c>
      <c r="D14" s="72"/>
      <c r="E14" s="72"/>
      <c r="F14" s="30" t="s">
        <v>943</v>
      </c>
      <c r="G14" s="49" t="s">
        <v>688</v>
      </c>
      <c r="H14" s="31">
        <v>1</v>
      </c>
      <c r="I14" s="77">
        <v>4</v>
      </c>
      <c r="J14" s="77">
        <v>0</v>
      </c>
      <c r="K14" s="77">
        <f t="shared" si="0"/>
        <v>4</v>
      </c>
      <c r="L14" s="77">
        <f t="shared" si="1"/>
        <v>0</v>
      </c>
    </row>
    <row r="15" s="1" customFormat="1" ht="20.45" customHeight="1" spans="1:12">
      <c r="A15" s="79"/>
      <c r="B15" s="70">
        <v>7</v>
      </c>
      <c r="C15" s="71" t="s">
        <v>944</v>
      </c>
      <c r="D15" s="72" t="s">
        <v>945</v>
      </c>
      <c r="E15" s="72">
        <v>1.3</v>
      </c>
      <c r="F15" s="30" t="s">
        <v>946</v>
      </c>
      <c r="G15" s="49" t="s">
        <v>947</v>
      </c>
      <c r="H15" s="31">
        <v>1</v>
      </c>
      <c r="I15" s="77">
        <v>0.195</v>
      </c>
      <c r="J15" s="77">
        <v>0</v>
      </c>
      <c r="K15" s="77">
        <f t="shared" si="0"/>
        <v>0.195</v>
      </c>
      <c r="L15" s="77">
        <f t="shared" si="1"/>
        <v>0</v>
      </c>
    </row>
    <row r="16" s="1" customFormat="1" ht="20.45" customHeight="1" spans="1:12">
      <c r="A16" s="79"/>
      <c r="B16" s="70">
        <v>8</v>
      </c>
      <c r="C16" s="71" t="s">
        <v>948</v>
      </c>
      <c r="D16" s="72"/>
      <c r="E16" s="72"/>
      <c r="F16" s="30" t="s">
        <v>949</v>
      </c>
      <c r="G16" s="49" t="s">
        <v>947</v>
      </c>
      <c r="H16" s="31">
        <v>1</v>
      </c>
      <c r="I16" s="77">
        <v>0.2</v>
      </c>
      <c r="J16" s="77">
        <v>0</v>
      </c>
      <c r="K16" s="77">
        <f t="shared" si="0"/>
        <v>0.2</v>
      </c>
      <c r="L16" s="77">
        <f t="shared" si="1"/>
        <v>0</v>
      </c>
    </row>
    <row r="17" s="1" customFormat="1" ht="20.45" customHeight="1" spans="1:12">
      <c r="A17" s="79"/>
      <c r="B17" s="70">
        <v>9</v>
      </c>
      <c r="C17" s="71" t="s">
        <v>948</v>
      </c>
      <c r="D17" s="72" t="s">
        <v>945</v>
      </c>
      <c r="E17" s="72">
        <v>1.3</v>
      </c>
      <c r="F17" s="30" t="s">
        <v>1151</v>
      </c>
      <c r="G17" s="49" t="s">
        <v>947</v>
      </c>
      <c r="H17" s="31">
        <v>2</v>
      </c>
      <c r="I17" s="77">
        <v>0.26</v>
      </c>
      <c r="J17" s="77">
        <v>0</v>
      </c>
      <c r="K17" s="77">
        <f t="shared" si="0"/>
        <v>0.52</v>
      </c>
      <c r="L17" s="77">
        <f t="shared" si="1"/>
        <v>0</v>
      </c>
    </row>
    <row r="18" s="1" customFormat="1" ht="20.45" customHeight="1" spans="1:12">
      <c r="A18" s="79"/>
      <c r="B18" s="70"/>
      <c r="C18" s="71"/>
      <c r="D18" s="72"/>
      <c r="E18" s="72"/>
      <c r="F18" s="30"/>
      <c r="G18" s="49"/>
      <c r="H18" s="31"/>
      <c r="I18" s="77"/>
      <c r="J18" s="77"/>
      <c r="K18" s="77"/>
      <c r="L18" s="77"/>
    </row>
    <row r="19" s="1" customFormat="1" ht="20.45" customHeight="1" spans="1:12">
      <c r="A19" s="79"/>
      <c r="B19" s="70"/>
      <c r="C19" s="71"/>
      <c r="D19" s="72"/>
      <c r="E19" s="72"/>
      <c r="F19" s="30"/>
      <c r="G19" s="49"/>
      <c r="H19" s="31"/>
      <c r="I19" s="77"/>
      <c r="J19" s="77"/>
      <c r="K19" s="77"/>
      <c r="L19" s="77"/>
    </row>
    <row r="20" s="1" customFormat="1" ht="20.45" customHeight="1" spans="1:12">
      <c r="A20" s="79"/>
      <c r="B20" s="70"/>
      <c r="C20" s="71"/>
      <c r="D20" s="72"/>
      <c r="E20" s="72"/>
      <c r="F20" s="30"/>
      <c r="G20" s="49"/>
      <c r="H20" s="31"/>
      <c r="I20" s="77"/>
      <c r="J20" s="77"/>
      <c r="K20" s="77"/>
      <c r="L20" s="77"/>
    </row>
    <row r="21" s="1" customFormat="1" ht="20.45" hidden="1" customHeight="1" spans="1:12">
      <c r="A21" s="79"/>
      <c r="B21" s="70"/>
      <c r="C21" s="71"/>
      <c r="D21" s="72"/>
      <c r="E21" s="72"/>
      <c r="F21" s="30"/>
      <c r="G21" s="49"/>
      <c r="H21" s="31"/>
      <c r="I21" s="77"/>
      <c r="J21" s="77"/>
      <c r="K21" s="77"/>
      <c r="L21" s="77"/>
    </row>
    <row r="22" s="1" customFormat="1" ht="20.45" hidden="1" customHeight="1" spans="1:12">
      <c r="A22" s="79"/>
      <c r="B22" s="70"/>
      <c r="C22" s="71"/>
      <c r="D22" s="72"/>
      <c r="E22" s="72"/>
      <c r="F22" s="30"/>
      <c r="G22" s="49"/>
      <c r="H22" s="31"/>
      <c r="I22" s="77"/>
      <c r="J22" s="77"/>
      <c r="K22" s="77"/>
      <c r="L22" s="77"/>
    </row>
    <row r="23" s="1" customFormat="1" ht="20.45" hidden="1" customHeight="1" spans="1:12">
      <c r="A23" s="79"/>
      <c r="B23" s="70"/>
      <c r="C23" s="71"/>
      <c r="D23" s="72"/>
      <c r="E23" s="72"/>
      <c r="F23" s="30"/>
      <c r="G23" s="49"/>
      <c r="H23" s="31"/>
      <c r="I23" s="77"/>
      <c r="J23" s="77"/>
      <c r="K23" s="77"/>
      <c r="L23" s="77"/>
    </row>
    <row r="24" ht="20.45" customHeight="1" spans="2:12">
      <c r="B24" s="70"/>
      <c r="C24" s="71"/>
      <c r="D24" s="72"/>
      <c r="E24" s="72"/>
      <c r="F24" s="81" t="s">
        <v>950</v>
      </c>
      <c r="G24" s="49"/>
      <c r="H24" s="31"/>
      <c r="I24" s="77"/>
      <c r="J24" s="77"/>
      <c r="K24" s="83">
        <f>SUM(K9:K23)</f>
        <v>31.915</v>
      </c>
      <c r="L24" s="83">
        <f>SUM(L9:L23)</f>
        <v>0</v>
      </c>
    </row>
    <row r="25" ht="20.45" customHeight="1" spans="2:12">
      <c r="B25" s="70"/>
      <c r="C25" s="71"/>
      <c r="D25" s="72"/>
      <c r="E25" s="72"/>
      <c r="F25" s="81" t="s">
        <v>951</v>
      </c>
      <c r="G25" s="49"/>
      <c r="H25" s="31"/>
      <c r="I25" s="77"/>
      <c r="J25" s="77"/>
      <c r="K25" s="83">
        <v>0</v>
      </c>
      <c r="L25" s="83">
        <v>0</v>
      </c>
    </row>
    <row r="26" ht="20.45" customHeight="1" spans="2:12">
      <c r="B26" s="70"/>
      <c r="C26" s="71"/>
      <c r="D26" s="72"/>
      <c r="E26" s="72"/>
      <c r="F26" s="81" t="s">
        <v>600</v>
      </c>
      <c r="G26" s="49"/>
      <c r="H26" s="31"/>
      <c r="I26" s="77"/>
      <c r="J26" s="77"/>
      <c r="K26" s="83">
        <f>K24+K25</f>
        <v>31.915</v>
      </c>
      <c r="L26" s="83">
        <f>L24+L25</f>
        <v>0</v>
      </c>
    </row>
    <row r="27" ht="20.45" customHeight="1" spans="2:12">
      <c r="B27" s="70"/>
      <c r="C27" s="71"/>
      <c r="D27" s="72"/>
      <c r="E27" s="72"/>
      <c r="F27" s="81" t="s">
        <v>952</v>
      </c>
      <c r="G27" s="49"/>
      <c r="H27" s="31"/>
      <c r="I27" s="77"/>
      <c r="J27" s="77"/>
      <c r="K27" s="83">
        <v>0</v>
      </c>
      <c r="L27" s="83">
        <v>0</v>
      </c>
    </row>
  </sheetData>
  <sheetProtection password="CF7A" sheet="1" objects="1"/>
  <mergeCells count="9">
    <mergeCell ref="B2:L2"/>
    <mergeCell ref="I6:J6"/>
    <mergeCell ref="K6:L6"/>
    <mergeCell ref="C8:E8"/>
    <mergeCell ref="B6:B7"/>
    <mergeCell ref="F6:F7"/>
    <mergeCell ref="G6:G7"/>
    <mergeCell ref="H6:H7"/>
    <mergeCell ref="C6:E7"/>
  </mergeCells>
  <printOptions horizontalCentered="1"/>
  <pageMargins left="0.393055555555556" right="0.393055555555556" top="0.984027777777778" bottom="0.590277777777778" header="1.85" footer="0.393055555555556"/>
  <pageSetup paperSize="9" orientation="landscape" horizontalDpi="600"/>
  <headerFooter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I12" sqref="I12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44.8761904761905" style="51" customWidth="1"/>
    <col min="7" max="7" width="9.51428571428571" style="1" customWidth="1"/>
    <col min="8" max="8" width="10.1809523809524" style="2" customWidth="1"/>
    <col min="9" max="9" width="23.847619047619" style="2" customWidth="1"/>
    <col min="10" max="10" width="8.84761904761905" style="2" customWidth="1"/>
    <col min="11" max="11" width="9.84761904761905" style="2" customWidth="1"/>
    <col min="12" max="12" width="8.84761904761905" style="2" customWidth="1"/>
    <col min="13" max="13" width="11.1809523809524" style="2" customWidth="1"/>
    <col min="14" max="16384" width="12" style="2"/>
  </cols>
  <sheetData>
    <row r="1" s="1" customFormat="1" ht="20.1" customHeight="1"/>
    <row r="2" ht="24.95" customHeight="1" spans="2:13">
      <c r="B2" s="3" t="s">
        <v>953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2:6">
      <c r="B3" s="4"/>
      <c r="F3" s="2"/>
    </row>
    <row r="4" ht="21" customHeight="1" spans="2:6">
      <c r="B4" s="4" t="s">
        <v>1148</v>
      </c>
      <c r="F4" s="2"/>
    </row>
    <row r="5" ht="21" customHeight="1" spans="2:11">
      <c r="B5" s="4" t="s">
        <v>819</v>
      </c>
      <c r="F5" s="2"/>
      <c r="J5" s="6" t="s">
        <v>954</v>
      </c>
      <c r="K5" s="6"/>
    </row>
    <row r="6" ht="21" customHeight="1" spans="2:13"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37" t="s">
        <v>955</v>
      </c>
      <c r="J6" s="74" t="s">
        <v>956</v>
      </c>
      <c r="K6" s="75"/>
      <c r="L6" s="74" t="s">
        <v>957</v>
      </c>
      <c r="M6" s="75"/>
    </row>
    <row r="7" ht="30" customHeight="1" spans="2:13">
      <c r="B7" s="12"/>
      <c r="C7" s="64"/>
      <c r="D7" s="65"/>
      <c r="E7" s="66"/>
      <c r="F7" s="12"/>
      <c r="G7" s="12"/>
      <c r="H7" s="42"/>
      <c r="I7" s="42"/>
      <c r="J7" s="44" t="s">
        <v>958</v>
      </c>
      <c r="K7" s="44" t="s">
        <v>959</v>
      </c>
      <c r="L7" s="44" t="s">
        <v>958</v>
      </c>
      <c r="M7" s="44" t="s">
        <v>960</v>
      </c>
    </row>
    <row r="8" ht="21" customHeight="1" spans="2:13"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37" t="s">
        <v>838</v>
      </c>
      <c r="J8" s="48" t="s">
        <v>839</v>
      </c>
      <c r="K8" s="48" t="s">
        <v>840</v>
      </c>
      <c r="L8" s="48" t="s">
        <v>841</v>
      </c>
      <c r="M8" s="48" t="s">
        <v>842</v>
      </c>
    </row>
    <row r="9" ht="20.45" customHeight="1" spans="2:13">
      <c r="B9" s="70">
        <v>1</v>
      </c>
      <c r="C9" s="71" t="s">
        <v>938</v>
      </c>
      <c r="D9" s="72"/>
      <c r="E9" s="72"/>
      <c r="F9" s="30" t="s">
        <v>939</v>
      </c>
      <c r="G9" s="49" t="s">
        <v>688</v>
      </c>
      <c r="H9" s="31">
        <v>1</v>
      </c>
      <c r="I9" s="76" t="s">
        <v>961</v>
      </c>
      <c r="J9" s="77">
        <v>0.2</v>
      </c>
      <c r="K9" s="31">
        <v>117</v>
      </c>
      <c r="L9" s="31">
        <f t="shared" ref="L9:L16" si="0">ROUND(H9*J9,2)</f>
        <v>0.2</v>
      </c>
      <c r="M9" s="31">
        <f t="shared" ref="M9:M16" si="1">ROUND(K9*L9,2)</f>
        <v>23.4</v>
      </c>
    </row>
    <row r="10" ht="20.45" customHeight="1" spans="2:13">
      <c r="B10" s="70">
        <v>2</v>
      </c>
      <c r="C10" s="71" t="s">
        <v>938</v>
      </c>
      <c r="D10" s="72"/>
      <c r="E10" s="72"/>
      <c r="F10" s="30" t="s">
        <v>939</v>
      </c>
      <c r="G10" s="49" t="s">
        <v>688</v>
      </c>
      <c r="H10" s="31">
        <v>1</v>
      </c>
      <c r="I10" s="76" t="s">
        <v>962</v>
      </c>
      <c r="J10" s="77">
        <v>0.2</v>
      </c>
      <c r="K10" s="31">
        <v>120</v>
      </c>
      <c r="L10" s="31">
        <f t="shared" si="0"/>
        <v>0.2</v>
      </c>
      <c r="M10" s="31">
        <f t="shared" si="1"/>
        <v>24</v>
      </c>
    </row>
    <row r="11" ht="20.45" customHeight="1" spans="2:13">
      <c r="B11" s="70">
        <v>3</v>
      </c>
      <c r="C11" s="71" t="s">
        <v>940</v>
      </c>
      <c r="D11" s="72"/>
      <c r="E11" s="72"/>
      <c r="F11" s="30" t="s">
        <v>941</v>
      </c>
      <c r="G11" s="49" t="s">
        <v>688</v>
      </c>
      <c r="H11" s="31">
        <v>1</v>
      </c>
      <c r="I11" s="76" t="s">
        <v>961</v>
      </c>
      <c r="J11" s="77">
        <v>0.2</v>
      </c>
      <c r="K11" s="31">
        <v>117</v>
      </c>
      <c r="L11" s="31">
        <f t="shared" si="0"/>
        <v>0.2</v>
      </c>
      <c r="M11" s="31">
        <f t="shared" si="1"/>
        <v>23.4</v>
      </c>
    </row>
    <row r="12" ht="20.45" customHeight="1" spans="2:13">
      <c r="B12" s="70">
        <v>4</v>
      </c>
      <c r="C12" s="71" t="s">
        <v>940</v>
      </c>
      <c r="D12" s="72"/>
      <c r="E12" s="72"/>
      <c r="F12" s="30" t="s">
        <v>941</v>
      </c>
      <c r="G12" s="49" t="s">
        <v>688</v>
      </c>
      <c r="H12" s="31">
        <v>1</v>
      </c>
      <c r="I12" s="76" t="s">
        <v>962</v>
      </c>
      <c r="J12" s="77">
        <v>0.2</v>
      </c>
      <c r="K12" s="31">
        <v>120</v>
      </c>
      <c r="L12" s="31">
        <f t="shared" si="0"/>
        <v>0.2</v>
      </c>
      <c r="M12" s="31">
        <f t="shared" si="1"/>
        <v>24</v>
      </c>
    </row>
    <row r="13" ht="20.45" customHeight="1" spans="2:13">
      <c r="B13" s="70">
        <v>5</v>
      </c>
      <c r="C13" s="71" t="s">
        <v>940</v>
      </c>
      <c r="D13" s="72"/>
      <c r="E13" s="72"/>
      <c r="F13" s="30" t="s">
        <v>941</v>
      </c>
      <c r="G13" s="49" t="s">
        <v>688</v>
      </c>
      <c r="H13" s="31">
        <v>1</v>
      </c>
      <c r="I13" s="76" t="s">
        <v>963</v>
      </c>
      <c r="J13" s="77">
        <v>0.2</v>
      </c>
      <c r="K13" s="31">
        <v>117</v>
      </c>
      <c r="L13" s="31">
        <f t="shared" si="0"/>
        <v>0.2</v>
      </c>
      <c r="M13" s="31">
        <f t="shared" si="1"/>
        <v>23.4</v>
      </c>
    </row>
    <row r="14" ht="20.45" customHeight="1" spans="2:13">
      <c r="B14" s="70">
        <v>6</v>
      </c>
      <c r="C14" s="71" t="s">
        <v>944</v>
      </c>
      <c r="D14" s="72" t="s">
        <v>945</v>
      </c>
      <c r="E14" s="72">
        <v>1.3</v>
      </c>
      <c r="F14" s="30" t="s">
        <v>946</v>
      </c>
      <c r="G14" s="49" t="s">
        <v>947</v>
      </c>
      <c r="H14" s="31">
        <v>1</v>
      </c>
      <c r="I14" s="76" t="s">
        <v>962</v>
      </c>
      <c r="J14" s="77">
        <v>0.1</v>
      </c>
      <c r="K14" s="31">
        <v>120</v>
      </c>
      <c r="L14" s="31">
        <f t="shared" si="0"/>
        <v>0.1</v>
      </c>
      <c r="M14" s="31">
        <f t="shared" si="1"/>
        <v>12</v>
      </c>
    </row>
    <row r="15" ht="20.45" customHeight="1" spans="2:13">
      <c r="B15" s="70">
        <v>7</v>
      </c>
      <c r="C15" s="71" t="s">
        <v>948</v>
      </c>
      <c r="D15" s="72"/>
      <c r="E15" s="72"/>
      <c r="F15" s="30" t="s">
        <v>949</v>
      </c>
      <c r="G15" s="49" t="s">
        <v>947</v>
      </c>
      <c r="H15" s="31">
        <v>1</v>
      </c>
      <c r="I15" s="76" t="s">
        <v>962</v>
      </c>
      <c r="J15" s="77">
        <v>0.1</v>
      </c>
      <c r="K15" s="31">
        <v>120</v>
      </c>
      <c r="L15" s="31">
        <f t="shared" si="0"/>
        <v>0.1</v>
      </c>
      <c r="M15" s="31">
        <f t="shared" si="1"/>
        <v>12</v>
      </c>
    </row>
    <row r="16" ht="20.45" customHeight="1" spans="2:13">
      <c r="B16" s="70">
        <v>8</v>
      </c>
      <c r="C16" s="71" t="s">
        <v>948</v>
      </c>
      <c r="D16" s="72" t="s">
        <v>945</v>
      </c>
      <c r="E16" s="72">
        <v>1.3</v>
      </c>
      <c r="F16" s="30" t="s">
        <v>1151</v>
      </c>
      <c r="G16" s="49" t="s">
        <v>947</v>
      </c>
      <c r="H16" s="31">
        <v>2</v>
      </c>
      <c r="I16" s="76" t="s">
        <v>962</v>
      </c>
      <c r="J16" s="77">
        <v>0.1</v>
      </c>
      <c r="K16" s="31">
        <v>120</v>
      </c>
      <c r="L16" s="31">
        <f t="shared" si="0"/>
        <v>0.2</v>
      </c>
      <c r="M16" s="31">
        <f t="shared" si="1"/>
        <v>24</v>
      </c>
    </row>
    <row r="17" ht="20.45" customHeight="1" spans="2:13">
      <c r="B17" s="70"/>
      <c r="C17" s="71"/>
      <c r="D17" s="72"/>
      <c r="E17" s="72"/>
      <c r="F17" s="30"/>
      <c r="G17" s="49"/>
      <c r="H17" s="31"/>
      <c r="I17" s="76"/>
      <c r="J17" s="77"/>
      <c r="K17" s="31"/>
      <c r="L17" s="31"/>
      <c r="M17" s="31"/>
    </row>
    <row r="18" ht="20.45" customHeight="1" spans="2:13">
      <c r="B18" s="70"/>
      <c r="C18" s="71"/>
      <c r="D18" s="72"/>
      <c r="E18" s="72"/>
      <c r="F18" s="30"/>
      <c r="G18" s="49"/>
      <c r="H18" s="31"/>
      <c r="I18" s="76"/>
      <c r="J18" s="77"/>
      <c r="K18" s="31"/>
      <c r="L18" s="31"/>
      <c r="M18" s="31"/>
    </row>
    <row r="19" ht="20.45" customHeight="1" spans="2:13">
      <c r="B19" s="70"/>
      <c r="C19" s="71"/>
      <c r="D19" s="72"/>
      <c r="E19" s="72"/>
      <c r="F19" s="30"/>
      <c r="G19" s="49"/>
      <c r="H19" s="31"/>
      <c r="I19" s="76"/>
      <c r="J19" s="77"/>
      <c r="K19" s="31"/>
      <c r="L19" s="31"/>
      <c r="M19" s="31"/>
    </row>
    <row r="20" ht="20.45" hidden="1" customHeight="1" spans="2:13">
      <c r="B20" s="70"/>
      <c r="C20" s="71"/>
      <c r="D20" s="72"/>
      <c r="E20" s="72"/>
      <c r="F20" s="30"/>
      <c r="G20" s="49"/>
      <c r="H20" s="31"/>
      <c r="I20" s="76"/>
      <c r="J20" s="77"/>
      <c r="K20" s="31"/>
      <c r="L20" s="31"/>
      <c r="M20" s="31"/>
    </row>
    <row r="21" ht="20.45" hidden="1" customHeight="1" spans="2:13">
      <c r="B21" s="70"/>
      <c r="C21" s="71"/>
      <c r="D21" s="72"/>
      <c r="E21" s="72"/>
      <c r="F21" s="30"/>
      <c r="G21" s="49"/>
      <c r="H21" s="31"/>
      <c r="I21" s="76"/>
      <c r="J21" s="77"/>
      <c r="K21" s="31"/>
      <c r="L21" s="31"/>
      <c r="M21" s="31"/>
    </row>
    <row r="22" ht="20.45" hidden="1" customHeight="1" spans="2:13">
      <c r="B22" s="70"/>
      <c r="C22" s="71"/>
      <c r="D22" s="72"/>
      <c r="E22" s="72"/>
      <c r="F22" s="30"/>
      <c r="G22" s="49"/>
      <c r="H22" s="31"/>
      <c r="I22" s="76"/>
      <c r="J22" s="77"/>
      <c r="K22" s="31"/>
      <c r="L22" s="31"/>
      <c r="M22" s="31"/>
    </row>
    <row r="23" ht="20.45" hidden="1" customHeight="1" spans="2:13">
      <c r="B23" s="70"/>
      <c r="C23" s="71"/>
      <c r="D23" s="72"/>
      <c r="E23" s="72"/>
      <c r="F23" s="30"/>
      <c r="G23" s="49"/>
      <c r="H23" s="31"/>
      <c r="I23" s="76"/>
      <c r="J23" s="77"/>
      <c r="K23" s="31"/>
      <c r="L23" s="31"/>
      <c r="M23" s="31"/>
    </row>
    <row r="24" ht="20.45" customHeight="1" spans="2:13">
      <c r="B24" s="70"/>
      <c r="C24" s="71"/>
      <c r="D24" s="72"/>
      <c r="E24" s="72"/>
      <c r="F24" s="30"/>
      <c r="G24" s="49"/>
      <c r="H24" s="31"/>
      <c r="I24" s="76"/>
      <c r="J24" s="77"/>
      <c r="K24" s="31"/>
      <c r="L24" s="31"/>
      <c r="M24" s="31"/>
    </row>
    <row r="25" ht="20.45" customHeight="1" spans="2:13">
      <c r="B25" s="70"/>
      <c r="C25" s="71"/>
      <c r="D25" s="72"/>
      <c r="E25" s="72"/>
      <c r="F25" s="30"/>
      <c r="G25" s="49"/>
      <c r="H25" s="31"/>
      <c r="I25" s="76"/>
      <c r="J25" s="77"/>
      <c r="K25" s="31"/>
      <c r="L25" s="31"/>
      <c r="M25" s="31"/>
    </row>
    <row r="26" ht="20.45" customHeight="1" spans="2:13">
      <c r="B26" s="70"/>
      <c r="C26" s="71"/>
      <c r="D26" s="72"/>
      <c r="E26" s="72"/>
      <c r="F26" s="73" t="s">
        <v>600</v>
      </c>
      <c r="G26" s="49"/>
      <c r="H26" s="31"/>
      <c r="I26" s="31"/>
      <c r="J26" s="31"/>
      <c r="K26" s="31"/>
      <c r="L26" s="78">
        <f>SUM(L9:L25)</f>
        <v>1.4</v>
      </c>
      <c r="M26" s="78">
        <f>SUM(M9:M25)</f>
        <v>166.2</v>
      </c>
    </row>
    <row r="27" ht="20.45" customHeight="1" spans="2:13">
      <c r="B27" s="70"/>
      <c r="C27" s="71"/>
      <c r="D27" s="72"/>
      <c r="E27" s="72"/>
      <c r="F27" s="60"/>
      <c r="G27" s="49"/>
      <c r="H27" s="31"/>
      <c r="I27" s="31"/>
      <c r="J27" s="31"/>
      <c r="K27" s="31"/>
      <c r="L27" s="31"/>
      <c r="M27" s="31"/>
    </row>
  </sheetData>
  <sheetProtection password="CF7A" sheet="1" objects="1"/>
  <mergeCells count="10">
    <mergeCell ref="B2:M2"/>
    <mergeCell ref="J6:K6"/>
    <mergeCell ref="L6:M6"/>
    <mergeCell ref="C8:E8"/>
    <mergeCell ref="B6:B7"/>
    <mergeCell ref="F6:F7"/>
    <mergeCell ref="G6:G7"/>
    <mergeCell ref="H6:H7"/>
    <mergeCell ref="I6:I7"/>
    <mergeCell ref="C6:E7"/>
  </mergeCells>
  <printOptions horizontalCentered="1"/>
  <pageMargins left="0.393055555555556" right="0.393055555555556" top="0.984027777777778" bottom="0.590277777777778" header="1.85" footer="0.393055555555556"/>
  <pageSetup paperSize="9" orientation="landscape" horizontalDpi="600"/>
  <headerFooter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G9" sqref="G9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5.6285714285714" style="33" customWidth="1"/>
    <col min="4" max="4" width="30" style="34" customWidth="1"/>
    <col min="5" max="5" width="10.1809523809524" style="2" customWidth="1"/>
    <col min="6" max="6" width="10.1809523809524" style="1" customWidth="1"/>
    <col min="7" max="7" width="12.876190476190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1148</v>
      </c>
    </row>
    <row r="5" ht="21" customHeight="1" spans="2:10">
      <c r="B5" s="4" t="s">
        <v>819</v>
      </c>
      <c r="H5" s="6"/>
      <c r="I5" s="6"/>
      <c r="J5" s="51" t="s">
        <v>966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974</v>
      </c>
      <c r="D9" s="50" t="s">
        <v>975</v>
      </c>
      <c r="E9" s="31" t="s">
        <v>976</v>
      </c>
      <c r="F9" s="32">
        <v>2</v>
      </c>
      <c r="G9" s="31">
        <v>8491</v>
      </c>
      <c r="H9" s="31"/>
      <c r="I9" s="31">
        <f>ROUND(F9*H9,2)</f>
        <v>0</v>
      </c>
      <c r="J9" s="31">
        <f>ROUND(I9*13%,2)</f>
        <v>0</v>
      </c>
      <c r="K9" s="31">
        <f>I9+J9</f>
        <v>0</v>
      </c>
      <c r="L9" s="49"/>
    </row>
    <row r="10" ht="20.45" customHeight="1" spans="2:12">
      <c r="B10" s="49">
        <v>2</v>
      </c>
      <c r="C10" s="30" t="s">
        <v>1152</v>
      </c>
      <c r="D10" s="50" t="s">
        <v>1153</v>
      </c>
      <c r="E10" s="31" t="s">
        <v>681</v>
      </c>
      <c r="F10" s="32">
        <v>4</v>
      </c>
      <c r="G10" s="31">
        <v>3237</v>
      </c>
      <c r="H10" s="31"/>
      <c r="I10" s="31">
        <f>ROUND(F10*H10,2)</f>
        <v>0</v>
      </c>
      <c r="J10" s="31">
        <f>ROUND(I10*13%,2)</f>
        <v>0</v>
      </c>
      <c r="K10" s="31">
        <f>I10+J10</f>
        <v>0</v>
      </c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56" t="s">
        <v>980</v>
      </c>
      <c r="D22" s="50" t="s">
        <v>981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984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985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0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0">
      <formula1>G9:G10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9" orientation="landscape" horizontalDpi="600"/>
  <headerFooter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5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D9" sqref="D9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1" style="33" customWidth="1"/>
    <col min="4" max="4" width="30.5047619047619" style="34" customWidth="1"/>
    <col min="5" max="5" width="10.1809523809524" style="2" customWidth="1"/>
    <col min="6" max="6" width="10.1809523809524" style="1" customWidth="1"/>
    <col min="7" max="7" width="12.2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1148</v>
      </c>
    </row>
    <row r="5" ht="21" customHeight="1" spans="2:10">
      <c r="B5" s="4" t="s">
        <v>819</v>
      </c>
      <c r="H5" s="6"/>
      <c r="I5" s="6"/>
      <c r="J5" s="51" t="s">
        <v>987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53" t="s">
        <v>834</v>
      </c>
      <c r="D8" s="29" t="s">
        <v>835</v>
      </c>
      <c r="E8" s="15" t="s">
        <v>836</v>
      </c>
      <c r="F8" s="11" t="s">
        <v>837</v>
      </c>
      <c r="G8" s="11" t="s">
        <v>838</v>
      </c>
      <c r="H8" s="39" t="s">
        <v>839</v>
      </c>
      <c r="I8" s="39" t="s">
        <v>840</v>
      </c>
      <c r="J8" s="39" t="s">
        <v>841</v>
      </c>
      <c r="K8" s="39" t="s">
        <v>842</v>
      </c>
      <c r="L8" s="39"/>
    </row>
    <row r="9" ht="20.45" customHeight="1" spans="2:12">
      <c r="B9" s="54">
        <v>1</v>
      </c>
      <c r="C9" s="30" t="s">
        <v>988</v>
      </c>
      <c r="D9" s="50" t="s">
        <v>989</v>
      </c>
      <c r="E9" s="31" t="s">
        <v>423</v>
      </c>
      <c r="F9" s="32">
        <v>10</v>
      </c>
      <c r="G9" s="31">
        <v>12.0837606837607</v>
      </c>
      <c r="H9" s="31"/>
      <c r="I9" s="31">
        <f t="shared" ref="I9:I11" si="0">ROUND(F9*H9,2)</f>
        <v>0</v>
      </c>
      <c r="J9" s="31">
        <f t="shared" ref="J9:J11" si="1">ROUND(I9*13%,2)</f>
        <v>0</v>
      </c>
      <c r="K9" s="31">
        <f t="shared" ref="K9:K11" si="2">I9+J9</f>
        <v>0</v>
      </c>
      <c r="L9" s="49"/>
    </row>
    <row r="10" ht="20.45" customHeight="1" spans="2:12">
      <c r="B10" s="54">
        <v>2</v>
      </c>
      <c r="C10" s="30" t="s">
        <v>988</v>
      </c>
      <c r="D10" s="50" t="s">
        <v>1154</v>
      </c>
      <c r="E10" s="31" t="s">
        <v>423</v>
      </c>
      <c r="F10" s="32">
        <v>10</v>
      </c>
      <c r="G10" s="31">
        <v>7.42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54">
        <v>3</v>
      </c>
      <c r="C11" s="30" t="s">
        <v>988</v>
      </c>
      <c r="D11" s="50" t="s">
        <v>1155</v>
      </c>
      <c r="E11" s="31" t="s">
        <v>423</v>
      </c>
      <c r="F11" s="32">
        <v>20</v>
      </c>
      <c r="G11" s="31">
        <v>35.96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54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54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54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54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54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54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54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54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54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54"/>
      <c r="C21" s="26" t="s">
        <v>979</v>
      </c>
      <c r="D21" s="50"/>
      <c r="E21" s="31"/>
      <c r="F21" s="32"/>
      <c r="G21" s="32"/>
      <c r="H21" s="31"/>
      <c r="I21" s="52">
        <f t="shared" ref="I21:K21" si="3">SUM(I9:I20)</f>
        <v>0</v>
      </c>
      <c r="J21" s="52">
        <f t="shared" si="3"/>
        <v>0</v>
      </c>
      <c r="K21" s="52">
        <f t="shared" si="3"/>
        <v>0</v>
      </c>
      <c r="L21" s="49"/>
    </row>
    <row r="22" ht="20.45" customHeight="1" spans="2:12">
      <c r="B22" s="54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54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54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54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54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4">SUM(I21:I25)</f>
        <v>0</v>
      </c>
      <c r="J26" s="52">
        <f t="shared" si="4"/>
        <v>0</v>
      </c>
      <c r="K26" s="52">
        <f t="shared" si="4"/>
        <v>0</v>
      </c>
      <c r="L26" s="49"/>
    </row>
    <row r="27" ht="20.45" customHeight="1" spans="2:12">
      <c r="B27" s="54"/>
      <c r="C27" s="30"/>
      <c r="D27" s="50"/>
      <c r="E27" s="31"/>
      <c r="F27" s="31"/>
      <c r="G27" s="31"/>
      <c r="H27" s="31"/>
      <c r="I27" s="31"/>
      <c r="J27" s="31"/>
      <c r="K27" s="31"/>
      <c r="L27" s="49"/>
    </row>
    <row r="35" spans="4:4">
      <c r="D35" s="34">
        <f>'表四主材(甲)（联通电源设备）'!甲供主要材料费+'表四主材(甲)（联通电源设备）'!乙供主要材料费</f>
        <v>0</v>
      </c>
    </row>
  </sheetData>
  <sheetProtection password="CF7A" sheet="1" objects="1"/>
  <protectedRanges>
    <protectedRange sqref="H9:H11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1">
      <formula1>G9:G11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F9" sqref="F9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3.6285714285714" style="33" customWidth="1"/>
    <col min="4" max="4" width="30.5047619047619" style="34" customWidth="1"/>
    <col min="5" max="5" width="10.1809523809524" style="2" customWidth="1"/>
    <col min="6" max="6" width="10.1809523809524" style="1" customWidth="1"/>
    <col min="7" max="7" width="13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995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1148</v>
      </c>
    </row>
    <row r="5" ht="21" customHeight="1" spans="2:10">
      <c r="B5" s="4" t="s">
        <v>819</v>
      </c>
      <c r="H5" s="6"/>
      <c r="I5" s="6"/>
      <c r="J5" s="51" t="s">
        <v>996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997</v>
      </c>
      <c r="D9" s="50"/>
      <c r="E9" s="31" t="s">
        <v>998</v>
      </c>
      <c r="F9" s="32">
        <v>1</v>
      </c>
      <c r="G9" s="31">
        <v>300</v>
      </c>
      <c r="H9" s="31"/>
      <c r="I9" s="31">
        <f>ROUND(F9*H9,2)</f>
        <v>0</v>
      </c>
      <c r="J9" s="31">
        <f>ROUND(I9*9%,2)</f>
        <v>0</v>
      </c>
      <c r="K9" s="31">
        <f>I9+J9</f>
        <v>0</v>
      </c>
      <c r="L9" s="49"/>
    </row>
    <row r="10" ht="20.45" customHeight="1" spans="2:12">
      <c r="B10" s="49"/>
      <c r="C10" s="30"/>
      <c r="D10" s="50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showGridLines="0" view="pageBreakPreview" zoomScaleNormal="100" workbookViewId="0">
      <pane xSplit="1" ySplit="8" topLeftCell="B11" activePane="bottomRight" state="frozen"/>
      <selection/>
      <selection pane="topRight"/>
      <selection pane="bottomLeft"/>
      <selection pane="bottomRight" activeCell="D12" sqref="D12"/>
    </sheetView>
  </sheetViews>
  <sheetFormatPr defaultColWidth="12" defaultRowHeight="11.25" outlineLevelCol="7"/>
  <cols>
    <col min="1" max="1" width="6.18095238095238" style="2" customWidth="1"/>
    <col min="2" max="2" width="7.51428571428571" style="1" customWidth="1"/>
    <col min="3" max="3" width="26.1809523809524" style="1" customWidth="1"/>
    <col min="4" max="4" width="57.247619047619" style="1" customWidth="1"/>
    <col min="5" max="7" width="15.5142857142857" style="1" customWidth="1"/>
    <col min="8" max="8" width="16.1809523809524" style="1" customWidth="1"/>
    <col min="9" max="16384" width="12" style="2"/>
  </cols>
  <sheetData>
    <row r="1" s="1" customFormat="1" ht="20.1" customHeight="1"/>
    <row r="2" ht="24.95" customHeight="1" spans="2:8">
      <c r="B2" s="3" t="s">
        <v>999</v>
      </c>
      <c r="C2" s="3"/>
      <c r="D2" s="3"/>
      <c r="E2" s="3"/>
      <c r="F2" s="3"/>
      <c r="G2" s="3"/>
      <c r="H2" s="3"/>
    </row>
    <row r="3" ht="21" customHeight="1" spans="2:8">
      <c r="B3" s="4"/>
      <c r="C3" s="5"/>
      <c r="D3" s="5"/>
      <c r="E3" s="5"/>
      <c r="F3" s="5"/>
      <c r="G3" s="5"/>
      <c r="H3" s="5"/>
    </row>
    <row r="4" ht="21" customHeight="1" spans="2:2">
      <c r="B4" s="4" t="s">
        <v>1148</v>
      </c>
    </row>
    <row r="5" ht="21" customHeight="1" spans="2:8">
      <c r="B5" s="4" t="s">
        <v>819</v>
      </c>
      <c r="G5" s="6" t="s">
        <v>1000</v>
      </c>
      <c r="H5" s="6" t="s">
        <v>821</v>
      </c>
    </row>
    <row r="6" ht="21" customHeight="1" spans="2:8">
      <c r="B6" s="7" t="s">
        <v>3</v>
      </c>
      <c r="C6" s="7" t="s">
        <v>1001</v>
      </c>
      <c r="D6" s="7" t="s">
        <v>1002</v>
      </c>
      <c r="E6" s="8" t="s">
        <v>1003</v>
      </c>
      <c r="F6" s="9"/>
      <c r="G6" s="10"/>
      <c r="H6" s="11" t="s">
        <v>7</v>
      </c>
    </row>
    <row r="7" ht="21" customHeight="1" spans="2:8">
      <c r="B7" s="12"/>
      <c r="C7" s="12"/>
      <c r="D7" s="12"/>
      <c r="E7" s="13" t="s">
        <v>971</v>
      </c>
      <c r="F7" s="13" t="s">
        <v>972</v>
      </c>
      <c r="G7" s="13" t="s">
        <v>973</v>
      </c>
      <c r="H7" s="11"/>
    </row>
    <row r="8" ht="21" customHeight="1" spans="2:8">
      <c r="B8" s="14" t="s">
        <v>833</v>
      </c>
      <c r="C8" s="15" t="s">
        <v>834</v>
      </c>
      <c r="D8" s="15" t="s">
        <v>835</v>
      </c>
      <c r="E8" s="15" t="s">
        <v>836</v>
      </c>
      <c r="F8" s="15" t="s">
        <v>1004</v>
      </c>
      <c r="G8" s="15" t="s">
        <v>1005</v>
      </c>
      <c r="H8" s="15" t="s">
        <v>839</v>
      </c>
    </row>
    <row r="9" ht="20.45" customHeight="1" spans="2:8">
      <c r="B9" s="16">
        <v>1</v>
      </c>
      <c r="C9" s="17" t="s">
        <v>63</v>
      </c>
      <c r="D9" s="23" t="s">
        <v>1006</v>
      </c>
      <c r="E9" s="19">
        <f>'表五（联通电源设备）'!建筑安装工程费*1.5%</f>
        <v>127.70500845</v>
      </c>
      <c r="F9" s="19">
        <f>'表五（联通电源设备）'!安全生产费*9%</f>
        <v>11.4934507605</v>
      </c>
      <c r="G9" s="24">
        <f>SUM(E9:F9)</f>
        <v>139.1984592105</v>
      </c>
      <c r="H9" s="20" t="s">
        <v>1007</v>
      </c>
    </row>
    <row r="10" ht="20.45" customHeight="1" spans="2:8">
      <c r="B10" s="16"/>
      <c r="C10" s="17"/>
      <c r="D10" s="23"/>
      <c r="E10" s="19"/>
      <c r="F10" s="19"/>
      <c r="G10" s="24"/>
      <c r="H10" s="20"/>
    </row>
    <row r="11" ht="20.45" customHeight="1" spans="2:8">
      <c r="B11" s="16"/>
      <c r="C11" s="17"/>
      <c r="D11" s="23"/>
      <c r="E11" s="19"/>
      <c r="F11" s="19"/>
      <c r="G11" s="24"/>
      <c r="H11" s="20"/>
    </row>
    <row r="12" ht="20.45" customHeight="1" spans="2:8">
      <c r="B12" s="16"/>
      <c r="C12" s="17"/>
      <c r="D12" s="23"/>
      <c r="E12" s="19"/>
      <c r="F12" s="19"/>
      <c r="G12" s="24"/>
      <c r="H12" s="20"/>
    </row>
    <row r="13" ht="20.45" customHeight="1" spans="2:8">
      <c r="B13" s="16"/>
      <c r="C13" s="17"/>
      <c r="D13" s="23"/>
      <c r="E13" s="19"/>
      <c r="F13" s="19"/>
      <c r="G13" s="24"/>
      <c r="H13" s="20"/>
    </row>
    <row r="14" ht="20.45" customHeight="1" spans="2:8">
      <c r="B14" s="16"/>
      <c r="C14" s="17"/>
      <c r="D14" s="23"/>
      <c r="E14" s="19"/>
      <c r="F14" s="19"/>
      <c r="G14" s="24"/>
      <c r="H14" s="20"/>
    </row>
    <row r="15" ht="20.45" customHeight="1" spans="2:8">
      <c r="B15" s="16"/>
      <c r="C15" s="17"/>
      <c r="D15" s="23"/>
      <c r="E15" s="19"/>
      <c r="F15" s="19"/>
      <c r="G15" s="24"/>
      <c r="H15" s="20"/>
    </row>
    <row r="16" ht="20.45" customHeight="1" spans="2:8">
      <c r="B16" s="16"/>
      <c r="C16" s="17"/>
      <c r="D16" s="23"/>
      <c r="E16" s="19"/>
      <c r="F16" s="19"/>
      <c r="G16" s="24"/>
      <c r="H16" s="20"/>
    </row>
    <row r="17" ht="20.45" customHeight="1" spans="2:8">
      <c r="B17" s="16"/>
      <c r="C17" s="17"/>
      <c r="D17" s="23"/>
      <c r="E17" s="19"/>
      <c r="F17" s="19"/>
      <c r="G17" s="24"/>
      <c r="H17" s="20"/>
    </row>
    <row r="18" ht="20.45" customHeight="1" spans="2:8">
      <c r="B18" s="16"/>
      <c r="C18" s="17"/>
      <c r="D18" s="23"/>
      <c r="E18" s="19"/>
      <c r="F18" s="19"/>
      <c r="G18" s="24"/>
      <c r="H18" s="20"/>
    </row>
    <row r="19" ht="20.45" customHeight="1" spans="2:8">
      <c r="B19" s="16"/>
      <c r="C19" s="17"/>
      <c r="D19" s="23"/>
      <c r="E19" s="19"/>
      <c r="F19" s="19"/>
      <c r="G19" s="24"/>
      <c r="H19" s="20"/>
    </row>
    <row r="20" ht="20.45" customHeight="1" spans="2:8">
      <c r="B20" s="16"/>
      <c r="C20" s="17"/>
      <c r="D20" s="23"/>
      <c r="E20" s="19"/>
      <c r="F20" s="19"/>
      <c r="G20" s="24"/>
      <c r="H20" s="20"/>
    </row>
    <row r="21" ht="20.45" customHeight="1" spans="2:8">
      <c r="B21" s="16"/>
      <c r="C21" s="17"/>
      <c r="D21" s="23"/>
      <c r="E21" s="19"/>
      <c r="F21" s="19"/>
      <c r="G21" s="24"/>
      <c r="H21" s="20"/>
    </row>
    <row r="22" ht="20.45" hidden="1" customHeight="1" spans="2:8">
      <c r="B22" s="16"/>
      <c r="C22" s="17"/>
      <c r="D22" s="23"/>
      <c r="E22" s="19"/>
      <c r="F22" s="19"/>
      <c r="G22" s="24"/>
      <c r="H22" s="20"/>
    </row>
    <row r="23" ht="20.45" hidden="1" customHeight="1" spans="2:8">
      <c r="B23" s="16"/>
      <c r="C23" s="17"/>
      <c r="D23" s="23"/>
      <c r="E23" s="19"/>
      <c r="F23" s="19"/>
      <c r="G23" s="24"/>
      <c r="H23" s="20"/>
    </row>
    <row r="24" ht="20.45" hidden="1" customHeight="1" spans="2:8">
      <c r="B24" s="16"/>
      <c r="C24" s="17"/>
      <c r="D24" s="23"/>
      <c r="E24" s="19"/>
      <c r="F24" s="19"/>
      <c r="G24" s="24"/>
      <c r="H24" s="20"/>
    </row>
    <row r="25" ht="20.45" customHeight="1" spans="2:8">
      <c r="B25" s="16"/>
      <c r="C25" s="17"/>
      <c r="D25" s="23"/>
      <c r="E25" s="19"/>
      <c r="F25" s="19"/>
      <c r="G25" s="24"/>
      <c r="H25" s="20"/>
    </row>
    <row r="26" ht="20.45" customHeight="1" spans="2:8">
      <c r="B26" s="16">
        <v>2</v>
      </c>
      <c r="C26" s="26" t="s">
        <v>153</v>
      </c>
      <c r="D26" s="27"/>
      <c r="E26" s="28">
        <f>SUM(E9:E25)</f>
        <v>127.70500845</v>
      </c>
      <c r="F26" s="28">
        <f>SUM(F9:F25)</f>
        <v>11.4934507605</v>
      </c>
      <c r="G26" s="28">
        <f>SUM(E26:F26)</f>
        <v>139.1984592105</v>
      </c>
      <c r="H26" s="20"/>
    </row>
    <row r="27" ht="20.45" customHeight="1" spans="2:8">
      <c r="B27" s="29"/>
      <c r="C27" s="30"/>
      <c r="D27" s="30"/>
      <c r="E27" s="31"/>
      <c r="F27" s="32"/>
      <c r="G27" s="31"/>
      <c r="H27" s="31"/>
    </row>
  </sheetData>
  <sheetProtection password="CF7A" sheet="1" objects="1"/>
  <mergeCells count="6">
    <mergeCell ref="B2:H2"/>
    <mergeCell ref="E6:G6"/>
    <mergeCell ref="B6:B7"/>
    <mergeCell ref="C6:C7"/>
    <mergeCell ref="D6:D7"/>
    <mergeCell ref="H6:H7"/>
  </mergeCells>
  <printOptions horizontalCentered="1"/>
  <pageMargins left="0.393055555555556" right="0.393055555555556" top="0.984027777777778" bottom="0.590277777777778" header="1.85" footer="0.393055555555556"/>
  <pageSetup paperSize="9" orientation="landscape" horizontalDpi="600"/>
  <headerFooter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showGridLines="0" showZeros="0" view="pageBreakPreview" zoomScale="85" zoomScaleNormal="100" workbookViewId="0">
      <pane xSplit="1" ySplit="9" topLeftCell="B10" activePane="bottomRight" state="frozen"/>
      <selection/>
      <selection pane="topRight"/>
      <selection pane="bottomLeft"/>
      <selection pane="bottomRight" activeCell="F11" sqref="F11"/>
    </sheetView>
  </sheetViews>
  <sheetFormatPr defaultColWidth="12" defaultRowHeight="13.5"/>
  <cols>
    <col min="1" max="1" width="6.18095238095238" style="108" customWidth="1"/>
    <col min="2" max="2" width="8.51428571428571" style="108" customWidth="1"/>
    <col min="3" max="3" width="13.5142857142857" style="108" customWidth="1"/>
    <col min="4" max="4" width="16.847619047619" style="108" customWidth="1"/>
    <col min="5" max="5" width="12.847619047619" style="108" customWidth="1"/>
    <col min="6" max="6" width="15.5142857142857" style="108" customWidth="1"/>
    <col min="7" max="7" width="12.6666666666667" style="108" customWidth="1"/>
    <col min="8" max="9" width="15.5142857142857" style="108" customWidth="1"/>
    <col min="10" max="10" width="11.5142857142857" style="108" customWidth="1"/>
    <col min="11" max="11" width="16.847619047619" style="108" customWidth="1"/>
    <col min="12" max="12" width="14.1809523809524" style="108" customWidth="1"/>
    <col min="13" max="13" width="16.847619047619" style="108" customWidth="1"/>
    <col min="14" max="14" width="11.3333333333333" style="108" customWidth="1"/>
    <col min="15" max="17" width="12" style="108"/>
    <col min="18" max="18" width="13.8285714285714" style="108"/>
    <col min="19" max="16384" width="12" style="108"/>
  </cols>
  <sheetData>
    <row r="1" ht="20.1" customHeight="1"/>
    <row r="2" ht="24.95" customHeight="1" spans="2:14">
      <c r="B2" s="84" t="s">
        <v>816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21" customHeight="1" spans="2:14">
      <c r="B3" s="4" t="s">
        <v>817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="1" customFormat="1" ht="21" customHeight="1" spans="2:14">
      <c r="B4" s="4" t="s">
        <v>1156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1" customFormat="1" ht="21" customHeight="1" spans="2:14">
      <c r="B5" s="4" t="s">
        <v>819</v>
      </c>
      <c r="C5" s="85"/>
      <c r="D5" s="85"/>
      <c r="E5" s="85"/>
      <c r="F5" s="85"/>
      <c r="G5" s="85"/>
      <c r="H5" s="85"/>
      <c r="I5" s="85"/>
      <c r="J5" s="85"/>
      <c r="K5" s="85"/>
      <c r="L5" s="86" t="s">
        <v>1009</v>
      </c>
      <c r="M5" s="85"/>
      <c r="N5" s="86" t="s">
        <v>821</v>
      </c>
    </row>
    <row r="6" ht="24.95" customHeight="1" spans="2:14">
      <c r="B6" s="110" t="s">
        <v>3</v>
      </c>
      <c r="C6" s="110" t="s">
        <v>822</v>
      </c>
      <c r="D6" s="110" t="s">
        <v>823</v>
      </c>
      <c r="E6" s="111" t="s">
        <v>824</v>
      </c>
      <c r="F6" s="111" t="s">
        <v>825</v>
      </c>
      <c r="G6" s="111" t="s">
        <v>826</v>
      </c>
      <c r="H6" s="111" t="s">
        <v>170</v>
      </c>
      <c r="I6" s="111" t="s">
        <v>511</v>
      </c>
      <c r="J6" s="111" t="s">
        <v>64</v>
      </c>
      <c r="K6" s="110" t="s">
        <v>827</v>
      </c>
      <c r="L6" s="110"/>
      <c r="M6" s="110"/>
      <c r="N6" s="110"/>
    </row>
    <row r="7" ht="24.95" customHeight="1" spans="2:14">
      <c r="B7" s="110"/>
      <c r="C7" s="110"/>
      <c r="D7" s="110"/>
      <c r="E7" s="111"/>
      <c r="F7" s="111"/>
      <c r="G7" s="111"/>
      <c r="H7" s="111"/>
      <c r="I7" s="111"/>
      <c r="J7" s="111"/>
      <c r="K7" s="110"/>
      <c r="L7" s="110"/>
      <c r="M7" s="110"/>
      <c r="N7" s="110"/>
    </row>
    <row r="8" ht="35.1" customHeight="1" spans="2:14">
      <c r="B8" s="110"/>
      <c r="C8" s="110"/>
      <c r="D8" s="110"/>
      <c r="E8" s="110" t="s">
        <v>828</v>
      </c>
      <c r="F8" s="110"/>
      <c r="G8" s="110"/>
      <c r="H8" s="110"/>
      <c r="I8" s="110"/>
      <c r="J8" s="110"/>
      <c r="K8" s="111" t="s">
        <v>829</v>
      </c>
      <c r="L8" s="111" t="s">
        <v>830</v>
      </c>
      <c r="M8" s="111" t="s">
        <v>831</v>
      </c>
      <c r="N8" s="111" t="s">
        <v>832</v>
      </c>
    </row>
    <row r="9" ht="30" customHeight="1" spans="2:14">
      <c r="B9" s="112" t="s">
        <v>833</v>
      </c>
      <c r="C9" s="112" t="s">
        <v>834</v>
      </c>
      <c r="D9" s="112" t="s">
        <v>835</v>
      </c>
      <c r="E9" s="112" t="s">
        <v>836</v>
      </c>
      <c r="F9" s="113" t="s">
        <v>837</v>
      </c>
      <c r="G9" s="113" t="s">
        <v>838</v>
      </c>
      <c r="H9" s="113" t="s">
        <v>839</v>
      </c>
      <c r="I9" s="113" t="s">
        <v>840</v>
      </c>
      <c r="J9" s="112" t="s">
        <v>841</v>
      </c>
      <c r="K9" s="113" t="s">
        <v>842</v>
      </c>
      <c r="L9" s="113" t="s">
        <v>843</v>
      </c>
      <c r="M9" s="113" t="s">
        <v>844</v>
      </c>
      <c r="N9" s="113" t="s">
        <v>845</v>
      </c>
    </row>
    <row r="10" ht="42.95" customHeight="1" spans="2:14">
      <c r="B10" s="50" t="s">
        <v>9</v>
      </c>
      <c r="C10" s="50" t="s">
        <v>1010</v>
      </c>
      <c r="D10" s="50" t="s">
        <v>847</v>
      </c>
      <c r="E10" s="114">
        <f>'表一（联通设备安装）'!小型建筑工程费</f>
        <v>0</v>
      </c>
      <c r="F10" s="114">
        <f>'表一（联通设备安装）'!国内配套设备费+'表一（联通设备安装）'!主设备费</f>
        <v>0</v>
      </c>
      <c r="G10" s="114"/>
      <c r="H10" s="114">
        <f>'表一（联通设备安装）'!建筑安装工程费</f>
        <v>54187.9927491348</v>
      </c>
      <c r="I10" s="114"/>
      <c r="J10" s="114"/>
      <c r="K10" s="114">
        <f>SUM(E10:J10)</f>
        <v>54187.9927491348</v>
      </c>
      <c r="L10" s="114">
        <f>'表一（联通设备安装）'!建筑安装工程费增值税+'表一（联通设备安装）'!国内配套设备费增值税+'表一（联通设备安装）'!主设备费增值税+'表一（联通设备安装）'!小型建筑工程费增值税</f>
        <v>4876.92</v>
      </c>
      <c r="M10" s="114">
        <f>SUM(K10:L10)</f>
        <v>59064.9127491348</v>
      </c>
      <c r="N10" s="32"/>
    </row>
    <row r="11" ht="42.95" customHeight="1" spans="2:14">
      <c r="B11" s="50" t="s">
        <v>11</v>
      </c>
      <c r="C11" s="50" t="s">
        <v>1011</v>
      </c>
      <c r="D11" s="50" t="s">
        <v>849</v>
      </c>
      <c r="E11" s="114"/>
      <c r="F11" s="114"/>
      <c r="G11" s="114"/>
      <c r="H11" s="114"/>
      <c r="I11" s="114">
        <f>'表一（联通设备安装）'!工程建设其他费</f>
        <v>1012.81989123702</v>
      </c>
      <c r="J11" s="114"/>
      <c r="K11" s="114">
        <f>I11</f>
        <v>1012.81989123702</v>
      </c>
      <c r="L11" s="114">
        <f>'表一（联通设备安装）'!工程建设其他费增值税</f>
        <v>91.153790211332</v>
      </c>
      <c r="M11" s="114">
        <f>ROUND(SUM(K11:L11),2)</f>
        <v>1103.97</v>
      </c>
      <c r="N11" s="32"/>
    </row>
    <row r="12" ht="42.95" customHeight="1" spans="2:14">
      <c r="B12" s="50"/>
      <c r="C12" s="26"/>
      <c r="D12" s="26" t="s">
        <v>600</v>
      </c>
      <c r="E12" s="114">
        <f t="shared" ref="E12:H12" si="0">E10</f>
        <v>0</v>
      </c>
      <c r="F12" s="114">
        <f t="shared" si="0"/>
        <v>0</v>
      </c>
      <c r="G12" s="114">
        <f t="shared" si="0"/>
        <v>0</v>
      </c>
      <c r="H12" s="114">
        <f t="shared" si="0"/>
        <v>54187.9927491348</v>
      </c>
      <c r="I12" s="114">
        <f>I11</f>
        <v>1012.81989123702</v>
      </c>
      <c r="J12" s="114"/>
      <c r="K12" s="114">
        <f>SUM(K10:K11)</f>
        <v>55200.8126403718</v>
      </c>
      <c r="L12" s="114">
        <f>SUM(L10:L11)</f>
        <v>4968.07379021133</v>
      </c>
      <c r="M12" s="114">
        <f>ROUND(SUM(M10:M11),2)</f>
        <v>60168.88</v>
      </c>
      <c r="N12" s="115"/>
    </row>
    <row r="13" ht="42.95" customHeight="1" spans="2:14">
      <c r="B13" s="50" t="s">
        <v>13</v>
      </c>
      <c r="C13" s="50"/>
      <c r="D13" s="50" t="s">
        <v>64</v>
      </c>
      <c r="E13" s="114"/>
      <c r="F13" s="114"/>
      <c r="G13" s="114"/>
      <c r="H13" s="114"/>
      <c r="I13" s="114"/>
      <c r="J13" s="114">
        <v>0</v>
      </c>
      <c r="K13" s="114">
        <v>0</v>
      </c>
      <c r="L13" s="114">
        <v>0</v>
      </c>
      <c r="M13" s="114">
        <v>0</v>
      </c>
      <c r="N13" s="32"/>
    </row>
    <row r="14" ht="42.95" customHeight="1" spans="2:14">
      <c r="B14" s="50"/>
      <c r="C14" s="50"/>
      <c r="D14" s="50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ht="42.95" customHeight="1" spans="2:14">
      <c r="B15" s="50"/>
      <c r="C15" s="26" t="s">
        <v>850</v>
      </c>
      <c r="D15" s="26" t="s">
        <v>851</v>
      </c>
      <c r="E15" s="115"/>
      <c r="F15" s="115"/>
      <c r="G15" s="115"/>
      <c r="H15" s="115"/>
      <c r="I15" s="115"/>
      <c r="J15" s="115"/>
      <c r="K15" s="115">
        <f t="shared" ref="K15:M15" si="1">SUM(K12)</f>
        <v>55200.8126403718</v>
      </c>
      <c r="L15" s="115">
        <f t="shared" si="1"/>
        <v>4968.07379021133</v>
      </c>
      <c r="M15" s="115">
        <f t="shared" si="1"/>
        <v>60168.88</v>
      </c>
      <c r="N15" s="115"/>
    </row>
  </sheetData>
  <sheetProtection password="CF7A" sheet="1" objects="1"/>
  <mergeCells count="12">
    <mergeCell ref="B2:N2"/>
    <mergeCell ref="E8:J8"/>
    <mergeCell ref="B6:B8"/>
    <mergeCell ref="C6:C8"/>
    <mergeCell ref="D6:D8"/>
    <mergeCell ref="E6:E7"/>
    <mergeCell ref="F6:F7"/>
    <mergeCell ref="G6:G7"/>
    <mergeCell ref="H6:H7"/>
    <mergeCell ref="I6:I7"/>
    <mergeCell ref="J6:J7"/>
    <mergeCell ref="K6:N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8"/>
  <sheetViews>
    <sheetView showGridLines="0" view="pageBreakPreview" zoomScaleNormal="100" workbookViewId="0">
      <pane xSplit="1" ySplit="7" topLeftCell="B16" activePane="bottomRight" state="frozen"/>
      <selection/>
      <selection pane="topRight"/>
      <selection pane="bottomLeft"/>
      <selection pane="bottomRight" activeCell="C16" sqref="C16"/>
    </sheetView>
  </sheetViews>
  <sheetFormatPr defaultColWidth="12" defaultRowHeight="11.25"/>
  <cols>
    <col min="1" max="1" width="6.18095238095238" style="1" customWidth="1"/>
    <col min="2" max="2" width="7.51428571428571" style="1" customWidth="1"/>
    <col min="3" max="3" width="28.847619047619" style="1" customWidth="1"/>
    <col min="4" max="4" width="38.1809523809524" style="1" customWidth="1"/>
    <col min="5" max="5" width="16.1809523809524" style="1" customWidth="1"/>
    <col min="6" max="6" width="7.51428571428571" style="1" customWidth="1"/>
    <col min="7" max="7" width="28.847619047619" style="1" customWidth="1"/>
    <col min="8" max="8" width="38.1809523809524" style="1" customWidth="1"/>
    <col min="9" max="9" width="16.1809523809524" style="1" customWidth="1"/>
    <col min="10" max="10" width="12" style="1"/>
    <col min="11" max="11" width="19.6666666666667" style="1" customWidth="1"/>
    <col min="12" max="16384" width="12" style="1"/>
  </cols>
  <sheetData>
    <row r="1" ht="20.1" customHeight="1"/>
    <row r="2" ht="24.95" customHeight="1" spans="2:9">
      <c r="B2" s="84" t="s">
        <v>852</v>
      </c>
      <c r="C2" s="84"/>
      <c r="D2" s="84"/>
      <c r="E2" s="84"/>
      <c r="F2" s="84"/>
      <c r="G2" s="84"/>
      <c r="H2" s="84"/>
      <c r="I2" s="84"/>
    </row>
    <row r="3" ht="21" customHeight="1" spans="2:9">
      <c r="B3" s="4"/>
      <c r="C3" s="85"/>
      <c r="D3" s="85"/>
      <c r="E3" s="85"/>
      <c r="F3" s="85"/>
      <c r="G3" s="85"/>
      <c r="H3" s="85"/>
      <c r="I3" s="85"/>
    </row>
    <row r="4" ht="21" customHeight="1" spans="2:9">
      <c r="B4" s="4" t="s">
        <v>1156</v>
      </c>
      <c r="C4" s="85"/>
      <c r="D4" s="85"/>
      <c r="E4" s="85"/>
      <c r="F4" s="85"/>
      <c r="G4" s="85"/>
      <c r="H4" s="85"/>
      <c r="I4" s="85"/>
    </row>
    <row r="5" ht="21" customHeight="1" spans="2:9">
      <c r="B5" s="4" t="s">
        <v>819</v>
      </c>
      <c r="C5" s="85"/>
      <c r="D5" s="85"/>
      <c r="E5" s="85"/>
      <c r="F5" s="85"/>
      <c r="G5" s="85"/>
      <c r="H5" s="86" t="s">
        <v>1012</v>
      </c>
      <c r="I5" s="86" t="s">
        <v>821</v>
      </c>
    </row>
    <row r="6" ht="30" customHeight="1" spans="2:9">
      <c r="B6" s="70" t="s">
        <v>3</v>
      </c>
      <c r="C6" s="70" t="s">
        <v>823</v>
      </c>
      <c r="D6" s="54" t="s">
        <v>854</v>
      </c>
      <c r="E6" s="54" t="s">
        <v>855</v>
      </c>
      <c r="F6" s="87" t="s">
        <v>3</v>
      </c>
      <c r="G6" s="70" t="s">
        <v>823</v>
      </c>
      <c r="H6" s="54" t="s">
        <v>854</v>
      </c>
      <c r="I6" s="70" t="s">
        <v>855</v>
      </c>
    </row>
    <row r="7" ht="24.95" customHeight="1" spans="2:9">
      <c r="B7" s="70" t="s">
        <v>833</v>
      </c>
      <c r="C7" s="70" t="s">
        <v>834</v>
      </c>
      <c r="D7" s="54" t="s">
        <v>835</v>
      </c>
      <c r="E7" s="54" t="s">
        <v>836</v>
      </c>
      <c r="F7" s="87" t="s">
        <v>833</v>
      </c>
      <c r="G7" s="70" t="s">
        <v>834</v>
      </c>
      <c r="H7" s="54" t="s">
        <v>835</v>
      </c>
      <c r="I7" s="70" t="s">
        <v>836</v>
      </c>
    </row>
    <row r="8" ht="20.85" customHeight="1" spans="2:9">
      <c r="B8" s="88"/>
      <c r="C8" s="89" t="s">
        <v>856</v>
      </c>
      <c r="D8" s="90" t="s">
        <v>857</v>
      </c>
      <c r="E8" s="91">
        <f>'表二（联通设备安装）'!建筑安装工程费+'表二（联通设备安装）'!建筑安装工程费增值税</f>
        <v>59064.9127491348</v>
      </c>
      <c r="F8" s="92" t="s">
        <v>858</v>
      </c>
      <c r="G8" s="89" t="s">
        <v>136</v>
      </c>
      <c r="H8" s="93" t="s">
        <v>859</v>
      </c>
      <c r="I8" s="103">
        <f>'表二（联通设备安装）'!人工费*2.1%</f>
        <v>527.13003</v>
      </c>
    </row>
    <row r="9" ht="20.85" customHeight="1" spans="2:9">
      <c r="B9" s="88"/>
      <c r="C9" s="89" t="s">
        <v>860</v>
      </c>
      <c r="D9" s="90" t="s">
        <v>861</v>
      </c>
      <c r="E9" s="91">
        <f>'表二（联通设备安装）'!直接费+'表二（联通设备安装）'!间接费+'表二（联通设备安装）'!利润</f>
        <v>54187.9927491348</v>
      </c>
      <c r="F9" s="92" t="s">
        <v>862</v>
      </c>
      <c r="G9" s="89" t="s">
        <v>138</v>
      </c>
      <c r="H9" s="93" t="s">
        <v>1013</v>
      </c>
      <c r="I9" s="104">
        <f>'表二（联通设备安装）'!人工费*1.0946388%</f>
        <v>274.76999213484</v>
      </c>
    </row>
    <row r="10" ht="20.85" customHeight="1" spans="2:9">
      <c r="B10" s="88" t="s">
        <v>9</v>
      </c>
      <c r="C10" s="89" t="s">
        <v>864</v>
      </c>
      <c r="D10" s="90" t="s">
        <v>865</v>
      </c>
      <c r="E10" s="91">
        <f>'表二（联通设备安装）'!直接工程费+'表二（联通设备安装）'!措施项目费</f>
        <v>33833.2431621348</v>
      </c>
      <c r="F10" s="92" t="s">
        <v>866</v>
      </c>
      <c r="G10" s="89" t="s">
        <v>139</v>
      </c>
      <c r="H10" s="93" t="s">
        <v>867</v>
      </c>
      <c r="I10" s="103">
        <f>'表二（联通设备安装）'!人工费*0.8%</f>
        <v>200.81144</v>
      </c>
    </row>
    <row r="11" ht="20.85" customHeight="1" spans="2:9">
      <c r="B11" s="88" t="s">
        <v>868</v>
      </c>
      <c r="C11" s="89" t="s">
        <v>869</v>
      </c>
      <c r="D11" s="90" t="s">
        <v>870</v>
      </c>
      <c r="E11" s="94">
        <f>'表二（联通设备安装）'!人工费+'表二（联通设备安装）'!材料费+E18+E19</f>
        <v>28061.25</v>
      </c>
      <c r="F11" s="92" t="s">
        <v>871</v>
      </c>
      <c r="G11" s="89" t="s">
        <v>872</v>
      </c>
      <c r="H11" s="93" t="s">
        <v>873</v>
      </c>
      <c r="I11" s="103"/>
    </row>
    <row r="12" ht="20.85" customHeight="1" spans="2:9">
      <c r="B12" s="88" t="s">
        <v>874</v>
      </c>
      <c r="C12" s="89" t="s">
        <v>162</v>
      </c>
      <c r="D12" s="90" t="s">
        <v>875</v>
      </c>
      <c r="E12" s="94">
        <f>'表二（联通设备安装）'!技工费+'表二（联通设备安装）'!普工费</f>
        <v>25101.43</v>
      </c>
      <c r="F12" s="92" t="s">
        <v>876</v>
      </c>
      <c r="G12" s="89" t="s">
        <v>141</v>
      </c>
      <c r="H12" s="93" t="s">
        <v>873</v>
      </c>
      <c r="I12" s="103"/>
    </row>
    <row r="13" ht="20.85" customHeight="1" spans="2:9">
      <c r="B13" s="88" t="s">
        <v>877</v>
      </c>
      <c r="C13" s="89" t="s">
        <v>878</v>
      </c>
      <c r="D13" s="95" t="s">
        <v>879</v>
      </c>
      <c r="E13" s="96">
        <f>ROUND('表二（联通设备安装）'!技工总工日*114,2)</f>
        <v>24796.43</v>
      </c>
      <c r="F13" s="92" t="s">
        <v>880</v>
      </c>
      <c r="G13" s="89" t="s">
        <v>143</v>
      </c>
      <c r="H13" s="93" t="s">
        <v>1014</v>
      </c>
      <c r="I13" s="103">
        <f>'表二（联通设备安装）'!人工费*1.5%</f>
        <v>376.52145</v>
      </c>
    </row>
    <row r="14" ht="20.85" customHeight="1" spans="2:9">
      <c r="B14" s="88" t="s">
        <v>882</v>
      </c>
      <c r="C14" s="89" t="s">
        <v>883</v>
      </c>
      <c r="D14" s="95" t="s">
        <v>884</v>
      </c>
      <c r="E14" s="94">
        <f>ROUND('表二（联通设备安装）'!普工总工日*61,2)</f>
        <v>305</v>
      </c>
      <c r="F14" s="92" t="s">
        <v>885</v>
      </c>
      <c r="G14" s="89" t="s">
        <v>145</v>
      </c>
      <c r="H14" s="93" t="s">
        <v>873</v>
      </c>
      <c r="I14" s="103"/>
    </row>
    <row r="15" ht="20.85" customHeight="1" spans="2:9">
      <c r="B15" s="88" t="s">
        <v>886</v>
      </c>
      <c r="C15" s="89" t="s">
        <v>887</v>
      </c>
      <c r="D15" s="90" t="s">
        <v>875</v>
      </c>
      <c r="E15" s="94">
        <f>'表二（联通设备安装）'!主要材料费+'表二（联通设备安装）'!辅助材料费</f>
        <v>0</v>
      </c>
      <c r="F15" s="92" t="s">
        <v>888</v>
      </c>
      <c r="G15" s="89" t="s">
        <v>146</v>
      </c>
      <c r="H15" s="93" t="s">
        <v>889</v>
      </c>
      <c r="I15" s="103">
        <v>0</v>
      </c>
    </row>
    <row r="16" ht="20.85" customHeight="1" spans="2:9">
      <c r="B16" s="88" t="s">
        <v>877</v>
      </c>
      <c r="C16" s="89" t="s">
        <v>890</v>
      </c>
      <c r="D16" s="90" t="s">
        <v>891</v>
      </c>
      <c r="E16" s="94">
        <f>'表二（联通设备安装）'!甲供主要材料费+'表二（联通设备安装）'!乙供主要材料费</f>
        <v>0</v>
      </c>
      <c r="F16" s="92" t="s">
        <v>892</v>
      </c>
      <c r="G16" s="89" t="s">
        <v>151</v>
      </c>
      <c r="H16" s="93" t="s">
        <v>1015</v>
      </c>
      <c r="I16" s="103">
        <v>0</v>
      </c>
    </row>
    <row r="17" ht="20.85" customHeight="1" spans="2:9">
      <c r="B17" s="88" t="s">
        <v>882</v>
      </c>
      <c r="C17" s="89" t="s">
        <v>894</v>
      </c>
      <c r="D17" s="90" t="s">
        <v>1016</v>
      </c>
      <c r="E17" s="94">
        <f>ROUND('表二（联通设备安装）'!主要材料费*3%,2)</f>
        <v>0</v>
      </c>
      <c r="F17" s="92" t="s">
        <v>11</v>
      </c>
      <c r="G17" s="89" t="s">
        <v>896</v>
      </c>
      <c r="H17" s="93" t="s">
        <v>865</v>
      </c>
      <c r="I17" s="103">
        <f>'表二（联通设备安装）'!规费+'表二（联通设备安装）'!企业管理费</f>
        <v>15334.463587</v>
      </c>
    </row>
    <row r="18" ht="20.85" customHeight="1" spans="2:9">
      <c r="B18" s="88" t="s">
        <v>897</v>
      </c>
      <c r="C18" s="89" t="s">
        <v>898</v>
      </c>
      <c r="D18" s="90" t="s">
        <v>899</v>
      </c>
      <c r="E18" s="94">
        <v>0</v>
      </c>
      <c r="F18" s="92" t="s">
        <v>868</v>
      </c>
      <c r="G18" s="89" t="s">
        <v>61</v>
      </c>
      <c r="H18" s="93" t="s">
        <v>870</v>
      </c>
      <c r="I18" s="103">
        <f>I19+'表二（联通设备安装）'!社会保障费+'表二（联通设备安装）'!住房公积金+'表二（联通设备安装）'!危险作业意外伤害保险费</f>
        <v>8456.671767</v>
      </c>
    </row>
    <row r="19" ht="20.85" customHeight="1" spans="2:9">
      <c r="B19" s="88" t="s">
        <v>900</v>
      </c>
      <c r="C19" s="89" t="s">
        <v>901</v>
      </c>
      <c r="D19" s="90" t="s">
        <v>902</v>
      </c>
      <c r="E19" s="94">
        <f>'表二（联通设备安装）'!仪表使用费</f>
        <v>2959.82</v>
      </c>
      <c r="F19" s="92" t="s">
        <v>874</v>
      </c>
      <c r="G19" s="89" t="s">
        <v>159</v>
      </c>
      <c r="H19" s="93" t="s">
        <v>903</v>
      </c>
      <c r="I19" s="103">
        <v>0</v>
      </c>
    </row>
    <row r="20" ht="20.85" customHeight="1" spans="2:9">
      <c r="B20" s="88" t="s">
        <v>904</v>
      </c>
      <c r="C20" s="89" t="s">
        <v>905</v>
      </c>
      <c r="D20" s="90" t="s">
        <v>906</v>
      </c>
      <c r="E20" s="94">
        <f>'表二（联通设备安装）'!文明施工费+'表二（联通设备安装）'!工地器材搬运费+'表二（联通设备安装）'!工程干扰费+'表二（联通设备安装）'!工程点交、场地清理费+'表二（联通设备安装）'!临时设施费+'表二（联通设备安装）'!工程车辆使用费+'表二（联通设备安装）'!夜间施工增加费+'表二（联通设备安装）'!冬雨季施工增加费+'表二（联通设备安装）'!生产工具用具使用费+I11+'表二（联通设备安装）'!特殊地区施工增加费+'表二（联通设备安装）'!已完工程及设备保护费+I14+'表二（联通设备安装）'!施工队伍调遣费+'表二（联通设备安装）'!大型施工机械调遣费+0.01</f>
        <v>5771.99316213484</v>
      </c>
      <c r="F20" s="92" t="s">
        <v>886</v>
      </c>
      <c r="G20" s="89" t="s">
        <v>161</v>
      </c>
      <c r="H20" s="93" t="s">
        <v>907</v>
      </c>
      <c r="I20" s="105">
        <f>'表二（联通设备安装）'!人工费*28.5%</f>
        <v>7153.90755</v>
      </c>
    </row>
    <row r="21" ht="20.85" customHeight="1" spans="2:9">
      <c r="B21" s="88" t="s">
        <v>874</v>
      </c>
      <c r="C21" s="89" t="s">
        <v>59</v>
      </c>
      <c r="D21" s="90" t="s">
        <v>909</v>
      </c>
      <c r="E21" s="94">
        <f>'表二（联通设备安装）'!人工费*1.1%</f>
        <v>276.11573</v>
      </c>
      <c r="F21" s="92" t="s">
        <v>897</v>
      </c>
      <c r="G21" s="89" t="s">
        <v>164</v>
      </c>
      <c r="H21" s="93" t="s">
        <v>908</v>
      </c>
      <c r="I21" s="105">
        <f>'表二（联通设备安装）'!人工费*4.19%</f>
        <v>1051.749917</v>
      </c>
    </row>
    <row r="22" ht="20.85" customHeight="1" spans="2:9">
      <c r="B22" s="88" t="s">
        <v>886</v>
      </c>
      <c r="C22" s="89" t="s">
        <v>126</v>
      </c>
      <c r="D22" s="90" t="s">
        <v>909</v>
      </c>
      <c r="E22" s="94">
        <f>'表二（联通设备安装）'!人工费*1.1%</f>
        <v>276.11573</v>
      </c>
      <c r="F22" s="92" t="s">
        <v>900</v>
      </c>
      <c r="G22" s="89" t="s">
        <v>166</v>
      </c>
      <c r="H22" s="93" t="s">
        <v>910</v>
      </c>
      <c r="I22" s="105">
        <f>'表二（联通设备安装）'!人工费*1%</f>
        <v>251.0143</v>
      </c>
    </row>
    <row r="23" ht="20.85" customHeight="1" spans="2:9">
      <c r="B23" s="88" t="s">
        <v>897</v>
      </c>
      <c r="C23" s="89" t="s">
        <v>128</v>
      </c>
      <c r="D23" s="90" t="s">
        <v>1017</v>
      </c>
      <c r="E23" s="94">
        <f>'表二（联通设备安装）'!人工费*4%</f>
        <v>1004.0572</v>
      </c>
      <c r="F23" s="87" t="s">
        <v>904</v>
      </c>
      <c r="G23" s="89" t="s">
        <v>911</v>
      </c>
      <c r="H23" s="93" t="s">
        <v>912</v>
      </c>
      <c r="I23" s="105">
        <f>'表二（联通设备安装）'!人工费*27.4%</f>
        <v>6877.79182</v>
      </c>
    </row>
    <row r="24" ht="20.85" customHeight="1" spans="2:9">
      <c r="B24" s="88" t="s">
        <v>900</v>
      </c>
      <c r="C24" s="89" t="s">
        <v>130</v>
      </c>
      <c r="D24" s="90" t="s">
        <v>913</v>
      </c>
      <c r="E24" s="94">
        <f>'表二（联通设备安装）'!人工费*2.5%</f>
        <v>627.53575</v>
      </c>
      <c r="F24" s="87" t="s">
        <v>13</v>
      </c>
      <c r="G24" s="89" t="s">
        <v>914</v>
      </c>
      <c r="H24" s="93" t="s">
        <v>915</v>
      </c>
      <c r="I24" s="105">
        <f>'表二（联通设备安装）'!人工费*20%</f>
        <v>5020.286</v>
      </c>
    </row>
    <row r="25" ht="20.85" customHeight="1" spans="2:9">
      <c r="B25" s="88" t="s">
        <v>916</v>
      </c>
      <c r="C25" s="89" t="s">
        <v>132</v>
      </c>
      <c r="D25" s="90" t="s">
        <v>917</v>
      </c>
      <c r="E25" s="94">
        <f>'表二（联通设备安装）'!人工费*3.8%</f>
        <v>953.85434</v>
      </c>
      <c r="F25" s="97" t="s">
        <v>918</v>
      </c>
      <c r="G25" s="98" t="s">
        <v>62</v>
      </c>
      <c r="H25" s="99" t="s">
        <v>919</v>
      </c>
      <c r="I25" s="106">
        <f>ROUND((('表二（联通设备安装）'!人工费+E18+E19+'表四主材(乙) （联通设备安装）'!I26+'表二（联通设备安装）'!辅助材料费+'表二（联通设备安装）'!措施项目费+'表二（联通设备安装）'!间接费+'表二（联通设备安装）'!利润)*9%+'表四主材(甲)（联通设备安装）'!J26),2)</f>
        <v>4876.92</v>
      </c>
    </row>
    <row r="26" ht="20.85" customHeight="1" spans="2:9">
      <c r="B26" s="88" t="s">
        <v>920</v>
      </c>
      <c r="C26" s="89" t="s">
        <v>134</v>
      </c>
      <c r="D26" s="90" t="s">
        <v>1018</v>
      </c>
      <c r="E26" s="94">
        <f>'表二（联通设备安装）'!人工费*5%</f>
        <v>1255.0715</v>
      </c>
      <c r="F26" s="100"/>
      <c r="G26" s="101"/>
      <c r="H26" s="102"/>
      <c r="I26" s="107"/>
    </row>
    <row r="28" spans="11:11">
      <c r="K28" s="117"/>
    </row>
  </sheetData>
  <sheetProtection password="CF7A" sheet="1" objects="1"/>
  <mergeCells count="5">
    <mergeCell ref="B2:I2"/>
    <mergeCell ref="F25:F26"/>
    <mergeCell ref="G25:G26"/>
    <mergeCell ref="H25:H26"/>
    <mergeCell ref="I25:I26"/>
  </mergeCells>
  <printOptions horizontalCentered="1"/>
  <pageMargins left="0.393055555555556" right="0.393055555555556" top="0.590277777777778" bottom="0.590277777777778" header="1.85" footer="0.393055555555556"/>
  <pageSetup paperSize="9" scale="85" orientation="landscape" horizontalDpi="600"/>
  <headerFooter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showGridLines="0" view="pageBreakPreview" zoomScale="85" zoomScaleNormal="100" workbookViewId="0">
      <pane xSplit="1" ySplit="8" topLeftCell="B43" activePane="bottomRight" state="frozen"/>
      <selection/>
      <selection pane="topRight"/>
      <selection pane="bottomLeft"/>
      <selection pane="bottomRight" activeCell="F44" sqref="F44"/>
    </sheetView>
  </sheetViews>
  <sheetFormatPr defaultColWidth="12" defaultRowHeight="11.25"/>
  <cols>
    <col min="1" max="1" width="6.18095238095238" style="79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63.5333333333333" style="51" customWidth="1"/>
    <col min="7" max="7" width="11.5142857142857" style="1" customWidth="1"/>
    <col min="8" max="8" width="10.1809523809524" style="2" customWidth="1"/>
    <col min="9" max="9" width="14.1809523809524" style="2" customWidth="1"/>
    <col min="10" max="10" width="12.847619047619" style="2" customWidth="1"/>
    <col min="11" max="11" width="14.1809523809524" style="2" customWidth="1"/>
    <col min="12" max="12" width="12.847619047619" style="2" customWidth="1"/>
    <col min="13" max="16384" width="12" style="2"/>
  </cols>
  <sheetData>
    <row r="1" s="1" customFormat="1" ht="20.1" customHeight="1" spans="1:1">
      <c r="A1" s="79"/>
    </row>
    <row r="2" s="1" customFormat="1" ht="24.95" customHeight="1" spans="1:12">
      <c r="A2" s="79"/>
      <c r="B2" s="3" t="s">
        <v>922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79"/>
      <c r="B3" s="4"/>
      <c r="C3" s="2"/>
      <c r="D3" s="2"/>
      <c r="E3" s="2"/>
      <c r="F3" s="2"/>
      <c r="H3" s="2"/>
      <c r="I3" s="2"/>
      <c r="J3" s="2"/>
      <c r="K3" s="2"/>
      <c r="L3" s="2"/>
    </row>
    <row r="4" s="1" customFormat="1" ht="21" customHeight="1" spans="1:12">
      <c r="A4" s="79"/>
      <c r="B4" s="4" t="s">
        <v>1156</v>
      </c>
      <c r="C4" s="2"/>
      <c r="D4" s="2"/>
      <c r="E4" s="2"/>
      <c r="F4" s="2"/>
      <c r="I4" s="2"/>
      <c r="J4" s="2"/>
      <c r="K4" s="2"/>
      <c r="L4" s="2"/>
    </row>
    <row r="5" s="1" customFormat="1" ht="21" customHeight="1" spans="1:12">
      <c r="A5" s="79"/>
      <c r="B5" s="4" t="s">
        <v>819</v>
      </c>
      <c r="C5" s="2"/>
      <c r="D5" s="2"/>
      <c r="E5" s="2"/>
      <c r="F5" s="2"/>
      <c r="I5" s="2"/>
      <c r="J5" s="6" t="s">
        <v>1019</v>
      </c>
      <c r="K5" s="2"/>
      <c r="L5" s="2"/>
    </row>
    <row r="6" s="1" customFormat="1" ht="21" customHeight="1" spans="1:12">
      <c r="A6" s="79"/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74" t="s">
        <v>927</v>
      </c>
      <c r="J6" s="75"/>
      <c r="K6" s="74" t="s">
        <v>928</v>
      </c>
      <c r="L6" s="75"/>
    </row>
    <row r="7" s="1" customFormat="1" ht="21" customHeight="1" spans="1:12">
      <c r="A7" s="80"/>
      <c r="B7" s="12"/>
      <c r="C7" s="64"/>
      <c r="D7" s="65"/>
      <c r="E7" s="66"/>
      <c r="F7" s="12"/>
      <c r="G7" s="12"/>
      <c r="H7" s="42"/>
      <c r="I7" s="39" t="s">
        <v>929</v>
      </c>
      <c r="J7" s="39" t="s">
        <v>930</v>
      </c>
      <c r="K7" s="39" t="s">
        <v>929</v>
      </c>
      <c r="L7" s="39" t="s">
        <v>930</v>
      </c>
    </row>
    <row r="8" s="1" customFormat="1" ht="21" customHeight="1" spans="1:12">
      <c r="A8" s="79"/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48" t="s">
        <v>838</v>
      </c>
      <c r="J8" s="48" t="s">
        <v>839</v>
      </c>
      <c r="K8" s="48" t="s">
        <v>840</v>
      </c>
      <c r="L8" s="48" t="s">
        <v>841</v>
      </c>
    </row>
    <row r="9" s="1" customFormat="1" ht="20.45" customHeight="1" spans="1:12">
      <c r="A9" s="79"/>
      <c r="B9" s="70">
        <v>1</v>
      </c>
      <c r="C9" s="71" t="s">
        <v>1020</v>
      </c>
      <c r="D9" s="72"/>
      <c r="E9" s="72"/>
      <c r="F9" s="30" t="s">
        <v>1021</v>
      </c>
      <c r="G9" s="49" t="s">
        <v>976</v>
      </c>
      <c r="H9" s="31">
        <v>4</v>
      </c>
      <c r="I9" s="77">
        <v>0.6</v>
      </c>
      <c r="J9" s="77">
        <v>0</v>
      </c>
      <c r="K9" s="82">
        <f t="shared" ref="K9:K61" si="0">ROUND(H9*I9,4)</f>
        <v>2.4</v>
      </c>
      <c r="L9" s="82">
        <f t="shared" ref="L9:L61" si="1">ROUND(H9*J9,4)</f>
        <v>0</v>
      </c>
    </row>
    <row r="10" s="1" customFormat="1" ht="20.45" customHeight="1" spans="1:12">
      <c r="A10" s="79"/>
      <c r="B10" s="70">
        <v>2</v>
      </c>
      <c r="C10" s="71" t="s">
        <v>1157</v>
      </c>
      <c r="D10" s="72"/>
      <c r="E10" s="72"/>
      <c r="F10" s="30" t="s">
        <v>1158</v>
      </c>
      <c r="G10" s="49" t="s">
        <v>976</v>
      </c>
      <c r="H10" s="31">
        <v>1</v>
      </c>
      <c r="I10" s="77">
        <v>1.61</v>
      </c>
      <c r="J10" s="77">
        <v>0</v>
      </c>
      <c r="K10" s="82">
        <f t="shared" si="0"/>
        <v>1.61</v>
      </c>
      <c r="L10" s="82">
        <f t="shared" si="1"/>
        <v>0</v>
      </c>
    </row>
    <row r="11" s="1" customFormat="1" ht="20.45" customHeight="1" spans="1:12">
      <c r="A11" s="79"/>
      <c r="B11" s="70">
        <v>3</v>
      </c>
      <c r="C11" s="71" t="s">
        <v>1024</v>
      </c>
      <c r="D11" s="72"/>
      <c r="E11" s="72"/>
      <c r="F11" s="30" t="s">
        <v>1025</v>
      </c>
      <c r="G11" s="49" t="s">
        <v>1026</v>
      </c>
      <c r="H11" s="31">
        <v>2</v>
      </c>
      <c r="I11" s="77">
        <v>0.17</v>
      </c>
      <c r="J11" s="77">
        <v>0</v>
      </c>
      <c r="K11" s="82">
        <f t="shared" si="0"/>
        <v>0.34</v>
      </c>
      <c r="L11" s="82">
        <f t="shared" si="1"/>
        <v>0</v>
      </c>
    </row>
    <row r="12" s="1" customFormat="1" ht="20.45" customHeight="1" spans="1:12">
      <c r="A12" s="79"/>
      <c r="B12" s="70">
        <v>4</v>
      </c>
      <c r="C12" s="71" t="s">
        <v>1027</v>
      </c>
      <c r="D12" s="72"/>
      <c r="E12" s="72"/>
      <c r="F12" s="30" t="s">
        <v>1028</v>
      </c>
      <c r="G12" s="49" t="s">
        <v>1026</v>
      </c>
      <c r="H12" s="31">
        <v>1</v>
      </c>
      <c r="I12" s="77">
        <v>0.12</v>
      </c>
      <c r="J12" s="77">
        <v>0</v>
      </c>
      <c r="K12" s="82">
        <f t="shared" si="0"/>
        <v>0.12</v>
      </c>
      <c r="L12" s="82">
        <f t="shared" si="1"/>
        <v>0</v>
      </c>
    </row>
    <row r="13" s="1" customFormat="1" ht="20.45" customHeight="1" spans="1:12">
      <c r="A13" s="79"/>
      <c r="B13" s="70">
        <v>5</v>
      </c>
      <c r="C13" s="71" t="s">
        <v>1029</v>
      </c>
      <c r="D13" s="72"/>
      <c r="E13" s="72"/>
      <c r="F13" s="30" t="s">
        <v>1030</v>
      </c>
      <c r="G13" s="49" t="s">
        <v>1031</v>
      </c>
      <c r="H13" s="31">
        <v>4</v>
      </c>
      <c r="I13" s="77">
        <v>0.29</v>
      </c>
      <c r="J13" s="77">
        <v>0</v>
      </c>
      <c r="K13" s="82">
        <f t="shared" si="0"/>
        <v>1.16</v>
      </c>
      <c r="L13" s="82">
        <f t="shared" si="1"/>
        <v>0</v>
      </c>
    </row>
    <row r="14" s="1" customFormat="1" ht="20.45" customHeight="1" spans="1:12">
      <c r="A14" s="79"/>
      <c r="B14" s="70">
        <v>6</v>
      </c>
      <c r="C14" s="71" t="s">
        <v>1032</v>
      </c>
      <c r="D14" s="72"/>
      <c r="E14" s="72"/>
      <c r="F14" s="30" t="s">
        <v>1033</v>
      </c>
      <c r="G14" s="49" t="s">
        <v>1034</v>
      </c>
      <c r="H14" s="31">
        <v>420</v>
      </c>
      <c r="I14" s="77">
        <v>0.04</v>
      </c>
      <c r="J14" s="77">
        <v>0</v>
      </c>
      <c r="K14" s="82">
        <f t="shared" si="0"/>
        <v>16.8</v>
      </c>
      <c r="L14" s="82">
        <f t="shared" si="1"/>
        <v>0</v>
      </c>
    </row>
    <row r="15" s="1" customFormat="1" ht="20.45" customHeight="1" spans="1:12">
      <c r="A15" s="79"/>
      <c r="B15" s="70">
        <v>7</v>
      </c>
      <c r="C15" s="71" t="s">
        <v>1035</v>
      </c>
      <c r="D15" s="72"/>
      <c r="E15" s="72"/>
      <c r="F15" s="30" t="s">
        <v>1036</v>
      </c>
      <c r="G15" s="49" t="s">
        <v>947</v>
      </c>
      <c r="H15" s="31">
        <v>5.6</v>
      </c>
      <c r="I15" s="77">
        <v>0.15</v>
      </c>
      <c r="J15" s="77">
        <v>0</v>
      </c>
      <c r="K15" s="82">
        <f t="shared" si="0"/>
        <v>0.84</v>
      </c>
      <c r="L15" s="82">
        <f t="shared" si="1"/>
        <v>0</v>
      </c>
    </row>
    <row r="16" s="1" customFormat="1" ht="20.45" customHeight="1" spans="1:12">
      <c r="A16" s="79"/>
      <c r="B16" s="70">
        <v>8</v>
      </c>
      <c r="C16" s="71" t="s">
        <v>1035</v>
      </c>
      <c r="D16" s="72" t="s">
        <v>945</v>
      </c>
      <c r="E16" s="72">
        <v>1.1</v>
      </c>
      <c r="F16" s="30" t="s">
        <v>1037</v>
      </c>
      <c r="G16" s="49" t="s">
        <v>947</v>
      </c>
      <c r="H16" s="31">
        <v>0.2</v>
      </c>
      <c r="I16" s="77">
        <v>0.165</v>
      </c>
      <c r="J16" s="77">
        <v>0</v>
      </c>
      <c r="K16" s="82">
        <f t="shared" si="0"/>
        <v>0.033</v>
      </c>
      <c r="L16" s="82">
        <f t="shared" si="1"/>
        <v>0</v>
      </c>
    </row>
    <row r="17" s="1" customFormat="1" ht="20.45" customHeight="1" spans="1:12">
      <c r="A17" s="79"/>
      <c r="B17" s="70">
        <v>9</v>
      </c>
      <c r="C17" s="71" t="s">
        <v>1035</v>
      </c>
      <c r="D17" s="72" t="s">
        <v>945</v>
      </c>
      <c r="E17" s="72">
        <v>1.3</v>
      </c>
      <c r="F17" s="30" t="s">
        <v>946</v>
      </c>
      <c r="G17" s="49" t="s">
        <v>947</v>
      </c>
      <c r="H17" s="31">
        <v>1.1</v>
      </c>
      <c r="I17" s="77">
        <v>0.195</v>
      </c>
      <c r="J17" s="77">
        <v>0</v>
      </c>
      <c r="K17" s="82">
        <f t="shared" si="0"/>
        <v>0.2145</v>
      </c>
      <c r="L17" s="82">
        <f t="shared" si="1"/>
        <v>0</v>
      </c>
    </row>
    <row r="18" s="1" customFormat="1" ht="20.45" customHeight="1" spans="1:12">
      <c r="A18" s="79"/>
      <c r="B18" s="70">
        <v>10</v>
      </c>
      <c r="C18" s="71" t="s">
        <v>1159</v>
      </c>
      <c r="D18" s="72"/>
      <c r="E18" s="72"/>
      <c r="F18" s="30" t="s">
        <v>949</v>
      </c>
      <c r="G18" s="49" t="s">
        <v>947</v>
      </c>
      <c r="H18" s="31">
        <v>4</v>
      </c>
      <c r="I18" s="77">
        <v>0.2</v>
      </c>
      <c r="J18" s="77">
        <v>0</v>
      </c>
      <c r="K18" s="82">
        <f t="shared" si="0"/>
        <v>0.8</v>
      </c>
      <c r="L18" s="82">
        <f t="shared" si="1"/>
        <v>0</v>
      </c>
    </row>
    <row r="19" s="1" customFormat="1" ht="20.45" customHeight="1" spans="1:12">
      <c r="A19" s="79"/>
      <c r="B19" s="70">
        <v>11</v>
      </c>
      <c r="C19" s="71" t="s">
        <v>1160</v>
      </c>
      <c r="D19" s="72"/>
      <c r="E19" s="72"/>
      <c r="F19" s="30" t="s">
        <v>1161</v>
      </c>
      <c r="G19" s="49" t="s">
        <v>947</v>
      </c>
      <c r="H19" s="31">
        <v>2</v>
      </c>
      <c r="I19" s="77">
        <v>0.29</v>
      </c>
      <c r="J19" s="77">
        <v>0</v>
      </c>
      <c r="K19" s="82">
        <f t="shared" si="0"/>
        <v>0.58</v>
      </c>
      <c r="L19" s="82">
        <f t="shared" si="1"/>
        <v>0</v>
      </c>
    </row>
    <row r="20" s="1" customFormat="1" ht="20.45" customHeight="1" spans="1:12">
      <c r="A20" s="79"/>
      <c r="B20" s="70">
        <v>12</v>
      </c>
      <c r="C20" s="71" t="s">
        <v>1038</v>
      </c>
      <c r="D20" s="72"/>
      <c r="E20" s="72"/>
      <c r="F20" s="30" t="s">
        <v>1039</v>
      </c>
      <c r="G20" s="49" t="s">
        <v>947</v>
      </c>
      <c r="H20" s="31">
        <v>1.8</v>
      </c>
      <c r="I20" s="77">
        <v>0.18</v>
      </c>
      <c r="J20" s="77">
        <v>0</v>
      </c>
      <c r="K20" s="82">
        <f t="shared" si="0"/>
        <v>0.324</v>
      </c>
      <c r="L20" s="82">
        <f t="shared" si="1"/>
        <v>0</v>
      </c>
    </row>
    <row r="21" s="1" customFormat="1" ht="20.45" customHeight="1" spans="1:12">
      <c r="A21" s="79"/>
      <c r="B21" s="70">
        <v>13</v>
      </c>
      <c r="C21" s="71" t="s">
        <v>1038</v>
      </c>
      <c r="D21" s="72" t="s">
        <v>945</v>
      </c>
      <c r="E21" s="72">
        <v>1.1</v>
      </c>
      <c r="F21" s="30" t="s">
        <v>1040</v>
      </c>
      <c r="G21" s="49" t="s">
        <v>947</v>
      </c>
      <c r="H21" s="31">
        <v>42</v>
      </c>
      <c r="I21" s="77">
        <v>0.198</v>
      </c>
      <c r="J21" s="77">
        <v>0</v>
      </c>
      <c r="K21" s="82">
        <f t="shared" si="0"/>
        <v>8.316</v>
      </c>
      <c r="L21" s="82">
        <f t="shared" si="1"/>
        <v>0</v>
      </c>
    </row>
    <row r="22" s="1" customFormat="1" ht="20.45" customHeight="1" spans="1:12">
      <c r="A22" s="79"/>
      <c r="B22" s="70">
        <v>14</v>
      </c>
      <c r="C22" s="71" t="s">
        <v>1041</v>
      </c>
      <c r="D22" s="72" t="s">
        <v>945</v>
      </c>
      <c r="E22" s="72">
        <v>1.3</v>
      </c>
      <c r="F22" s="30" t="s">
        <v>1042</v>
      </c>
      <c r="G22" s="49" t="s">
        <v>1043</v>
      </c>
      <c r="H22" s="31">
        <v>6</v>
      </c>
      <c r="I22" s="77">
        <v>8.255</v>
      </c>
      <c r="J22" s="77">
        <v>0</v>
      </c>
      <c r="K22" s="82">
        <f t="shared" si="0"/>
        <v>49.53</v>
      </c>
      <c r="L22" s="82">
        <f t="shared" si="1"/>
        <v>0</v>
      </c>
    </row>
    <row r="23" s="1" customFormat="1" ht="20.45" customHeight="1" spans="1:12">
      <c r="A23" s="79"/>
      <c r="B23" s="70">
        <v>15</v>
      </c>
      <c r="C23" s="71" t="s">
        <v>1044</v>
      </c>
      <c r="D23" s="72"/>
      <c r="E23" s="72"/>
      <c r="F23" s="30" t="s">
        <v>1045</v>
      </c>
      <c r="G23" s="49" t="s">
        <v>1043</v>
      </c>
      <c r="H23" s="31">
        <v>2</v>
      </c>
      <c r="I23" s="77">
        <v>1.8</v>
      </c>
      <c r="J23" s="77">
        <v>0</v>
      </c>
      <c r="K23" s="82">
        <f t="shared" si="0"/>
        <v>3.6</v>
      </c>
      <c r="L23" s="82">
        <f t="shared" si="1"/>
        <v>0</v>
      </c>
    </row>
    <row r="24" s="1" customFormat="1" ht="20.45" customHeight="1" spans="1:12">
      <c r="A24" s="79"/>
      <c r="B24" s="70">
        <v>16</v>
      </c>
      <c r="C24" s="71" t="s">
        <v>1046</v>
      </c>
      <c r="D24" s="72"/>
      <c r="E24" s="72"/>
      <c r="F24" s="30" t="s">
        <v>1047</v>
      </c>
      <c r="G24" s="49" t="s">
        <v>1031</v>
      </c>
      <c r="H24" s="31">
        <v>2</v>
      </c>
      <c r="I24" s="77">
        <v>0.2</v>
      </c>
      <c r="J24" s="77">
        <v>0</v>
      </c>
      <c r="K24" s="82">
        <f t="shared" si="0"/>
        <v>0.4</v>
      </c>
      <c r="L24" s="82">
        <f t="shared" si="1"/>
        <v>0</v>
      </c>
    </row>
    <row r="25" s="1" customFormat="1" ht="20.45" customHeight="1" spans="1:12">
      <c r="A25" s="79"/>
      <c r="B25" s="70">
        <v>17</v>
      </c>
      <c r="C25" s="71" t="s">
        <v>1048</v>
      </c>
      <c r="D25" s="72"/>
      <c r="E25" s="72"/>
      <c r="F25" s="30" t="s">
        <v>1049</v>
      </c>
      <c r="G25" s="49" t="s">
        <v>1034</v>
      </c>
      <c r="H25" s="31">
        <v>32</v>
      </c>
      <c r="I25" s="77">
        <v>0.03</v>
      </c>
      <c r="J25" s="77">
        <v>0</v>
      </c>
      <c r="K25" s="82">
        <f t="shared" si="0"/>
        <v>0.96</v>
      </c>
      <c r="L25" s="82">
        <f t="shared" si="1"/>
        <v>0</v>
      </c>
    </row>
    <row r="26" s="1" customFormat="1" ht="20.45" customHeight="1" spans="1:12">
      <c r="A26" s="79"/>
      <c r="B26" s="70">
        <v>18</v>
      </c>
      <c r="C26" s="71" t="s">
        <v>1046</v>
      </c>
      <c r="D26" s="72" t="s">
        <v>945</v>
      </c>
      <c r="E26" s="72">
        <v>0.4</v>
      </c>
      <c r="F26" s="30" t="s">
        <v>1162</v>
      </c>
      <c r="G26" s="49" t="s">
        <v>1031</v>
      </c>
      <c r="H26" s="31">
        <v>6</v>
      </c>
      <c r="I26" s="77">
        <v>0.08</v>
      </c>
      <c r="J26" s="77">
        <v>0</v>
      </c>
      <c r="K26" s="82">
        <f t="shared" si="0"/>
        <v>0.48</v>
      </c>
      <c r="L26" s="82">
        <f t="shared" si="1"/>
        <v>0</v>
      </c>
    </row>
    <row r="27" s="1" customFormat="1" ht="20.45" customHeight="1" spans="1:12">
      <c r="A27" s="79"/>
      <c r="B27" s="70">
        <v>19</v>
      </c>
      <c r="C27" s="71" t="s">
        <v>1052</v>
      </c>
      <c r="D27" s="72"/>
      <c r="E27" s="72"/>
      <c r="F27" s="30" t="s">
        <v>1053</v>
      </c>
      <c r="G27" s="49" t="s">
        <v>1031</v>
      </c>
      <c r="H27" s="31">
        <v>8</v>
      </c>
      <c r="I27" s="77">
        <v>0.38</v>
      </c>
      <c r="J27" s="77">
        <v>0</v>
      </c>
      <c r="K27" s="82">
        <f t="shared" si="0"/>
        <v>3.04</v>
      </c>
      <c r="L27" s="82">
        <f t="shared" si="1"/>
        <v>0</v>
      </c>
    </row>
    <row r="28" s="1" customFormat="1" ht="20.45" customHeight="1" spans="1:12">
      <c r="A28" s="79"/>
      <c r="B28" s="70">
        <v>20</v>
      </c>
      <c r="C28" s="71" t="s">
        <v>1054</v>
      </c>
      <c r="D28" s="72"/>
      <c r="E28" s="72"/>
      <c r="F28" s="30" t="s">
        <v>1055</v>
      </c>
      <c r="G28" s="49" t="s">
        <v>407</v>
      </c>
      <c r="H28" s="31">
        <v>2</v>
      </c>
      <c r="I28" s="77">
        <v>1.08</v>
      </c>
      <c r="J28" s="77">
        <v>0</v>
      </c>
      <c r="K28" s="82">
        <f t="shared" si="0"/>
        <v>2.16</v>
      </c>
      <c r="L28" s="82">
        <f t="shared" si="1"/>
        <v>0</v>
      </c>
    </row>
    <row r="29" s="1" customFormat="1" ht="20.45" customHeight="1" spans="1:12">
      <c r="A29" s="79"/>
      <c r="B29" s="70">
        <v>21</v>
      </c>
      <c r="C29" s="71" t="s">
        <v>1056</v>
      </c>
      <c r="D29" s="72"/>
      <c r="E29" s="72"/>
      <c r="F29" s="30" t="s">
        <v>1057</v>
      </c>
      <c r="G29" s="49" t="s">
        <v>400</v>
      </c>
      <c r="H29" s="31">
        <v>3</v>
      </c>
      <c r="I29" s="77">
        <v>2.88</v>
      </c>
      <c r="J29" s="77">
        <v>0</v>
      </c>
      <c r="K29" s="82">
        <f t="shared" si="0"/>
        <v>8.64</v>
      </c>
      <c r="L29" s="82">
        <f t="shared" si="1"/>
        <v>0</v>
      </c>
    </row>
    <row r="30" s="1" customFormat="1" ht="20.45" customHeight="1" spans="1:12">
      <c r="A30" s="79"/>
      <c r="B30" s="70">
        <v>22</v>
      </c>
      <c r="C30" s="71" t="s">
        <v>1056</v>
      </c>
      <c r="D30" s="72" t="s">
        <v>945</v>
      </c>
      <c r="E30" s="72">
        <v>0.5</v>
      </c>
      <c r="F30" s="30" t="s">
        <v>1058</v>
      </c>
      <c r="G30" s="49" t="s">
        <v>400</v>
      </c>
      <c r="H30" s="31">
        <v>3</v>
      </c>
      <c r="I30" s="77">
        <v>1.44</v>
      </c>
      <c r="J30" s="77">
        <v>0</v>
      </c>
      <c r="K30" s="82">
        <f t="shared" si="0"/>
        <v>4.32</v>
      </c>
      <c r="L30" s="82">
        <f t="shared" si="1"/>
        <v>0</v>
      </c>
    </row>
    <row r="31" s="1" customFormat="1" ht="20.45" customHeight="1" spans="1:12">
      <c r="A31" s="79"/>
      <c r="B31" s="70">
        <v>23</v>
      </c>
      <c r="C31" s="71" t="s">
        <v>1059</v>
      </c>
      <c r="D31" s="72"/>
      <c r="E31" s="72"/>
      <c r="F31" s="30" t="s">
        <v>1060</v>
      </c>
      <c r="G31" s="49" t="s">
        <v>1061</v>
      </c>
      <c r="H31" s="31">
        <v>6</v>
      </c>
      <c r="I31" s="77">
        <v>1.41</v>
      </c>
      <c r="J31" s="77">
        <v>0</v>
      </c>
      <c r="K31" s="82">
        <f t="shared" si="0"/>
        <v>8.46</v>
      </c>
      <c r="L31" s="82">
        <f t="shared" si="1"/>
        <v>0</v>
      </c>
    </row>
    <row r="32" s="1" customFormat="1" ht="20.45" customHeight="1" spans="1:12">
      <c r="A32" s="79"/>
      <c r="B32" s="70">
        <v>24</v>
      </c>
      <c r="C32" s="71" t="s">
        <v>1062</v>
      </c>
      <c r="D32" s="72"/>
      <c r="E32" s="72"/>
      <c r="F32" s="30" t="s">
        <v>1063</v>
      </c>
      <c r="G32" s="49" t="s">
        <v>998</v>
      </c>
      <c r="H32" s="31">
        <v>1</v>
      </c>
      <c r="I32" s="77">
        <v>2.11</v>
      </c>
      <c r="J32" s="77">
        <v>0</v>
      </c>
      <c r="K32" s="82">
        <f t="shared" si="0"/>
        <v>2.11</v>
      </c>
      <c r="L32" s="82">
        <f t="shared" si="1"/>
        <v>0</v>
      </c>
    </row>
    <row r="33" s="1" customFormat="1" ht="20.45" customHeight="1" spans="1:12">
      <c r="A33" s="79"/>
      <c r="B33" s="70">
        <v>25</v>
      </c>
      <c r="C33" s="71" t="s">
        <v>1064</v>
      </c>
      <c r="D33" s="72"/>
      <c r="E33" s="72"/>
      <c r="F33" s="30" t="s">
        <v>1065</v>
      </c>
      <c r="G33" s="49" t="s">
        <v>998</v>
      </c>
      <c r="H33" s="31">
        <v>1</v>
      </c>
      <c r="I33" s="77">
        <v>1.3</v>
      </c>
      <c r="J33" s="77">
        <v>0</v>
      </c>
      <c r="K33" s="82">
        <f t="shared" si="0"/>
        <v>1.3</v>
      </c>
      <c r="L33" s="82">
        <f t="shared" si="1"/>
        <v>0</v>
      </c>
    </row>
    <row r="34" s="1" customFormat="1" ht="20.45" customHeight="1" spans="1:12">
      <c r="A34" s="79"/>
      <c r="B34" s="70">
        <v>26</v>
      </c>
      <c r="C34" s="71" t="s">
        <v>1066</v>
      </c>
      <c r="D34" s="72"/>
      <c r="E34" s="72"/>
      <c r="F34" s="30" t="s">
        <v>1067</v>
      </c>
      <c r="G34" s="49" t="s">
        <v>400</v>
      </c>
      <c r="H34" s="31">
        <v>10</v>
      </c>
      <c r="I34" s="77">
        <v>0.5</v>
      </c>
      <c r="J34" s="77">
        <v>0.5</v>
      </c>
      <c r="K34" s="82">
        <f t="shared" si="0"/>
        <v>5</v>
      </c>
      <c r="L34" s="82">
        <f t="shared" si="1"/>
        <v>5</v>
      </c>
    </row>
    <row r="35" s="1" customFormat="1" ht="20.45" customHeight="1" spans="1:12">
      <c r="A35" s="79"/>
      <c r="B35" s="70">
        <v>27</v>
      </c>
      <c r="C35" s="71" t="s">
        <v>1070</v>
      </c>
      <c r="D35" s="72"/>
      <c r="E35" s="72"/>
      <c r="F35" s="30" t="s">
        <v>1071</v>
      </c>
      <c r="G35" s="49" t="s">
        <v>400</v>
      </c>
      <c r="H35" s="31">
        <v>7</v>
      </c>
      <c r="I35" s="77">
        <v>1.05</v>
      </c>
      <c r="J35" s="77">
        <v>0</v>
      </c>
      <c r="K35" s="82">
        <f t="shared" si="0"/>
        <v>7.35</v>
      </c>
      <c r="L35" s="82">
        <f t="shared" si="1"/>
        <v>0</v>
      </c>
    </row>
    <row r="36" s="1" customFormat="1" ht="20.45" customHeight="1" spans="1:12">
      <c r="A36" s="79"/>
      <c r="B36" s="70">
        <v>28</v>
      </c>
      <c r="C36" s="71" t="s">
        <v>1072</v>
      </c>
      <c r="D36" s="72"/>
      <c r="E36" s="72"/>
      <c r="F36" s="30" t="s">
        <v>1073</v>
      </c>
      <c r="G36" s="49" t="s">
        <v>1074</v>
      </c>
      <c r="H36" s="31">
        <v>16</v>
      </c>
      <c r="I36" s="77">
        <v>0.25</v>
      </c>
      <c r="J36" s="77">
        <v>0</v>
      </c>
      <c r="K36" s="82">
        <f t="shared" si="0"/>
        <v>4</v>
      </c>
      <c r="L36" s="82">
        <f t="shared" si="1"/>
        <v>0</v>
      </c>
    </row>
    <row r="37" s="1" customFormat="1" ht="20.45" customHeight="1" spans="1:12">
      <c r="A37" s="79"/>
      <c r="B37" s="70">
        <v>29</v>
      </c>
      <c r="C37" s="71" t="s">
        <v>1075</v>
      </c>
      <c r="D37" s="72"/>
      <c r="E37" s="72"/>
      <c r="F37" s="30" t="s">
        <v>1076</v>
      </c>
      <c r="G37" s="49" t="s">
        <v>1074</v>
      </c>
      <c r="H37" s="31">
        <v>16</v>
      </c>
      <c r="I37" s="77">
        <v>1.1</v>
      </c>
      <c r="J37" s="77">
        <v>0</v>
      </c>
      <c r="K37" s="82">
        <f t="shared" si="0"/>
        <v>17.6</v>
      </c>
      <c r="L37" s="82">
        <f t="shared" si="1"/>
        <v>0</v>
      </c>
    </row>
    <row r="38" s="1" customFormat="1" ht="20.45" customHeight="1" spans="1:12">
      <c r="A38" s="79"/>
      <c r="B38" s="70">
        <v>30</v>
      </c>
      <c r="C38" s="71" t="s">
        <v>1077</v>
      </c>
      <c r="D38" s="72"/>
      <c r="E38" s="72"/>
      <c r="F38" s="30" t="s">
        <v>1078</v>
      </c>
      <c r="G38" s="49" t="s">
        <v>1074</v>
      </c>
      <c r="H38" s="31">
        <v>2</v>
      </c>
      <c r="I38" s="77">
        <v>1.6</v>
      </c>
      <c r="J38" s="77">
        <v>0</v>
      </c>
      <c r="K38" s="82">
        <f t="shared" si="0"/>
        <v>3.2</v>
      </c>
      <c r="L38" s="82">
        <f t="shared" si="1"/>
        <v>0</v>
      </c>
    </row>
    <row r="39" s="1" customFormat="1" ht="20.45" customHeight="1" spans="1:12">
      <c r="A39" s="79"/>
      <c r="B39" s="70">
        <v>31</v>
      </c>
      <c r="C39" s="71" t="s">
        <v>1079</v>
      </c>
      <c r="D39" s="72"/>
      <c r="E39" s="72"/>
      <c r="F39" s="30" t="s">
        <v>1080</v>
      </c>
      <c r="G39" s="49" t="s">
        <v>998</v>
      </c>
      <c r="H39" s="31">
        <v>1</v>
      </c>
      <c r="I39" s="77">
        <v>3.5</v>
      </c>
      <c r="J39" s="77">
        <v>0</v>
      </c>
      <c r="K39" s="82">
        <f t="shared" si="0"/>
        <v>3.5</v>
      </c>
      <c r="L39" s="82">
        <f t="shared" si="1"/>
        <v>0</v>
      </c>
    </row>
    <row r="40" s="1" customFormat="1" ht="20.45" customHeight="1" spans="1:12">
      <c r="A40" s="79"/>
      <c r="B40" s="70">
        <v>32</v>
      </c>
      <c r="C40" s="71" t="s">
        <v>1081</v>
      </c>
      <c r="D40" s="72"/>
      <c r="E40" s="72"/>
      <c r="F40" s="30" t="s">
        <v>1082</v>
      </c>
      <c r="G40" s="49" t="s">
        <v>1083</v>
      </c>
      <c r="H40" s="31">
        <v>2</v>
      </c>
      <c r="I40" s="77">
        <v>0.95</v>
      </c>
      <c r="J40" s="77">
        <v>0</v>
      </c>
      <c r="K40" s="82">
        <f t="shared" si="0"/>
        <v>1.9</v>
      </c>
      <c r="L40" s="82">
        <f t="shared" si="1"/>
        <v>0</v>
      </c>
    </row>
    <row r="41" s="1" customFormat="1" ht="20.45" customHeight="1" spans="1:12">
      <c r="A41" s="79"/>
      <c r="B41" s="70">
        <v>33</v>
      </c>
      <c r="C41" s="71" t="s">
        <v>1084</v>
      </c>
      <c r="D41" s="72"/>
      <c r="E41" s="72"/>
      <c r="F41" s="30" t="s">
        <v>1085</v>
      </c>
      <c r="G41" s="49" t="s">
        <v>1086</v>
      </c>
      <c r="H41" s="31">
        <v>0.25</v>
      </c>
      <c r="I41" s="77">
        <v>1.5</v>
      </c>
      <c r="J41" s="77">
        <v>0</v>
      </c>
      <c r="K41" s="82">
        <f t="shared" si="0"/>
        <v>0.375</v>
      </c>
      <c r="L41" s="82">
        <f t="shared" si="1"/>
        <v>0</v>
      </c>
    </row>
    <row r="42" s="1" customFormat="1" ht="20.45" customHeight="1" spans="1:12">
      <c r="A42" s="79"/>
      <c r="B42" s="70">
        <v>34</v>
      </c>
      <c r="C42" s="71" t="s">
        <v>1087</v>
      </c>
      <c r="D42" s="72"/>
      <c r="E42" s="72"/>
      <c r="F42" s="30" t="s">
        <v>1088</v>
      </c>
      <c r="G42" s="49" t="s">
        <v>998</v>
      </c>
      <c r="H42" s="31">
        <v>1</v>
      </c>
      <c r="I42" s="77">
        <v>2.5</v>
      </c>
      <c r="J42" s="77">
        <v>0</v>
      </c>
      <c r="K42" s="82">
        <f t="shared" si="0"/>
        <v>2.5</v>
      </c>
      <c r="L42" s="82">
        <f t="shared" si="1"/>
        <v>0</v>
      </c>
    </row>
    <row r="43" s="1" customFormat="1" ht="20.45" customHeight="1" spans="1:12">
      <c r="A43" s="79"/>
      <c r="B43" s="70">
        <v>35</v>
      </c>
      <c r="C43" s="71" t="s">
        <v>1089</v>
      </c>
      <c r="D43" s="72"/>
      <c r="E43" s="72"/>
      <c r="F43" s="30" t="s">
        <v>1090</v>
      </c>
      <c r="G43" s="49" t="s">
        <v>107</v>
      </c>
      <c r="H43" s="31">
        <v>1</v>
      </c>
      <c r="I43" s="77">
        <v>0.2</v>
      </c>
      <c r="J43" s="77">
        <v>0</v>
      </c>
      <c r="K43" s="82">
        <f t="shared" si="0"/>
        <v>0.2</v>
      </c>
      <c r="L43" s="82">
        <f t="shared" si="1"/>
        <v>0</v>
      </c>
    </row>
    <row r="44" s="1" customFormat="1" ht="20.45" customHeight="1" spans="1:12">
      <c r="A44" s="79"/>
      <c r="B44" s="70">
        <v>36</v>
      </c>
      <c r="C44" s="71" t="s">
        <v>1070</v>
      </c>
      <c r="D44" s="72"/>
      <c r="E44" s="72"/>
      <c r="F44" s="30" t="s">
        <v>1071</v>
      </c>
      <c r="G44" s="49" t="s">
        <v>400</v>
      </c>
      <c r="H44" s="31">
        <v>10</v>
      </c>
      <c r="I44" s="77">
        <v>1.05</v>
      </c>
      <c r="J44" s="77">
        <v>0</v>
      </c>
      <c r="K44" s="82">
        <f t="shared" si="0"/>
        <v>10.5</v>
      </c>
      <c r="L44" s="82">
        <f t="shared" si="1"/>
        <v>0</v>
      </c>
    </row>
    <row r="45" s="1" customFormat="1" ht="20.45" customHeight="1" spans="1:12">
      <c r="A45" s="79"/>
      <c r="B45" s="70">
        <v>37</v>
      </c>
      <c r="C45" s="71" t="s">
        <v>1072</v>
      </c>
      <c r="D45" s="72"/>
      <c r="E45" s="72"/>
      <c r="F45" s="30" t="s">
        <v>1073</v>
      </c>
      <c r="G45" s="49" t="s">
        <v>1074</v>
      </c>
      <c r="H45" s="31">
        <v>10</v>
      </c>
      <c r="I45" s="77">
        <v>0.25</v>
      </c>
      <c r="J45" s="77">
        <v>0</v>
      </c>
      <c r="K45" s="82">
        <f t="shared" si="0"/>
        <v>2.5</v>
      </c>
      <c r="L45" s="82">
        <f t="shared" si="1"/>
        <v>0</v>
      </c>
    </row>
    <row r="46" ht="20.45" customHeight="1" spans="2:12">
      <c r="B46" s="70">
        <v>38</v>
      </c>
      <c r="C46" s="71" t="s">
        <v>1091</v>
      </c>
      <c r="D46" s="72"/>
      <c r="E46" s="72"/>
      <c r="F46" s="30" t="s">
        <v>1092</v>
      </c>
      <c r="G46" s="49" t="s">
        <v>1074</v>
      </c>
      <c r="H46" s="31">
        <v>16</v>
      </c>
      <c r="I46" s="77">
        <v>0.25</v>
      </c>
      <c r="J46" s="77">
        <v>0</v>
      </c>
      <c r="K46" s="82">
        <f t="shared" si="0"/>
        <v>4</v>
      </c>
      <c r="L46" s="82">
        <f t="shared" si="1"/>
        <v>0</v>
      </c>
    </row>
    <row r="47" ht="20.45" customHeight="1" spans="2:12">
      <c r="B47" s="70">
        <v>39</v>
      </c>
      <c r="C47" s="71" t="s">
        <v>1075</v>
      </c>
      <c r="D47" s="72"/>
      <c r="E47" s="72"/>
      <c r="F47" s="30" t="s">
        <v>1076</v>
      </c>
      <c r="G47" s="49" t="s">
        <v>1074</v>
      </c>
      <c r="H47" s="31">
        <v>18</v>
      </c>
      <c r="I47" s="77">
        <v>1.1</v>
      </c>
      <c r="J47" s="77">
        <v>0</v>
      </c>
      <c r="K47" s="82">
        <f t="shared" si="0"/>
        <v>19.8</v>
      </c>
      <c r="L47" s="82">
        <f t="shared" si="1"/>
        <v>0</v>
      </c>
    </row>
    <row r="48" ht="20.45" customHeight="1" spans="2:12">
      <c r="B48" s="70">
        <v>40</v>
      </c>
      <c r="C48" s="71" t="s">
        <v>1079</v>
      </c>
      <c r="D48" s="72"/>
      <c r="E48" s="72"/>
      <c r="F48" s="30" t="s">
        <v>1080</v>
      </c>
      <c r="G48" s="49" t="s">
        <v>998</v>
      </c>
      <c r="H48" s="31">
        <v>2</v>
      </c>
      <c r="I48" s="77">
        <v>3.5</v>
      </c>
      <c r="J48" s="77">
        <v>0</v>
      </c>
      <c r="K48" s="82">
        <f t="shared" si="0"/>
        <v>7</v>
      </c>
      <c r="L48" s="82">
        <f t="shared" si="1"/>
        <v>0</v>
      </c>
    </row>
    <row r="49" ht="20.45" customHeight="1" spans="2:12">
      <c r="B49" s="70">
        <v>41</v>
      </c>
      <c r="C49" s="71" t="s">
        <v>1081</v>
      </c>
      <c r="D49" s="72"/>
      <c r="E49" s="72"/>
      <c r="F49" s="30" t="s">
        <v>1082</v>
      </c>
      <c r="G49" s="49" t="s">
        <v>1083</v>
      </c>
      <c r="H49" s="31">
        <v>4</v>
      </c>
      <c r="I49" s="77">
        <v>0.95</v>
      </c>
      <c r="J49" s="77">
        <v>0</v>
      </c>
      <c r="K49" s="82">
        <f t="shared" si="0"/>
        <v>3.8</v>
      </c>
      <c r="L49" s="82">
        <f t="shared" si="1"/>
        <v>0</v>
      </c>
    </row>
    <row r="50" ht="20.45" customHeight="1" spans="2:12">
      <c r="B50" s="70">
        <v>42</v>
      </c>
      <c r="C50" s="71" t="s">
        <v>1084</v>
      </c>
      <c r="D50" s="72"/>
      <c r="E50" s="72"/>
      <c r="F50" s="30" t="s">
        <v>1085</v>
      </c>
      <c r="G50" s="49" t="s">
        <v>1086</v>
      </c>
      <c r="H50" s="31">
        <v>0.5</v>
      </c>
      <c r="I50" s="77">
        <v>1.5</v>
      </c>
      <c r="J50" s="77">
        <v>0</v>
      </c>
      <c r="K50" s="82">
        <f t="shared" si="0"/>
        <v>0.75</v>
      </c>
      <c r="L50" s="82">
        <f t="shared" si="1"/>
        <v>0</v>
      </c>
    </row>
    <row r="51" ht="20.45" customHeight="1" spans="2:12">
      <c r="B51" s="70">
        <v>43</v>
      </c>
      <c r="C51" s="71" t="s">
        <v>1087</v>
      </c>
      <c r="D51" s="72" t="s">
        <v>945</v>
      </c>
      <c r="E51" s="72">
        <v>0.4</v>
      </c>
      <c r="F51" s="30" t="s">
        <v>1088</v>
      </c>
      <c r="G51" s="49" t="s">
        <v>998</v>
      </c>
      <c r="H51" s="31">
        <v>2</v>
      </c>
      <c r="I51" s="77">
        <v>2.5</v>
      </c>
      <c r="J51" s="77">
        <v>0</v>
      </c>
      <c r="K51" s="82">
        <f t="shared" si="0"/>
        <v>5</v>
      </c>
      <c r="L51" s="82">
        <f t="shared" si="1"/>
        <v>0</v>
      </c>
    </row>
    <row r="52" ht="20.45" hidden="1" customHeight="1" spans="2:12">
      <c r="B52" s="70"/>
      <c r="C52" s="71"/>
      <c r="D52" s="72"/>
      <c r="E52" s="72"/>
      <c r="F52" s="30"/>
      <c r="G52" s="49"/>
      <c r="H52" s="31"/>
      <c r="I52" s="77"/>
      <c r="J52" s="77"/>
      <c r="K52" s="82">
        <f t="shared" si="0"/>
        <v>0</v>
      </c>
      <c r="L52" s="82">
        <f t="shared" si="1"/>
        <v>0</v>
      </c>
    </row>
    <row r="53" ht="20.45" hidden="1" customHeight="1" spans="2:12">
      <c r="B53" s="70"/>
      <c r="C53" s="71"/>
      <c r="D53" s="72"/>
      <c r="E53" s="72"/>
      <c r="F53" s="30"/>
      <c r="G53" s="49"/>
      <c r="H53" s="31"/>
      <c r="I53" s="77"/>
      <c r="J53" s="77"/>
      <c r="K53" s="82">
        <f t="shared" si="0"/>
        <v>0</v>
      </c>
      <c r="L53" s="82">
        <f t="shared" si="1"/>
        <v>0</v>
      </c>
    </row>
    <row r="54" ht="20.45" hidden="1" customHeight="1" spans="2:12">
      <c r="B54" s="70"/>
      <c r="C54" s="71"/>
      <c r="D54" s="72"/>
      <c r="E54" s="72"/>
      <c r="F54" s="30"/>
      <c r="G54" s="49"/>
      <c r="H54" s="31"/>
      <c r="I54" s="77"/>
      <c r="J54" s="77"/>
      <c r="K54" s="82">
        <f t="shared" si="0"/>
        <v>0</v>
      </c>
      <c r="L54" s="82">
        <f t="shared" si="1"/>
        <v>0</v>
      </c>
    </row>
    <row r="55" ht="20.45" hidden="1" customHeight="1" spans="2:12">
      <c r="B55" s="70"/>
      <c r="C55" s="71"/>
      <c r="D55" s="72"/>
      <c r="E55" s="72"/>
      <c r="F55" s="30"/>
      <c r="G55" s="49"/>
      <c r="H55" s="31"/>
      <c r="I55" s="77"/>
      <c r="J55" s="77"/>
      <c r="K55" s="82">
        <f t="shared" si="0"/>
        <v>0</v>
      </c>
      <c r="L55" s="82">
        <f t="shared" si="1"/>
        <v>0</v>
      </c>
    </row>
    <row r="56" ht="20.45" hidden="1" customHeight="1" spans="2:12">
      <c r="B56" s="70"/>
      <c r="C56" s="71"/>
      <c r="D56" s="72"/>
      <c r="E56" s="72"/>
      <c r="F56" s="30"/>
      <c r="G56" s="49"/>
      <c r="H56" s="31"/>
      <c r="I56" s="77"/>
      <c r="J56" s="77"/>
      <c r="K56" s="82">
        <f t="shared" si="0"/>
        <v>0</v>
      </c>
      <c r="L56" s="82">
        <f t="shared" si="1"/>
        <v>0</v>
      </c>
    </row>
    <row r="57" ht="20.45" hidden="1" customHeight="1" spans="2:12">
      <c r="B57" s="70"/>
      <c r="C57" s="71"/>
      <c r="D57" s="72"/>
      <c r="E57" s="72"/>
      <c r="F57" s="30"/>
      <c r="G57" s="49"/>
      <c r="H57" s="31"/>
      <c r="I57" s="77"/>
      <c r="J57" s="77"/>
      <c r="K57" s="82">
        <f t="shared" si="0"/>
        <v>0</v>
      </c>
      <c r="L57" s="82">
        <f t="shared" si="1"/>
        <v>0</v>
      </c>
    </row>
    <row r="58" ht="20.45" hidden="1" customHeight="1" spans="2:12">
      <c r="B58" s="70"/>
      <c r="C58" s="71"/>
      <c r="D58" s="72"/>
      <c r="E58" s="72"/>
      <c r="F58" s="30"/>
      <c r="G58" s="49"/>
      <c r="H58" s="31"/>
      <c r="I58" s="77"/>
      <c r="J58" s="77"/>
      <c r="K58" s="82">
        <f t="shared" si="0"/>
        <v>0</v>
      </c>
      <c r="L58" s="82">
        <f t="shared" si="1"/>
        <v>0</v>
      </c>
    </row>
    <row r="59" ht="20.45" hidden="1" customHeight="1" spans="2:12">
      <c r="B59" s="70"/>
      <c r="C59" s="71"/>
      <c r="D59" s="72"/>
      <c r="E59" s="72"/>
      <c r="F59" s="30"/>
      <c r="G59" s="49"/>
      <c r="H59" s="31"/>
      <c r="I59" s="77"/>
      <c r="J59" s="77"/>
      <c r="K59" s="82">
        <f t="shared" si="0"/>
        <v>0</v>
      </c>
      <c r="L59" s="82">
        <f t="shared" si="1"/>
        <v>0</v>
      </c>
    </row>
    <row r="60" ht="20.45" hidden="1" customHeight="1" spans="2:12">
      <c r="B60" s="70"/>
      <c r="C60" s="71"/>
      <c r="D60" s="72"/>
      <c r="E60" s="72"/>
      <c r="F60" s="30"/>
      <c r="G60" s="49"/>
      <c r="H60" s="31"/>
      <c r="I60" s="77"/>
      <c r="J60" s="77"/>
      <c r="K60" s="82">
        <f t="shared" si="0"/>
        <v>0</v>
      </c>
      <c r="L60" s="82">
        <f t="shared" si="1"/>
        <v>0</v>
      </c>
    </row>
    <row r="61" ht="20.45" hidden="1" customHeight="1" spans="2:12">
      <c r="B61" s="70"/>
      <c r="C61" s="71"/>
      <c r="D61" s="72"/>
      <c r="E61" s="72"/>
      <c r="F61" s="30"/>
      <c r="G61" s="49"/>
      <c r="H61" s="31"/>
      <c r="I61" s="77"/>
      <c r="J61" s="77"/>
      <c r="K61" s="82">
        <f t="shared" si="0"/>
        <v>0</v>
      </c>
      <c r="L61" s="82">
        <f t="shared" si="1"/>
        <v>0</v>
      </c>
    </row>
    <row r="62" ht="20.45" customHeight="1" spans="2:12">
      <c r="B62" s="70"/>
      <c r="C62" s="71"/>
      <c r="D62" s="72"/>
      <c r="E62" s="72"/>
      <c r="F62" s="81" t="s">
        <v>950</v>
      </c>
      <c r="G62" s="49"/>
      <c r="H62" s="31"/>
      <c r="I62" s="77"/>
      <c r="J62" s="77"/>
      <c r="K62" s="83">
        <f>SUM(K9:K61)</f>
        <v>217.5125</v>
      </c>
      <c r="L62" s="83">
        <f>SUM(L9:L61)</f>
        <v>5</v>
      </c>
    </row>
    <row r="63" ht="20.45" customHeight="1" spans="2:12">
      <c r="B63" s="70"/>
      <c r="C63" s="71"/>
      <c r="D63" s="72"/>
      <c r="E63" s="72"/>
      <c r="F63" s="81" t="s">
        <v>951</v>
      </c>
      <c r="G63" s="49"/>
      <c r="H63" s="31"/>
      <c r="I63" s="77"/>
      <c r="J63" s="77"/>
      <c r="K63" s="83">
        <v>0</v>
      </c>
      <c r="L63" s="83">
        <v>0</v>
      </c>
    </row>
    <row r="64" ht="20.45" customHeight="1" spans="2:12">
      <c r="B64" s="70"/>
      <c r="C64" s="71"/>
      <c r="D64" s="72"/>
      <c r="E64" s="72"/>
      <c r="F64" s="81" t="s">
        <v>600</v>
      </c>
      <c r="G64" s="49"/>
      <c r="H64" s="31"/>
      <c r="I64" s="77"/>
      <c r="J64" s="77"/>
      <c r="K64" s="83">
        <f>SUM(K62,K63)</f>
        <v>217.5125</v>
      </c>
      <c r="L64" s="83">
        <f>SUM(L62,L63)</f>
        <v>5</v>
      </c>
    </row>
    <row r="65" ht="20.45" customHeight="1" spans="2:12">
      <c r="B65" s="70"/>
      <c r="C65" s="71"/>
      <c r="D65" s="72"/>
      <c r="E65" s="72"/>
      <c r="F65" s="81" t="s">
        <v>952</v>
      </c>
      <c r="G65" s="49"/>
      <c r="H65" s="31"/>
      <c r="I65" s="77"/>
      <c r="J65" s="77"/>
      <c r="K65" s="83">
        <v>96.41</v>
      </c>
      <c r="L65" s="83">
        <v>0</v>
      </c>
    </row>
  </sheetData>
  <sheetProtection password="CF7A" sheet="1" objects="1"/>
  <mergeCells count="9">
    <mergeCell ref="B2:L2"/>
    <mergeCell ref="I6:J6"/>
    <mergeCell ref="K6:L6"/>
    <mergeCell ref="C8:E8"/>
    <mergeCell ref="B6:B7"/>
    <mergeCell ref="F6:F7"/>
    <mergeCell ref="G6:G7"/>
    <mergeCell ref="H6:H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3" orientation="landscape" horizontalDpi="600"/>
  <headerFooter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5"/>
  <sheetViews>
    <sheetView showGridLines="0" view="pageBreakPreview" zoomScale="85" zoomScaleNormal="100" workbookViewId="0">
      <pane xSplit="1" ySplit="8" topLeftCell="B11" activePane="bottomRight" state="frozen"/>
      <selection/>
      <selection pane="topRight"/>
      <selection pane="bottomLeft"/>
      <selection pane="bottomRight" activeCell="F13" sqref="F13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56.7619047619048" style="51" customWidth="1"/>
    <col min="7" max="7" width="9.51428571428571" style="1" customWidth="1"/>
    <col min="8" max="8" width="10.1809523809524" style="2" customWidth="1"/>
    <col min="9" max="9" width="23.847619047619" style="2" customWidth="1"/>
    <col min="10" max="10" width="8.84761904761905" style="2" customWidth="1"/>
    <col min="11" max="11" width="9.84761904761905" style="2" customWidth="1"/>
    <col min="12" max="12" width="8.84761904761905" style="2" customWidth="1"/>
    <col min="13" max="13" width="11.1809523809524" style="2" customWidth="1"/>
    <col min="14" max="16384" width="12" style="2"/>
  </cols>
  <sheetData>
    <row r="1" s="1" customFormat="1" ht="20.1" customHeight="1"/>
    <row r="2" ht="24.95" customHeight="1" spans="2:13">
      <c r="B2" s="3" t="s">
        <v>953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2:6">
      <c r="B3" s="4"/>
      <c r="F3" s="2"/>
    </row>
    <row r="4" ht="21" customHeight="1" spans="2:6">
      <c r="B4" s="4" t="s">
        <v>1156</v>
      </c>
      <c r="F4" s="2"/>
    </row>
    <row r="5" ht="21" customHeight="1" spans="2:11">
      <c r="B5" s="4" t="s">
        <v>819</v>
      </c>
      <c r="F5" s="2"/>
      <c r="J5" s="6" t="s">
        <v>1093</v>
      </c>
      <c r="K5" s="6"/>
    </row>
    <row r="6" ht="21" customHeight="1" spans="2:13"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37" t="s">
        <v>955</v>
      </c>
      <c r="J6" s="74" t="s">
        <v>956</v>
      </c>
      <c r="K6" s="75"/>
      <c r="L6" s="74" t="s">
        <v>957</v>
      </c>
      <c r="M6" s="75"/>
    </row>
    <row r="7" ht="30" customHeight="1" spans="2:13">
      <c r="B7" s="12"/>
      <c r="C7" s="64"/>
      <c r="D7" s="65"/>
      <c r="E7" s="66"/>
      <c r="F7" s="12"/>
      <c r="G7" s="12"/>
      <c r="H7" s="42"/>
      <c r="I7" s="42"/>
      <c r="J7" s="44" t="s">
        <v>958</v>
      </c>
      <c r="K7" s="44" t="s">
        <v>959</v>
      </c>
      <c r="L7" s="44" t="s">
        <v>958</v>
      </c>
      <c r="M7" s="44" t="s">
        <v>960</v>
      </c>
    </row>
    <row r="8" ht="21" customHeight="1" spans="2:13"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37" t="s">
        <v>838</v>
      </c>
      <c r="J8" s="48" t="s">
        <v>839</v>
      </c>
      <c r="K8" s="48" t="s">
        <v>840</v>
      </c>
      <c r="L8" s="48" t="s">
        <v>841</v>
      </c>
      <c r="M8" s="48" t="s">
        <v>842</v>
      </c>
    </row>
    <row r="9" ht="20.45" customHeight="1" spans="2:13">
      <c r="B9" s="70">
        <v>1</v>
      </c>
      <c r="C9" s="71" t="s">
        <v>1052</v>
      </c>
      <c r="D9" s="72"/>
      <c r="E9" s="72"/>
      <c r="F9" s="30" t="s">
        <v>1053</v>
      </c>
      <c r="G9" s="49" t="s">
        <v>1031</v>
      </c>
      <c r="H9" s="31">
        <v>8</v>
      </c>
      <c r="I9" s="76" t="s">
        <v>1096</v>
      </c>
      <c r="J9" s="77">
        <v>0.05</v>
      </c>
      <c r="K9" s="31">
        <v>140</v>
      </c>
      <c r="L9" s="31">
        <f t="shared" ref="L9:L24" si="0">ROUND(H9*J9,2)</f>
        <v>0.4</v>
      </c>
      <c r="M9" s="31">
        <f t="shared" ref="M9:M45" si="1">ROUND(K9*L9,2)</f>
        <v>56</v>
      </c>
    </row>
    <row r="10" ht="20.45" customHeight="1" spans="2:13">
      <c r="B10" s="70">
        <v>2</v>
      </c>
      <c r="C10" s="71" t="s">
        <v>1052</v>
      </c>
      <c r="D10" s="72"/>
      <c r="E10" s="72"/>
      <c r="F10" s="30" t="s">
        <v>1053</v>
      </c>
      <c r="G10" s="49" t="s">
        <v>1031</v>
      </c>
      <c r="H10" s="31">
        <v>8</v>
      </c>
      <c r="I10" s="76" t="s">
        <v>1097</v>
      </c>
      <c r="J10" s="77">
        <v>0.05</v>
      </c>
      <c r="K10" s="31">
        <v>125</v>
      </c>
      <c r="L10" s="31">
        <f t="shared" si="0"/>
        <v>0.4</v>
      </c>
      <c r="M10" s="31">
        <f t="shared" si="1"/>
        <v>50</v>
      </c>
    </row>
    <row r="11" ht="20.45" customHeight="1" spans="2:13">
      <c r="B11" s="70">
        <v>3</v>
      </c>
      <c r="C11" s="71" t="s">
        <v>1052</v>
      </c>
      <c r="D11" s="72"/>
      <c r="E11" s="72"/>
      <c r="F11" s="30" t="s">
        <v>1053</v>
      </c>
      <c r="G11" s="49" t="s">
        <v>1031</v>
      </c>
      <c r="H11" s="31">
        <v>8</v>
      </c>
      <c r="I11" s="76" t="s">
        <v>1098</v>
      </c>
      <c r="J11" s="77">
        <v>0.05</v>
      </c>
      <c r="K11" s="31">
        <v>310</v>
      </c>
      <c r="L11" s="31">
        <f t="shared" si="0"/>
        <v>0.4</v>
      </c>
      <c r="M11" s="31">
        <f t="shared" si="1"/>
        <v>124</v>
      </c>
    </row>
    <row r="12" ht="20.45" customHeight="1" spans="2:13">
      <c r="B12" s="70">
        <v>4</v>
      </c>
      <c r="C12" s="71" t="s">
        <v>1072</v>
      </c>
      <c r="D12" s="72"/>
      <c r="E12" s="72"/>
      <c r="F12" s="30" t="s">
        <v>1073</v>
      </c>
      <c r="G12" s="49" t="s">
        <v>1074</v>
      </c>
      <c r="H12" s="31">
        <v>16</v>
      </c>
      <c r="I12" s="76" t="s">
        <v>1101</v>
      </c>
      <c r="J12" s="77">
        <v>0.05</v>
      </c>
      <c r="K12" s="31">
        <v>350</v>
      </c>
      <c r="L12" s="31">
        <f t="shared" si="0"/>
        <v>0.8</v>
      </c>
      <c r="M12" s="31">
        <f t="shared" si="1"/>
        <v>280</v>
      </c>
    </row>
    <row r="13" ht="20.45" customHeight="1" spans="2:13">
      <c r="B13" s="70">
        <v>5</v>
      </c>
      <c r="C13" s="71" t="s">
        <v>1075</v>
      </c>
      <c r="D13" s="72"/>
      <c r="E13" s="72"/>
      <c r="F13" s="30" t="s">
        <v>1076</v>
      </c>
      <c r="G13" s="49" t="s">
        <v>1074</v>
      </c>
      <c r="H13" s="31">
        <v>16</v>
      </c>
      <c r="I13" s="76" t="s">
        <v>1102</v>
      </c>
      <c r="J13" s="77">
        <v>0.05</v>
      </c>
      <c r="K13" s="31">
        <v>192</v>
      </c>
      <c r="L13" s="31">
        <f t="shared" si="0"/>
        <v>0.8</v>
      </c>
      <c r="M13" s="31">
        <f t="shared" si="1"/>
        <v>153.6</v>
      </c>
    </row>
    <row r="14" ht="20.45" customHeight="1" spans="2:13">
      <c r="B14" s="70">
        <v>6</v>
      </c>
      <c r="C14" s="71" t="s">
        <v>1075</v>
      </c>
      <c r="D14" s="72"/>
      <c r="E14" s="72"/>
      <c r="F14" s="30" t="s">
        <v>1076</v>
      </c>
      <c r="G14" s="49" t="s">
        <v>1074</v>
      </c>
      <c r="H14" s="31">
        <v>16</v>
      </c>
      <c r="I14" s="76" t="s">
        <v>1103</v>
      </c>
      <c r="J14" s="77">
        <v>0.03</v>
      </c>
      <c r="K14" s="31">
        <v>129</v>
      </c>
      <c r="L14" s="31">
        <f t="shared" si="0"/>
        <v>0.48</v>
      </c>
      <c r="M14" s="31">
        <f t="shared" si="1"/>
        <v>61.92</v>
      </c>
    </row>
    <row r="15" ht="20.45" customHeight="1" spans="2:13">
      <c r="B15" s="70">
        <v>7</v>
      </c>
      <c r="C15" s="71" t="s">
        <v>1075</v>
      </c>
      <c r="D15" s="72"/>
      <c r="E15" s="72"/>
      <c r="F15" s="30" t="s">
        <v>1076</v>
      </c>
      <c r="G15" s="49" t="s">
        <v>1074</v>
      </c>
      <c r="H15" s="31">
        <v>16</v>
      </c>
      <c r="I15" s="76" t="s">
        <v>1099</v>
      </c>
      <c r="J15" s="77">
        <v>0.1</v>
      </c>
      <c r="K15" s="31">
        <v>116</v>
      </c>
      <c r="L15" s="31">
        <f t="shared" si="0"/>
        <v>1.6</v>
      </c>
      <c r="M15" s="31">
        <f t="shared" si="1"/>
        <v>185.6</v>
      </c>
    </row>
    <row r="16" ht="20.45" customHeight="1" spans="2:13">
      <c r="B16" s="70">
        <v>8</v>
      </c>
      <c r="C16" s="71" t="s">
        <v>1075</v>
      </c>
      <c r="D16" s="72"/>
      <c r="E16" s="72"/>
      <c r="F16" s="30" t="s">
        <v>1076</v>
      </c>
      <c r="G16" s="49" t="s">
        <v>1074</v>
      </c>
      <c r="H16" s="31">
        <v>16</v>
      </c>
      <c r="I16" s="76" t="s">
        <v>1100</v>
      </c>
      <c r="J16" s="77">
        <v>0.1</v>
      </c>
      <c r="K16" s="31">
        <v>117</v>
      </c>
      <c r="L16" s="31">
        <f t="shared" si="0"/>
        <v>1.6</v>
      </c>
      <c r="M16" s="31">
        <f t="shared" si="1"/>
        <v>187.2</v>
      </c>
    </row>
    <row r="17" ht="20.45" customHeight="1" spans="2:13">
      <c r="B17" s="70">
        <v>9</v>
      </c>
      <c r="C17" s="71" t="s">
        <v>1077</v>
      </c>
      <c r="D17" s="72"/>
      <c r="E17" s="72"/>
      <c r="F17" s="30" t="s">
        <v>1078</v>
      </c>
      <c r="G17" s="49" t="s">
        <v>1074</v>
      </c>
      <c r="H17" s="31">
        <v>2</v>
      </c>
      <c r="I17" s="76" t="s">
        <v>1104</v>
      </c>
      <c r="J17" s="77">
        <v>0.05</v>
      </c>
      <c r="K17" s="31">
        <v>1181</v>
      </c>
      <c r="L17" s="31">
        <f t="shared" si="0"/>
        <v>0.1</v>
      </c>
      <c r="M17" s="31">
        <f t="shared" si="1"/>
        <v>118.1</v>
      </c>
    </row>
    <row r="18" ht="20.45" customHeight="1" spans="2:13">
      <c r="B18" s="70">
        <v>10</v>
      </c>
      <c r="C18" s="71" t="s">
        <v>1077</v>
      </c>
      <c r="D18" s="72"/>
      <c r="E18" s="72"/>
      <c r="F18" s="30" t="s">
        <v>1078</v>
      </c>
      <c r="G18" s="49" t="s">
        <v>1074</v>
      </c>
      <c r="H18" s="31">
        <v>2</v>
      </c>
      <c r="I18" s="76" t="s">
        <v>1103</v>
      </c>
      <c r="J18" s="77">
        <v>0.03</v>
      </c>
      <c r="K18" s="31">
        <v>129</v>
      </c>
      <c r="L18" s="31">
        <f t="shared" si="0"/>
        <v>0.06</v>
      </c>
      <c r="M18" s="31">
        <f t="shared" si="1"/>
        <v>7.74</v>
      </c>
    </row>
    <row r="19" ht="20.45" customHeight="1" spans="2:13">
      <c r="B19" s="70">
        <v>11</v>
      </c>
      <c r="C19" s="71" t="s">
        <v>1077</v>
      </c>
      <c r="D19" s="72"/>
      <c r="E19" s="72"/>
      <c r="F19" s="30" t="s">
        <v>1078</v>
      </c>
      <c r="G19" s="49" t="s">
        <v>1074</v>
      </c>
      <c r="H19" s="31">
        <v>2</v>
      </c>
      <c r="I19" s="76" t="s">
        <v>1099</v>
      </c>
      <c r="J19" s="77">
        <v>0.1</v>
      </c>
      <c r="K19" s="31">
        <v>116</v>
      </c>
      <c r="L19" s="31">
        <f t="shared" si="0"/>
        <v>0.2</v>
      </c>
      <c r="M19" s="31">
        <f t="shared" si="1"/>
        <v>23.2</v>
      </c>
    </row>
    <row r="20" ht="20.45" customHeight="1" spans="2:13">
      <c r="B20" s="70">
        <v>12</v>
      </c>
      <c r="C20" s="71" t="s">
        <v>1077</v>
      </c>
      <c r="D20" s="72"/>
      <c r="E20" s="72"/>
      <c r="F20" s="30" t="s">
        <v>1078</v>
      </c>
      <c r="G20" s="49" t="s">
        <v>1074</v>
      </c>
      <c r="H20" s="31">
        <v>2</v>
      </c>
      <c r="I20" s="76" t="s">
        <v>1100</v>
      </c>
      <c r="J20" s="77">
        <v>0.1</v>
      </c>
      <c r="K20" s="31">
        <v>117</v>
      </c>
      <c r="L20" s="31">
        <f t="shared" si="0"/>
        <v>0.2</v>
      </c>
      <c r="M20" s="31">
        <f t="shared" si="1"/>
        <v>23.4</v>
      </c>
    </row>
    <row r="21" ht="20.45" customHeight="1" spans="2:13">
      <c r="B21" s="70">
        <v>13</v>
      </c>
      <c r="C21" s="71" t="s">
        <v>1077</v>
      </c>
      <c r="D21" s="72"/>
      <c r="E21" s="72"/>
      <c r="F21" s="30" t="s">
        <v>1078</v>
      </c>
      <c r="G21" s="49" t="s">
        <v>1074</v>
      </c>
      <c r="H21" s="31">
        <v>2</v>
      </c>
      <c r="I21" s="76" t="s">
        <v>1105</v>
      </c>
      <c r="J21" s="77">
        <v>0.05</v>
      </c>
      <c r="K21" s="31">
        <v>428</v>
      </c>
      <c r="L21" s="31">
        <f t="shared" si="0"/>
        <v>0.1</v>
      </c>
      <c r="M21" s="31">
        <f t="shared" si="1"/>
        <v>42.8</v>
      </c>
    </row>
    <row r="22" ht="20.45" customHeight="1" spans="2:13">
      <c r="B22" s="70">
        <v>14</v>
      </c>
      <c r="C22" s="71" t="s">
        <v>1081</v>
      </c>
      <c r="D22" s="72"/>
      <c r="E22" s="72"/>
      <c r="F22" s="30" t="s">
        <v>1082</v>
      </c>
      <c r="G22" s="49" t="s">
        <v>1083</v>
      </c>
      <c r="H22" s="31">
        <v>2</v>
      </c>
      <c r="I22" s="76" t="s">
        <v>1099</v>
      </c>
      <c r="J22" s="77">
        <v>0.05</v>
      </c>
      <c r="K22" s="31">
        <v>116</v>
      </c>
      <c r="L22" s="31">
        <f t="shared" si="0"/>
        <v>0.1</v>
      </c>
      <c r="M22" s="31">
        <f t="shared" si="1"/>
        <v>11.6</v>
      </c>
    </row>
    <row r="23" ht="20.45" customHeight="1" spans="2:13">
      <c r="B23" s="70">
        <v>15</v>
      </c>
      <c r="C23" s="71" t="s">
        <v>1081</v>
      </c>
      <c r="D23" s="72"/>
      <c r="E23" s="72"/>
      <c r="F23" s="30" t="s">
        <v>1082</v>
      </c>
      <c r="G23" s="49" t="s">
        <v>1083</v>
      </c>
      <c r="H23" s="31">
        <v>2</v>
      </c>
      <c r="I23" s="76" t="s">
        <v>1100</v>
      </c>
      <c r="J23" s="77">
        <v>0.05</v>
      </c>
      <c r="K23" s="31">
        <v>117</v>
      </c>
      <c r="L23" s="31">
        <f t="shared" si="0"/>
        <v>0.1</v>
      </c>
      <c r="M23" s="31">
        <f t="shared" si="1"/>
        <v>11.7</v>
      </c>
    </row>
    <row r="24" ht="20.45" customHeight="1" spans="2:13">
      <c r="B24" s="70">
        <v>16</v>
      </c>
      <c r="C24" s="71" t="s">
        <v>1081</v>
      </c>
      <c r="D24" s="72"/>
      <c r="E24" s="72"/>
      <c r="F24" s="30" t="s">
        <v>1082</v>
      </c>
      <c r="G24" s="49" t="s">
        <v>1083</v>
      </c>
      <c r="H24" s="31">
        <v>2</v>
      </c>
      <c r="I24" s="76" t="s">
        <v>1103</v>
      </c>
      <c r="J24" s="77">
        <v>0.1</v>
      </c>
      <c r="K24" s="31">
        <v>129</v>
      </c>
      <c r="L24" s="31">
        <f t="shared" si="0"/>
        <v>0.2</v>
      </c>
      <c r="M24" s="31">
        <f t="shared" si="1"/>
        <v>25.8</v>
      </c>
    </row>
    <row r="25" ht="20.45" customHeight="1" spans="2:13">
      <c r="B25" s="70">
        <v>17</v>
      </c>
      <c r="C25" s="71" t="s">
        <v>1084</v>
      </c>
      <c r="D25" s="72"/>
      <c r="E25" s="72"/>
      <c r="F25" s="30" t="s">
        <v>1085</v>
      </c>
      <c r="G25" s="49" t="s">
        <v>1086</v>
      </c>
      <c r="H25" s="31">
        <v>0.25</v>
      </c>
      <c r="I25" s="76" t="s">
        <v>1101</v>
      </c>
      <c r="J25" s="77">
        <v>0.1</v>
      </c>
      <c r="K25" s="31">
        <v>350</v>
      </c>
      <c r="L25" s="31">
        <f t="shared" ref="L25:L45" si="2">ROUND(H25*J25,3)</f>
        <v>0.025</v>
      </c>
      <c r="M25" s="31">
        <f t="shared" si="1"/>
        <v>8.75</v>
      </c>
    </row>
    <row r="26" ht="20.45" customHeight="1" spans="2:13">
      <c r="B26" s="70">
        <v>18</v>
      </c>
      <c r="C26" s="71" t="s">
        <v>1084</v>
      </c>
      <c r="D26" s="72"/>
      <c r="E26" s="72"/>
      <c r="F26" s="30" t="s">
        <v>1085</v>
      </c>
      <c r="G26" s="49" t="s">
        <v>1086</v>
      </c>
      <c r="H26" s="31">
        <v>0.25</v>
      </c>
      <c r="I26" s="76" t="s">
        <v>1103</v>
      </c>
      <c r="J26" s="77">
        <v>0.2</v>
      </c>
      <c r="K26" s="31">
        <v>129</v>
      </c>
      <c r="L26" s="31">
        <f t="shared" si="2"/>
        <v>0.05</v>
      </c>
      <c r="M26" s="31">
        <f t="shared" si="1"/>
        <v>6.45</v>
      </c>
    </row>
    <row r="27" ht="20.45" customHeight="1" spans="2:13">
      <c r="B27" s="70">
        <v>19</v>
      </c>
      <c r="C27" s="71" t="s">
        <v>1087</v>
      </c>
      <c r="D27" s="72"/>
      <c r="E27" s="72"/>
      <c r="F27" s="30" t="s">
        <v>1088</v>
      </c>
      <c r="G27" s="49" t="s">
        <v>998</v>
      </c>
      <c r="H27" s="31">
        <v>1</v>
      </c>
      <c r="I27" s="76" t="s">
        <v>1104</v>
      </c>
      <c r="J27" s="77">
        <v>0.1</v>
      </c>
      <c r="K27" s="31">
        <v>1181</v>
      </c>
      <c r="L27" s="31">
        <f t="shared" si="2"/>
        <v>0.1</v>
      </c>
      <c r="M27" s="31">
        <f t="shared" si="1"/>
        <v>118.1</v>
      </c>
    </row>
    <row r="28" ht="20.45" customHeight="1" spans="2:13">
      <c r="B28" s="70">
        <v>20</v>
      </c>
      <c r="C28" s="71" t="s">
        <v>1087</v>
      </c>
      <c r="D28" s="72"/>
      <c r="E28" s="72"/>
      <c r="F28" s="30" t="s">
        <v>1088</v>
      </c>
      <c r="G28" s="49" t="s">
        <v>998</v>
      </c>
      <c r="H28" s="31">
        <v>1</v>
      </c>
      <c r="I28" s="76" t="s">
        <v>1103</v>
      </c>
      <c r="J28" s="77">
        <v>0.1</v>
      </c>
      <c r="K28" s="31">
        <v>129</v>
      </c>
      <c r="L28" s="31">
        <f t="shared" si="2"/>
        <v>0.1</v>
      </c>
      <c r="M28" s="31">
        <f t="shared" si="1"/>
        <v>12.9</v>
      </c>
    </row>
    <row r="29" ht="20.45" customHeight="1" spans="2:13">
      <c r="B29" s="70">
        <v>21</v>
      </c>
      <c r="C29" s="71" t="s">
        <v>1087</v>
      </c>
      <c r="D29" s="72"/>
      <c r="E29" s="72"/>
      <c r="F29" s="30" t="s">
        <v>1088</v>
      </c>
      <c r="G29" s="49" t="s">
        <v>998</v>
      </c>
      <c r="H29" s="31">
        <v>1</v>
      </c>
      <c r="I29" s="76" t="s">
        <v>1099</v>
      </c>
      <c r="J29" s="77">
        <v>0.1</v>
      </c>
      <c r="K29" s="31">
        <v>116</v>
      </c>
      <c r="L29" s="31">
        <f t="shared" si="2"/>
        <v>0.1</v>
      </c>
      <c r="M29" s="31">
        <f t="shared" si="1"/>
        <v>11.6</v>
      </c>
    </row>
    <row r="30" ht="20.45" customHeight="1" spans="2:13">
      <c r="B30" s="70">
        <v>22</v>
      </c>
      <c r="C30" s="71" t="s">
        <v>1087</v>
      </c>
      <c r="D30" s="72"/>
      <c r="E30" s="72"/>
      <c r="F30" s="30" t="s">
        <v>1088</v>
      </c>
      <c r="G30" s="49" t="s">
        <v>998</v>
      </c>
      <c r="H30" s="31">
        <v>1</v>
      </c>
      <c r="I30" s="76" t="s">
        <v>1100</v>
      </c>
      <c r="J30" s="77">
        <v>0.1</v>
      </c>
      <c r="K30" s="31">
        <v>117</v>
      </c>
      <c r="L30" s="31">
        <f t="shared" si="2"/>
        <v>0.1</v>
      </c>
      <c r="M30" s="31">
        <f t="shared" si="1"/>
        <v>11.7</v>
      </c>
    </row>
    <row r="31" ht="20.45" customHeight="1" spans="2:13">
      <c r="B31" s="70">
        <v>23</v>
      </c>
      <c r="C31" s="71" t="s">
        <v>1072</v>
      </c>
      <c r="D31" s="72"/>
      <c r="E31" s="72"/>
      <c r="F31" s="30" t="s">
        <v>1073</v>
      </c>
      <c r="G31" s="49" t="s">
        <v>1074</v>
      </c>
      <c r="H31" s="31">
        <v>10</v>
      </c>
      <c r="I31" s="76" t="s">
        <v>1101</v>
      </c>
      <c r="J31" s="77">
        <v>0.05</v>
      </c>
      <c r="K31" s="31">
        <v>350</v>
      </c>
      <c r="L31" s="31">
        <f t="shared" si="2"/>
        <v>0.5</v>
      </c>
      <c r="M31" s="31">
        <f t="shared" si="1"/>
        <v>175</v>
      </c>
    </row>
    <row r="32" ht="20.45" customHeight="1" spans="2:13">
      <c r="B32" s="70">
        <v>24</v>
      </c>
      <c r="C32" s="71" t="s">
        <v>1091</v>
      </c>
      <c r="D32" s="72"/>
      <c r="E32" s="72"/>
      <c r="F32" s="30" t="s">
        <v>1092</v>
      </c>
      <c r="G32" s="49" t="s">
        <v>1074</v>
      </c>
      <c r="H32" s="31">
        <v>16</v>
      </c>
      <c r="I32" s="76" t="s">
        <v>1102</v>
      </c>
      <c r="J32" s="77">
        <v>0.05</v>
      </c>
      <c r="K32" s="31">
        <v>192</v>
      </c>
      <c r="L32" s="31">
        <f t="shared" si="2"/>
        <v>0.8</v>
      </c>
      <c r="M32" s="31">
        <f t="shared" si="1"/>
        <v>153.6</v>
      </c>
    </row>
    <row r="33" ht="20.45" customHeight="1" spans="2:13">
      <c r="B33" s="70">
        <v>25</v>
      </c>
      <c r="C33" s="71" t="s">
        <v>1075</v>
      </c>
      <c r="D33" s="72"/>
      <c r="E33" s="72"/>
      <c r="F33" s="30" t="s">
        <v>1076</v>
      </c>
      <c r="G33" s="49" t="s">
        <v>1074</v>
      </c>
      <c r="H33" s="31">
        <v>18</v>
      </c>
      <c r="I33" s="76" t="s">
        <v>1102</v>
      </c>
      <c r="J33" s="77">
        <v>0.05</v>
      </c>
      <c r="K33" s="31">
        <v>192</v>
      </c>
      <c r="L33" s="31">
        <f t="shared" si="2"/>
        <v>0.9</v>
      </c>
      <c r="M33" s="31">
        <f t="shared" si="1"/>
        <v>172.8</v>
      </c>
    </row>
    <row r="34" ht="20.45" customHeight="1" spans="2:13">
      <c r="B34" s="70">
        <v>26</v>
      </c>
      <c r="C34" s="71" t="s">
        <v>1075</v>
      </c>
      <c r="D34" s="72"/>
      <c r="E34" s="72"/>
      <c r="F34" s="30" t="s">
        <v>1076</v>
      </c>
      <c r="G34" s="49" t="s">
        <v>1074</v>
      </c>
      <c r="H34" s="31">
        <v>18</v>
      </c>
      <c r="I34" s="76" t="s">
        <v>1103</v>
      </c>
      <c r="J34" s="77">
        <v>0.03</v>
      </c>
      <c r="K34" s="31">
        <v>129</v>
      </c>
      <c r="L34" s="31">
        <f t="shared" si="2"/>
        <v>0.54</v>
      </c>
      <c r="M34" s="31">
        <f t="shared" si="1"/>
        <v>69.66</v>
      </c>
    </row>
    <row r="35" ht="20.45" customHeight="1" spans="2:13">
      <c r="B35" s="70">
        <v>27</v>
      </c>
      <c r="C35" s="71" t="s">
        <v>1075</v>
      </c>
      <c r="D35" s="72"/>
      <c r="E35" s="72"/>
      <c r="F35" s="30" t="s">
        <v>1076</v>
      </c>
      <c r="G35" s="49" t="s">
        <v>1074</v>
      </c>
      <c r="H35" s="31">
        <v>18</v>
      </c>
      <c r="I35" s="76" t="s">
        <v>1099</v>
      </c>
      <c r="J35" s="77">
        <v>0.1</v>
      </c>
      <c r="K35" s="31">
        <v>116</v>
      </c>
      <c r="L35" s="31">
        <f t="shared" si="2"/>
        <v>1.8</v>
      </c>
      <c r="M35" s="31">
        <f t="shared" si="1"/>
        <v>208.8</v>
      </c>
    </row>
    <row r="36" ht="20.45" customHeight="1" spans="2:13">
      <c r="B36" s="70">
        <v>28</v>
      </c>
      <c r="C36" s="71" t="s">
        <v>1075</v>
      </c>
      <c r="D36" s="72"/>
      <c r="E36" s="72"/>
      <c r="F36" s="30" t="s">
        <v>1076</v>
      </c>
      <c r="G36" s="49" t="s">
        <v>1074</v>
      </c>
      <c r="H36" s="31">
        <v>18</v>
      </c>
      <c r="I36" s="76" t="s">
        <v>1100</v>
      </c>
      <c r="J36" s="77">
        <v>0.1</v>
      </c>
      <c r="K36" s="31">
        <v>117</v>
      </c>
      <c r="L36" s="31">
        <f t="shared" si="2"/>
        <v>1.8</v>
      </c>
      <c r="M36" s="31">
        <f t="shared" si="1"/>
        <v>210.6</v>
      </c>
    </row>
    <row r="37" ht="20.45" customHeight="1" spans="2:13">
      <c r="B37" s="70">
        <v>29</v>
      </c>
      <c r="C37" s="71" t="s">
        <v>1081</v>
      </c>
      <c r="D37" s="72"/>
      <c r="E37" s="72"/>
      <c r="F37" s="30" t="s">
        <v>1082</v>
      </c>
      <c r="G37" s="49" t="s">
        <v>1083</v>
      </c>
      <c r="H37" s="31">
        <v>4</v>
      </c>
      <c r="I37" s="76" t="s">
        <v>1099</v>
      </c>
      <c r="J37" s="77">
        <v>0.05</v>
      </c>
      <c r="K37" s="31">
        <v>116</v>
      </c>
      <c r="L37" s="31">
        <f t="shared" si="2"/>
        <v>0.2</v>
      </c>
      <c r="M37" s="31">
        <f t="shared" si="1"/>
        <v>23.2</v>
      </c>
    </row>
    <row r="38" ht="20.45" customHeight="1" spans="2:13">
      <c r="B38" s="70">
        <v>30</v>
      </c>
      <c r="C38" s="71" t="s">
        <v>1081</v>
      </c>
      <c r="D38" s="72"/>
      <c r="E38" s="72"/>
      <c r="F38" s="30" t="s">
        <v>1082</v>
      </c>
      <c r="G38" s="49" t="s">
        <v>1083</v>
      </c>
      <c r="H38" s="31">
        <v>4</v>
      </c>
      <c r="I38" s="76" t="s">
        <v>1100</v>
      </c>
      <c r="J38" s="77">
        <v>0.05</v>
      </c>
      <c r="K38" s="31">
        <v>117</v>
      </c>
      <c r="L38" s="31">
        <f t="shared" si="2"/>
        <v>0.2</v>
      </c>
      <c r="M38" s="31">
        <f t="shared" si="1"/>
        <v>23.4</v>
      </c>
    </row>
    <row r="39" ht="20.45" customHeight="1" spans="2:13">
      <c r="B39" s="70">
        <v>31</v>
      </c>
      <c r="C39" s="71" t="s">
        <v>1081</v>
      </c>
      <c r="D39" s="72"/>
      <c r="E39" s="72"/>
      <c r="F39" s="30" t="s">
        <v>1082</v>
      </c>
      <c r="G39" s="49" t="s">
        <v>1083</v>
      </c>
      <c r="H39" s="31">
        <v>4</v>
      </c>
      <c r="I39" s="76" t="s">
        <v>1103</v>
      </c>
      <c r="J39" s="77">
        <v>0.1</v>
      </c>
      <c r="K39" s="31">
        <v>129</v>
      </c>
      <c r="L39" s="31">
        <f t="shared" si="2"/>
        <v>0.4</v>
      </c>
      <c r="M39" s="31">
        <f t="shared" si="1"/>
        <v>51.6</v>
      </c>
    </row>
    <row r="40" ht="20.45" customHeight="1" spans="2:13">
      <c r="B40" s="70">
        <v>32</v>
      </c>
      <c r="C40" s="71" t="s">
        <v>1084</v>
      </c>
      <c r="D40" s="72"/>
      <c r="E40" s="72"/>
      <c r="F40" s="30" t="s">
        <v>1085</v>
      </c>
      <c r="G40" s="49" t="s">
        <v>1086</v>
      </c>
      <c r="H40" s="31">
        <v>0.5</v>
      </c>
      <c r="I40" s="76" t="s">
        <v>1101</v>
      </c>
      <c r="J40" s="77">
        <v>0.1</v>
      </c>
      <c r="K40" s="31">
        <v>350</v>
      </c>
      <c r="L40" s="31">
        <f t="shared" si="2"/>
        <v>0.05</v>
      </c>
      <c r="M40" s="31">
        <f t="shared" si="1"/>
        <v>17.5</v>
      </c>
    </row>
    <row r="41" ht="20.45" customHeight="1" spans="2:13">
      <c r="B41" s="70">
        <v>33</v>
      </c>
      <c r="C41" s="71" t="s">
        <v>1084</v>
      </c>
      <c r="D41" s="72"/>
      <c r="E41" s="72"/>
      <c r="F41" s="30" t="s">
        <v>1085</v>
      </c>
      <c r="G41" s="49" t="s">
        <v>1086</v>
      </c>
      <c r="H41" s="31">
        <v>0.5</v>
      </c>
      <c r="I41" s="76" t="s">
        <v>1103</v>
      </c>
      <c r="J41" s="77">
        <v>0.2</v>
      </c>
      <c r="K41" s="31">
        <v>129</v>
      </c>
      <c r="L41" s="31">
        <f t="shared" si="2"/>
        <v>0.1</v>
      </c>
      <c r="M41" s="31">
        <f t="shared" si="1"/>
        <v>12.9</v>
      </c>
    </row>
    <row r="42" ht="20.45" customHeight="1" spans="2:13">
      <c r="B42" s="70">
        <v>34</v>
      </c>
      <c r="C42" s="71" t="s">
        <v>1087</v>
      </c>
      <c r="D42" s="72"/>
      <c r="E42" s="72"/>
      <c r="F42" s="30" t="s">
        <v>1088</v>
      </c>
      <c r="G42" s="49" t="s">
        <v>998</v>
      </c>
      <c r="H42" s="31">
        <v>2</v>
      </c>
      <c r="I42" s="76" t="s">
        <v>1104</v>
      </c>
      <c r="J42" s="77">
        <v>0.1</v>
      </c>
      <c r="K42" s="31">
        <v>1181</v>
      </c>
      <c r="L42" s="31">
        <f t="shared" si="2"/>
        <v>0.2</v>
      </c>
      <c r="M42" s="31">
        <f t="shared" si="1"/>
        <v>236.2</v>
      </c>
    </row>
    <row r="43" ht="20.45" customHeight="1" spans="2:13">
      <c r="B43" s="70">
        <v>35</v>
      </c>
      <c r="C43" s="71" t="s">
        <v>1087</v>
      </c>
      <c r="D43" s="72"/>
      <c r="E43" s="72"/>
      <c r="F43" s="30" t="s">
        <v>1088</v>
      </c>
      <c r="G43" s="49" t="s">
        <v>998</v>
      </c>
      <c r="H43" s="31">
        <v>2</v>
      </c>
      <c r="I43" s="76" t="s">
        <v>1103</v>
      </c>
      <c r="J43" s="77">
        <v>0.1</v>
      </c>
      <c r="K43" s="31">
        <v>129</v>
      </c>
      <c r="L43" s="31">
        <f t="shared" si="2"/>
        <v>0.2</v>
      </c>
      <c r="M43" s="31">
        <f t="shared" si="1"/>
        <v>25.8</v>
      </c>
    </row>
    <row r="44" ht="20.45" customHeight="1" spans="2:13">
      <c r="B44" s="70">
        <v>36</v>
      </c>
      <c r="C44" s="71" t="s">
        <v>1087</v>
      </c>
      <c r="D44" s="72"/>
      <c r="E44" s="72"/>
      <c r="F44" s="30" t="s">
        <v>1088</v>
      </c>
      <c r="G44" s="49" t="s">
        <v>998</v>
      </c>
      <c r="H44" s="31">
        <v>2</v>
      </c>
      <c r="I44" s="76" t="s">
        <v>1099</v>
      </c>
      <c r="J44" s="77">
        <v>0.1</v>
      </c>
      <c r="K44" s="31">
        <v>116</v>
      </c>
      <c r="L44" s="31">
        <f t="shared" si="2"/>
        <v>0.2</v>
      </c>
      <c r="M44" s="31">
        <f t="shared" si="1"/>
        <v>23.2</v>
      </c>
    </row>
    <row r="45" ht="20.45" customHeight="1" spans="2:13">
      <c r="B45" s="70">
        <v>37</v>
      </c>
      <c r="C45" s="71" t="s">
        <v>1087</v>
      </c>
      <c r="D45" s="72"/>
      <c r="E45" s="72"/>
      <c r="F45" s="30" t="s">
        <v>1088</v>
      </c>
      <c r="G45" s="49" t="s">
        <v>998</v>
      </c>
      <c r="H45" s="31">
        <v>2</v>
      </c>
      <c r="I45" s="76" t="s">
        <v>1100</v>
      </c>
      <c r="J45" s="77">
        <v>0.1</v>
      </c>
      <c r="K45" s="31">
        <v>117</v>
      </c>
      <c r="L45" s="31">
        <f t="shared" si="2"/>
        <v>0.2</v>
      </c>
      <c r="M45" s="31">
        <f t="shared" si="1"/>
        <v>23.4</v>
      </c>
    </row>
    <row r="46" ht="20.45" customHeight="1" spans="2:13">
      <c r="B46" s="70"/>
      <c r="C46" s="71"/>
      <c r="D46" s="72"/>
      <c r="E46" s="72"/>
      <c r="F46" s="30"/>
      <c r="G46" s="49"/>
      <c r="H46" s="31"/>
      <c r="I46" s="76"/>
      <c r="J46" s="77"/>
      <c r="K46" s="31"/>
      <c r="L46" s="31"/>
      <c r="M46" s="31"/>
    </row>
    <row r="47" ht="20.45" customHeight="1" spans="2:13">
      <c r="B47" s="70"/>
      <c r="C47" s="71"/>
      <c r="D47" s="72"/>
      <c r="E47" s="72"/>
      <c r="F47" s="30"/>
      <c r="G47" s="49"/>
      <c r="H47" s="31"/>
      <c r="I47" s="76"/>
      <c r="J47" s="77"/>
      <c r="K47" s="31"/>
      <c r="L47" s="31"/>
      <c r="M47" s="31"/>
    </row>
    <row r="48" ht="20.45" customHeight="1" spans="2:13">
      <c r="B48" s="70"/>
      <c r="C48" s="71"/>
      <c r="D48" s="72"/>
      <c r="E48" s="72"/>
      <c r="F48" s="30"/>
      <c r="G48" s="49"/>
      <c r="H48" s="31"/>
      <c r="I48" s="76"/>
      <c r="J48" s="77"/>
      <c r="K48" s="31"/>
      <c r="L48" s="31"/>
      <c r="M48" s="31"/>
    </row>
    <row r="49" ht="20.45" customHeight="1" spans="2:13">
      <c r="B49" s="70"/>
      <c r="C49" s="71"/>
      <c r="D49" s="72"/>
      <c r="E49" s="72"/>
      <c r="F49" s="30"/>
      <c r="G49" s="49"/>
      <c r="H49" s="31"/>
      <c r="I49" s="76"/>
      <c r="J49" s="77"/>
      <c r="K49" s="31"/>
      <c r="L49" s="31"/>
      <c r="M49" s="31"/>
    </row>
    <row r="50" ht="20.45" customHeight="1" spans="2:13">
      <c r="B50" s="70"/>
      <c r="C50" s="71"/>
      <c r="D50" s="72"/>
      <c r="E50" s="72"/>
      <c r="F50" s="30"/>
      <c r="G50" s="49"/>
      <c r="H50" s="31"/>
      <c r="I50" s="76"/>
      <c r="J50" s="77"/>
      <c r="K50" s="31"/>
      <c r="L50" s="31"/>
      <c r="M50" s="31"/>
    </row>
    <row r="51" ht="20.45" customHeight="1" spans="2:13">
      <c r="B51" s="70"/>
      <c r="C51" s="71"/>
      <c r="D51" s="72"/>
      <c r="E51" s="72"/>
      <c r="F51" s="30"/>
      <c r="G51" s="49"/>
      <c r="H51" s="31"/>
      <c r="I51" s="76"/>
      <c r="J51" s="77"/>
      <c r="K51" s="31"/>
      <c r="L51" s="31"/>
      <c r="M51" s="31"/>
    </row>
    <row r="52" ht="20.45" hidden="1" customHeight="1" spans="2:13">
      <c r="B52" s="70"/>
      <c r="C52" s="71"/>
      <c r="D52" s="72"/>
      <c r="E52" s="72"/>
      <c r="F52" s="30"/>
      <c r="G52" s="49"/>
      <c r="H52" s="31"/>
      <c r="I52" s="76"/>
      <c r="J52" s="77"/>
      <c r="K52" s="31"/>
      <c r="L52" s="31"/>
      <c r="M52" s="31"/>
    </row>
    <row r="53" ht="20.45" hidden="1" customHeight="1" spans="2:13">
      <c r="B53" s="70"/>
      <c r="C53" s="71"/>
      <c r="D53" s="72"/>
      <c r="E53" s="72"/>
      <c r="F53" s="30"/>
      <c r="G53" s="49"/>
      <c r="H53" s="31"/>
      <c r="I53" s="76"/>
      <c r="J53" s="77"/>
      <c r="K53" s="31"/>
      <c r="L53" s="31"/>
      <c r="M53" s="31"/>
    </row>
    <row r="54" ht="20.45" hidden="1" customHeight="1" spans="2:13">
      <c r="B54" s="70"/>
      <c r="C54" s="71"/>
      <c r="D54" s="72"/>
      <c r="E54" s="72"/>
      <c r="F54" s="30"/>
      <c r="G54" s="49"/>
      <c r="H54" s="31"/>
      <c r="I54" s="76"/>
      <c r="J54" s="77"/>
      <c r="K54" s="31"/>
      <c r="L54" s="31"/>
      <c r="M54" s="31"/>
    </row>
    <row r="55" ht="20.45" hidden="1" customHeight="1" spans="2:13">
      <c r="B55" s="70"/>
      <c r="C55" s="71"/>
      <c r="D55" s="72"/>
      <c r="E55" s="72"/>
      <c r="F55" s="30"/>
      <c r="G55" s="49"/>
      <c r="H55" s="31"/>
      <c r="I55" s="76"/>
      <c r="J55" s="77"/>
      <c r="K55" s="31"/>
      <c r="L55" s="31"/>
      <c r="M55" s="31"/>
    </row>
    <row r="56" ht="20.45" hidden="1" customHeight="1" spans="2:13">
      <c r="B56" s="70"/>
      <c r="C56" s="71"/>
      <c r="D56" s="72"/>
      <c r="E56" s="72"/>
      <c r="F56" s="30"/>
      <c r="G56" s="49"/>
      <c r="H56" s="31"/>
      <c r="I56" s="76"/>
      <c r="J56" s="77"/>
      <c r="K56" s="31"/>
      <c r="L56" s="31"/>
      <c r="M56" s="31"/>
    </row>
    <row r="57" ht="20.45" hidden="1" customHeight="1" spans="2:13">
      <c r="B57" s="70"/>
      <c r="C57" s="71"/>
      <c r="D57" s="72"/>
      <c r="E57" s="72"/>
      <c r="F57" s="30"/>
      <c r="G57" s="49"/>
      <c r="H57" s="31"/>
      <c r="I57" s="76"/>
      <c r="J57" s="77"/>
      <c r="K57" s="31"/>
      <c r="L57" s="31"/>
      <c r="M57" s="31"/>
    </row>
    <row r="58" ht="20.45" hidden="1" customHeight="1" spans="2:13">
      <c r="B58" s="70"/>
      <c r="C58" s="71"/>
      <c r="D58" s="72"/>
      <c r="E58" s="72"/>
      <c r="F58" s="30"/>
      <c r="G58" s="49"/>
      <c r="H58" s="31"/>
      <c r="I58" s="76"/>
      <c r="J58" s="77"/>
      <c r="K58" s="31"/>
      <c r="L58" s="31"/>
      <c r="M58" s="31"/>
    </row>
    <row r="59" ht="20.45" hidden="1" customHeight="1" spans="2:13">
      <c r="B59" s="70"/>
      <c r="C59" s="71"/>
      <c r="D59" s="72"/>
      <c r="E59" s="72"/>
      <c r="F59" s="30"/>
      <c r="G59" s="49"/>
      <c r="H59" s="31"/>
      <c r="I59" s="76"/>
      <c r="J59" s="77"/>
      <c r="K59" s="31"/>
      <c r="L59" s="31"/>
      <c r="M59" s="31"/>
    </row>
    <row r="60" ht="20.45" hidden="1" customHeight="1" spans="2:13">
      <c r="B60" s="70"/>
      <c r="C60" s="71"/>
      <c r="D60" s="72"/>
      <c r="E60" s="72"/>
      <c r="F60" s="30"/>
      <c r="G60" s="49"/>
      <c r="H60" s="31"/>
      <c r="I60" s="76"/>
      <c r="J60" s="77"/>
      <c r="K60" s="31"/>
      <c r="L60" s="31"/>
      <c r="M60" s="31"/>
    </row>
    <row r="61" ht="20.45" hidden="1" customHeight="1" spans="2:13">
      <c r="B61" s="70"/>
      <c r="C61" s="71"/>
      <c r="D61" s="72"/>
      <c r="E61" s="72"/>
      <c r="F61" s="30"/>
      <c r="G61" s="49"/>
      <c r="H61" s="31"/>
      <c r="I61" s="76"/>
      <c r="J61" s="77"/>
      <c r="K61" s="31"/>
      <c r="L61" s="31"/>
      <c r="M61" s="31"/>
    </row>
    <row r="62" ht="20.45" hidden="1" customHeight="1" spans="2:13">
      <c r="B62" s="70"/>
      <c r="C62" s="71"/>
      <c r="D62" s="72"/>
      <c r="E62" s="72"/>
      <c r="F62" s="30"/>
      <c r="G62" s="49"/>
      <c r="H62" s="31"/>
      <c r="I62" s="76"/>
      <c r="J62" s="77"/>
      <c r="K62" s="31"/>
      <c r="L62" s="31"/>
      <c r="M62" s="31"/>
    </row>
    <row r="63" ht="20.45" hidden="1" customHeight="1" spans="2:13">
      <c r="B63" s="70"/>
      <c r="C63" s="71"/>
      <c r="D63" s="72"/>
      <c r="E63" s="72"/>
      <c r="F63" s="30"/>
      <c r="G63" s="49"/>
      <c r="H63" s="31"/>
      <c r="I63" s="76"/>
      <c r="J63" s="77"/>
      <c r="K63" s="31"/>
      <c r="L63" s="31"/>
      <c r="M63" s="31"/>
    </row>
    <row r="64" ht="20.45" customHeight="1" spans="2:13">
      <c r="B64" s="70"/>
      <c r="C64" s="71"/>
      <c r="D64" s="72"/>
      <c r="E64" s="72"/>
      <c r="F64" s="73" t="s">
        <v>600</v>
      </c>
      <c r="G64" s="49"/>
      <c r="H64" s="31"/>
      <c r="I64" s="31"/>
      <c r="J64" s="31"/>
      <c r="K64" s="31"/>
      <c r="L64" s="78">
        <f>SUM(L9:L63)</f>
        <v>16.105</v>
      </c>
      <c r="M64" s="78">
        <f>SUM(M9:M63)</f>
        <v>2959.82</v>
      </c>
    </row>
    <row r="65" ht="20.45" customHeight="1" spans="2:13">
      <c r="B65" s="70"/>
      <c r="C65" s="71"/>
      <c r="D65" s="72"/>
      <c r="E65" s="72"/>
      <c r="F65" s="60"/>
      <c r="G65" s="49"/>
      <c r="H65" s="31"/>
      <c r="I65" s="31"/>
      <c r="J65" s="31"/>
      <c r="K65" s="31"/>
      <c r="L65" s="31"/>
      <c r="M65" s="31"/>
    </row>
  </sheetData>
  <sheetProtection password="CF7A" sheet="1" objects="1"/>
  <mergeCells count="10">
    <mergeCell ref="B2:M2"/>
    <mergeCell ref="J6:K6"/>
    <mergeCell ref="L6:M6"/>
    <mergeCell ref="C8:E8"/>
    <mergeCell ref="B6:B7"/>
    <mergeCell ref="F6:F7"/>
    <mergeCell ref="G6:G7"/>
    <mergeCell ref="H6:H7"/>
    <mergeCell ref="I6:I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3" orientation="landscape" horizontalDpi="600"/>
  <headerFooter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9" topLeftCell="B10" activePane="bottomRight" state="frozen"/>
      <selection/>
      <selection pane="topRight"/>
      <selection pane="bottomLeft"/>
      <selection pane="bottomRight" activeCell="C12" sqref="C12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5" style="51" customWidth="1"/>
    <col min="4" max="4" width="19.5047619047619" style="34" customWidth="1"/>
    <col min="5" max="5" width="10.1809523809524" style="2" customWidth="1"/>
    <col min="6" max="6" width="10.1809523809524" style="1" customWidth="1"/>
    <col min="7" max="7" width="11.50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51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1106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1156</v>
      </c>
    </row>
    <row r="5" ht="21" customHeight="1" spans="2:10">
      <c r="B5" s="4" t="s">
        <v>819</v>
      </c>
      <c r="H5" s="6"/>
      <c r="I5" s="6"/>
      <c r="J5" s="51" t="s">
        <v>1107</v>
      </c>
    </row>
    <row r="6" ht="21" customHeight="1" spans="2:12">
      <c r="B6" s="7" t="s">
        <v>3</v>
      </c>
      <c r="C6" s="57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58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14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1" customHeight="1" spans="2:12">
      <c r="B9" s="45"/>
      <c r="C9" s="59" t="s">
        <v>1108</v>
      </c>
      <c r="D9" s="47"/>
      <c r="E9" s="45"/>
      <c r="F9" s="37"/>
      <c r="G9" s="37"/>
      <c r="H9" s="37"/>
      <c r="I9" s="48"/>
      <c r="J9" s="48"/>
      <c r="K9" s="48"/>
      <c r="L9" s="48"/>
    </row>
    <row r="10" ht="20.45" customHeight="1" spans="2:12">
      <c r="B10" s="49">
        <v>1</v>
      </c>
      <c r="C10" s="60" t="s">
        <v>1163</v>
      </c>
      <c r="D10" s="50" t="s">
        <v>1164</v>
      </c>
      <c r="E10" s="15" t="s">
        <v>400</v>
      </c>
      <c r="F10" s="32">
        <v>1</v>
      </c>
      <c r="G10" s="32">
        <v>135000</v>
      </c>
      <c r="H10" s="32"/>
      <c r="I10" s="31">
        <f>ROUND(F10*H10,2)</f>
        <v>0</v>
      </c>
      <c r="J10" s="31">
        <f>ROUND(I10*13%,2)</f>
        <v>0</v>
      </c>
      <c r="K10" s="31">
        <f>I10+J10</f>
        <v>0</v>
      </c>
      <c r="L10" s="49"/>
    </row>
    <row r="11" ht="20.45" customHeight="1" spans="2:12">
      <c r="B11" s="49">
        <v>2</v>
      </c>
      <c r="C11" s="60" t="s">
        <v>1165</v>
      </c>
      <c r="D11" s="50" t="s">
        <v>1164</v>
      </c>
      <c r="E11" s="31" t="s">
        <v>107</v>
      </c>
      <c r="F11" s="32">
        <v>1</v>
      </c>
      <c r="G11" s="32">
        <v>105000</v>
      </c>
      <c r="H11" s="32"/>
      <c r="I11" s="31">
        <f>ROUND(F11*H11,2)</f>
        <v>0</v>
      </c>
      <c r="J11" s="31">
        <f>ROUND(I11*13%,2)</f>
        <v>0</v>
      </c>
      <c r="K11" s="31">
        <f>I11+J11</f>
        <v>0</v>
      </c>
      <c r="L11" s="49"/>
    </row>
    <row r="12" ht="20.45" customHeight="1" spans="2:12">
      <c r="B12" s="49"/>
      <c r="C12" s="6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60" t="s">
        <v>1113</v>
      </c>
      <c r="D13" s="50"/>
      <c r="E13" s="31"/>
      <c r="F13" s="32"/>
      <c r="G13" s="32"/>
      <c r="H13" s="31"/>
      <c r="I13" s="31">
        <f t="shared" ref="I13:K13" si="0">SUM(I10:I12)</f>
        <v>0</v>
      </c>
      <c r="J13" s="31">
        <f t="shared" si="0"/>
        <v>0</v>
      </c>
      <c r="K13" s="31">
        <f t="shared" si="0"/>
        <v>0</v>
      </c>
      <c r="L13" s="49"/>
    </row>
    <row r="14" ht="20.45" customHeight="1" spans="2:12">
      <c r="B14" s="49"/>
      <c r="C14" s="60" t="s">
        <v>1114</v>
      </c>
      <c r="D14" s="50"/>
      <c r="E14" s="31"/>
      <c r="F14" s="32"/>
      <c r="G14" s="32"/>
      <c r="H14" s="31"/>
      <c r="I14" s="31">
        <v>0</v>
      </c>
      <c r="J14" s="31">
        <v>0</v>
      </c>
      <c r="K14" s="31">
        <v>0</v>
      </c>
      <c r="L14" s="49"/>
    </row>
    <row r="15" ht="20.45" customHeight="1" spans="2:12">
      <c r="B15" s="49"/>
      <c r="C15" s="60" t="s">
        <v>982</v>
      </c>
      <c r="D15" s="50"/>
      <c r="E15" s="31"/>
      <c r="F15" s="32"/>
      <c r="G15" s="32"/>
      <c r="H15" s="31"/>
      <c r="I15" s="31">
        <v>0</v>
      </c>
      <c r="J15" s="31">
        <v>0</v>
      </c>
      <c r="K15" s="31">
        <v>0</v>
      </c>
      <c r="L15" s="49"/>
    </row>
    <row r="16" ht="20.45" customHeight="1" spans="2:12">
      <c r="B16" s="49"/>
      <c r="C16" s="60" t="s">
        <v>983</v>
      </c>
      <c r="D16" s="50"/>
      <c r="E16" s="31"/>
      <c r="F16" s="32"/>
      <c r="G16" s="32"/>
      <c r="H16" s="31"/>
      <c r="I16" s="31">
        <v>0</v>
      </c>
      <c r="J16" s="31">
        <v>0</v>
      </c>
      <c r="K16" s="31">
        <v>0</v>
      </c>
      <c r="L16" s="49"/>
    </row>
    <row r="17" ht="20.45" customHeight="1" spans="2:12">
      <c r="B17" s="49"/>
      <c r="C17" s="60" t="s">
        <v>1115</v>
      </c>
      <c r="D17" s="50"/>
      <c r="E17" s="31"/>
      <c r="F17" s="32"/>
      <c r="G17" s="32"/>
      <c r="H17" s="31"/>
      <c r="I17" s="31">
        <v>0</v>
      </c>
      <c r="J17" s="31">
        <v>0</v>
      </c>
      <c r="K17" s="31">
        <v>0</v>
      </c>
      <c r="L17" s="49"/>
    </row>
    <row r="18" ht="20.45" customHeight="1" spans="2:12">
      <c r="B18" s="49"/>
      <c r="C18" s="61" t="s">
        <v>1116</v>
      </c>
      <c r="D18" s="50"/>
      <c r="E18" s="31"/>
      <c r="F18" s="32"/>
      <c r="G18" s="32"/>
      <c r="H18" s="31"/>
      <c r="I18" s="52">
        <f t="shared" ref="I18:K18" si="1">SUM(I13:I17)</f>
        <v>0</v>
      </c>
      <c r="J18" s="52">
        <f t="shared" si="1"/>
        <v>0</v>
      </c>
      <c r="K18" s="52">
        <f t="shared" si="1"/>
        <v>0</v>
      </c>
      <c r="L18" s="49"/>
    </row>
    <row r="19" ht="20.45" customHeight="1" spans="2:12">
      <c r="B19" s="49"/>
      <c r="C19" s="61"/>
      <c r="D19" s="50"/>
      <c r="E19" s="31"/>
      <c r="F19" s="32"/>
      <c r="G19" s="32"/>
      <c r="H19" s="31"/>
      <c r="I19" s="52"/>
      <c r="J19" s="52"/>
      <c r="K19" s="52"/>
      <c r="L19" s="49"/>
    </row>
    <row r="20" ht="20.45" customHeight="1" spans="2:12">
      <c r="B20" s="49"/>
      <c r="C20" s="61"/>
      <c r="D20" s="50"/>
      <c r="E20" s="31"/>
      <c r="F20" s="32"/>
      <c r="G20" s="32"/>
      <c r="H20" s="31"/>
      <c r="I20" s="52"/>
      <c r="J20" s="52"/>
      <c r="K20" s="52"/>
      <c r="L20" s="49"/>
    </row>
    <row r="21" ht="20.45" customHeight="1" spans="2:12">
      <c r="B21" s="49"/>
      <c r="C21" s="61"/>
      <c r="D21" s="50"/>
      <c r="E21" s="31"/>
      <c r="F21" s="32"/>
      <c r="G21" s="32"/>
      <c r="H21" s="31"/>
      <c r="I21" s="52"/>
      <c r="J21" s="52"/>
      <c r="K21" s="52"/>
      <c r="L21" s="49"/>
    </row>
    <row r="22" ht="20.45" customHeight="1" spans="2:12">
      <c r="B22" s="49"/>
      <c r="C22" s="61"/>
      <c r="D22" s="50"/>
      <c r="E22" s="31"/>
      <c r="F22" s="32"/>
      <c r="G22" s="32"/>
      <c r="H22" s="31"/>
      <c r="I22" s="52"/>
      <c r="J22" s="52"/>
      <c r="K22" s="52"/>
      <c r="L22" s="49"/>
    </row>
    <row r="23" ht="20.45" customHeight="1" spans="2:12">
      <c r="B23" s="49"/>
      <c r="C23" s="61"/>
      <c r="D23" s="50"/>
      <c r="E23" s="31"/>
      <c r="F23" s="32"/>
      <c r="G23" s="32"/>
      <c r="H23" s="31"/>
      <c r="I23" s="52"/>
      <c r="J23" s="52"/>
      <c r="K23" s="52"/>
      <c r="L23" s="49"/>
    </row>
    <row r="24" ht="20.45" hidden="1" customHeight="1" spans="2:12">
      <c r="B24" s="49"/>
      <c r="C24" s="61"/>
      <c r="D24" s="50"/>
      <c r="E24" s="31"/>
      <c r="F24" s="32"/>
      <c r="G24" s="32"/>
      <c r="H24" s="31"/>
      <c r="I24" s="52"/>
      <c r="J24" s="52"/>
      <c r="K24" s="52"/>
      <c r="L24" s="49"/>
    </row>
    <row r="25" ht="20.45" hidden="1" customHeight="1" spans="2:12">
      <c r="B25" s="49"/>
      <c r="C25" s="61"/>
      <c r="D25" s="50"/>
      <c r="E25" s="31"/>
      <c r="F25" s="32"/>
      <c r="G25" s="32"/>
      <c r="H25" s="31"/>
      <c r="I25" s="52"/>
      <c r="J25" s="52"/>
      <c r="K25" s="52"/>
      <c r="L25" s="49"/>
    </row>
    <row r="26" ht="20.45" hidden="1" customHeight="1" spans="2:12">
      <c r="B26" s="49"/>
      <c r="C26" s="61"/>
      <c r="D26" s="50"/>
      <c r="E26" s="31"/>
      <c r="F26" s="32"/>
      <c r="G26" s="32"/>
      <c r="H26" s="31"/>
      <c r="I26" s="52"/>
      <c r="J26" s="52"/>
      <c r="K26" s="52"/>
      <c r="L26" s="49"/>
    </row>
    <row r="27" ht="20.45" hidden="1" customHeight="1" spans="2:12">
      <c r="B27" s="49"/>
      <c r="C27" s="60"/>
      <c r="D27" s="50"/>
      <c r="E27" s="31"/>
      <c r="F27" s="32"/>
      <c r="G27" s="32"/>
      <c r="H27" s="31"/>
      <c r="I27" s="31"/>
      <c r="J27" s="31"/>
      <c r="K27" s="31"/>
      <c r="L27" s="49"/>
    </row>
  </sheetData>
  <sheetProtection password="CF7A" sheet="1" objects="1"/>
  <protectedRanges>
    <protectedRange sqref="H10:H11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2">
    <dataValidation type="decimal" operator="lessThanOrEqual" allowBlank="1" showInputMessage="1" showErrorMessage="1" sqref="H10:H11">
      <formula1>G10:G11</formula1>
    </dataValidation>
    <dataValidation type="list" allowBlank="1" showInputMessage="1" showErrorMessage="1" sqref="L10:L11">
      <formula1>"利旧"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90" orientation="landscape" horizontalDpi="600"/>
  <headerFooter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D10" sqref="D10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8.3714285714286" style="33" customWidth="1"/>
    <col min="4" max="4" width="28.6285714285714" style="34" customWidth="1"/>
    <col min="5" max="5" width="10.1809523809524" style="2" customWidth="1"/>
    <col min="6" max="6" width="10.1809523809524" style="1" customWidth="1"/>
    <col min="7" max="7" width="13.876190476190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1156</v>
      </c>
    </row>
    <row r="5" ht="21" customHeight="1" spans="2:10">
      <c r="B5" s="4" t="s">
        <v>819</v>
      </c>
      <c r="H5" s="6"/>
      <c r="I5" s="6"/>
      <c r="J5" s="51" t="s">
        <v>1117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1166</v>
      </c>
      <c r="D9" s="50" t="s">
        <v>1167</v>
      </c>
      <c r="E9" s="31" t="s">
        <v>976</v>
      </c>
      <c r="F9" s="32">
        <v>1</v>
      </c>
      <c r="G9" s="31">
        <v>720</v>
      </c>
      <c r="H9" s="31"/>
      <c r="I9" s="31">
        <f>ROUND(F9*H9,2)</f>
        <v>0</v>
      </c>
      <c r="J9" s="31">
        <f>ROUND(I9*13%,2)</f>
        <v>0</v>
      </c>
      <c r="K9" s="31">
        <f>I9+J9</f>
        <v>0</v>
      </c>
      <c r="L9" s="49"/>
    </row>
    <row r="10" ht="20.45" customHeight="1" spans="2:12">
      <c r="B10" s="49">
        <v>2</v>
      </c>
      <c r="C10" s="30" t="s">
        <v>1122</v>
      </c>
      <c r="D10" s="50"/>
      <c r="E10" s="31" t="s">
        <v>976</v>
      </c>
      <c r="F10" s="32">
        <v>10</v>
      </c>
      <c r="G10" s="31">
        <v>2300.88</v>
      </c>
      <c r="H10" s="31"/>
      <c r="I10" s="31">
        <f>ROUND(F10*H10,2)</f>
        <v>0</v>
      </c>
      <c r="J10" s="31">
        <f>ROUND(I10*13%,2)</f>
        <v>0</v>
      </c>
      <c r="K10" s="31">
        <f>I10+J10</f>
        <v>0</v>
      </c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56" t="s">
        <v>980</v>
      </c>
      <c r="D22" s="50" t="s">
        <v>981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984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985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0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0">
      <formula1>G9:G10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8" orientation="landscape" horizontalDpi="600"/>
  <headerFooter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0" style="33" customWidth="1"/>
    <col min="4" max="4" width="26.5047619047619" style="34" customWidth="1"/>
    <col min="5" max="5" width="10.1809523809524" style="2" customWidth="1"/>
    <col min="6" max="6" width="10.1809523809524" style="1" customWidth="1"/>
    <col min="7" max="7" width="14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1156</v>
      </c>
    </row>
    <row r="5" ht="21" customHeight="1" spans="2:10">
      <c r="B5" s="4" t="s">
        <v>819</v>
      </c>
      <c r="H5" s="6"/>
      <c r="I5" s="6"/>
      <c r="J5" s="51" t="s">
        <v>1129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53" t="s">
        <v>834</v>
      </c>
      <c r="D8" s="29" t="s">
        <v>835</v>
      </c>
      <c r="E8" s="15" t="s">
        <v>836</v>
      </c>
      <c r="F8" s="11" t="s">
        <v>837</v>
      </c>
      <c r="G8" s="11" t="s">
        <v>838</v>
      </c>
      <c r="H8" s="39" t="s">
        <v>839</v>
      </c>
      <c r="I8" s="39" t="s">
        <v>840</v>
      </c>
      <c r="J8" s="39" t="s">
        <v>841</v>
      </c>
      <c r="K8" s="39" t="s">
        <v>842</v>
      </c>
      <c r="L8" s="39"/>
    </row>
    <row r="9" ht="20.45" customHeight="1" spans="2:12">
      <c r="B9" s="54">
        <v>1</v>
      </c>
      <c r="C9" s="30" t="s">
        <v>1131</v>
      </c>
      <c r="D9" s="55" t="s">
        <v>1132</v>
      </c>
      <c r="E9" s="31" t="s">
        <v>423</v>
      </c>
      <c r="F9" s="32">
        <v>20</v>
      </c>
      <c r="G9" s="31">
        <v>2.31</v>
      </c>
      <c r="H9" s="31"/>
      <c r="I9" s="31">
        <f>ROUND(F9*H9,2)</f>
        <v>0</v>
      </c>
      <c r="J9" s="31">
        <f>ROUND(I9*13%,2)</f>
        <v>0</v>
      </c>
      <c r="K9" s="31">
        <f>I9+J9</f>
        <v>0</v>
      </c>
      <c r="L9" s="49"/>
    </row>
    <row r="10" ht="20.45" customHeight="1" spans="2:12">
      <c r="B10" s="54"/>
      <c r="C10" s="30"/>
      <c r="D10" s="55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54"/>
      <c r="C11" s="30"/>
      <c r="D11" s="55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54"/>
      <c r="C12" s="30"/>
      <c r="D12" s="55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54"/>
      <c r="C13" s="30"/>
      <c r="D13" s="55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54"/>
      <c r="C14" s="30"/>
      <c r="D14" s="55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54"/>
      <c r="C15" s="30"/>
      <c r="D15" s="55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54"/>
      <c r="C16" s="30"/>
      <c r="D16" s="55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54"/>
      <c r="C17" s="30"/>
      <c r="D17" s="55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54"/>
      <c r="C18" s="30"/>
      <c r="D18" s="55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54"/>
      <c r="C19" s="30"/>
      <c r="D19" s="55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54"/>
      <c r="C20" s="30"/>
      <c r="D20" s="55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54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54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54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54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54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54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54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8" orientation="landscape" horizontalDpi="600"/>
  <headerFooter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8.5047619047619" style="33" customWidth="1"/>
    <col min="4" max="4" width="29" style="34" customWidth="1"/>
    <col min="5" max="5" width="10.1809523809524" style="2" customWidth="1"/>
    <col min="6" max="7" width="10.1809523809524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995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1156</v>
      </c>
    </row>
    <row r="5" ht="21" customHeight="1" spans="2:10">
      <c r="B5" s="4" t="s">
        <v>819</v>
      </c>
      <c r="H5" s="6"/>
      <c r="I5" s="6"/>
      <c r="J5" s="51" t="s">
        <v>1133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1134</v>
      </c>
      <c r="D9" s="50" t="s">
        <v>1132</v>
      </c>
      <c r="E9" s="31" t="s">
        <v>423</v>
      </c>
      <c r="F9" s="32">
        <v>10</v>
      </c>
      <c r="G9" s="31">
        <v>11.8</v>
      </c>
      <c r="H9" s="31"/>
      <c r="I9" s="31">
        <f>ROUND(F9*H9,2)</f>
        <v>0</v>
      </c>
      <c r="J9" s="31">
        <f>ROUND(I9*9%,2)</f>
        <v>0</v>
      </c>
      <c r="K9" s="31">
        <f>I9+J9</f>
        <v>0</v>
      </c>
      <c r="L9" s="49"/>
    </row>
    <row r="10" ht="20.45" customHeight="1" spans="2:12">
      <c r="B10" s="49"/>
      <c r="C10" s="30"/>
      <c r="D10" s="50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9" orientation="landscape" horizontalDpi="600"/>
  <headerFooter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C13" sqref="C13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2.3714285714286" style="33" customWidth="1"/>
    <col min="4" max="4" width="18.8761904761905" style="34" customWidth="1"/>
    <col min="5" max="5" width="10.1809523809524" style="2" customWidth="1"/>
    <col min="6" max="6" width="10.1809523809524" style="1" customWidth="1"/>
    <col min="7" max="7" width="13.50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1168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1169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1156</v>
      </c>
    </row>
    <row r="5" ht="21" customHeight="1" spans="2:10">
      <c r="B5" s="4" t="s">
        <v>819</v>
      </c>
      <c r="H5" s="6"/>
      <c r="I5" s="6"/>
      <c r="J5" s="51" t="s">
        <v>1170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1171</v>
      </c>
      <c r="D9" s="50"/>
      <c r="E9" s="31" t="s">
        <v>107</v>
      </c>
      <c r="F9" s="32">
        <v>1</v>
      </c>
      <c r="G9" s="31">
        <v>16</v>
      </c>
      <c r="H9" s="31"/>
      <c r="I9" s="31">
        <f t="shared" ref="I9:I11" si="0">ROUND(F9*H9,2)</f>
        <v>0</v>
      </c>
      <c r="J9" s="31">
        <f t="shared" ref="J9:J11" si="1">ROUND(I9*9%,2)</f>
        <v>0</v>
      </c>
      <c r="K9" s="31">
        <f t="shared" ref="K9:K11" si="2">I9+J9</f>
        <v>0</v>
      </c>
      <c r="L9" s="49"/>
    </row>
    <row r="10" ht="20.45" customHeight="1" spans="2:12">
      <c r="B10" s="49">
        <v>2</v>
      </c>
      <c r="C10" s="30" t="s">
        <v>1172</v>
      </c>
      <c r="D10" s="50" t="s">
        <v>1173</v>
      </c>
      <c r="E10" s="31" t="s">
        <v>1174</v>
      </c>
      <c r="F10" s="32">
        <v>4</v>
      </c>
      <c r="G10" s="31">
        <v>50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49">
        <v>3</v>
      </c>
      <c r="C11" s="30" t="s">
        <v>1172</v>
      </c>
      <c r="D11" s="50" t="s">
        <v>1175</v>
      </c>
      <c r="E11" s="31" t="s">
        <v>1174</v>
      </c>
      <c r="F11" s="32">
        <v>1</v>
      </c>
      <c r="G11" s="31">
        <v>70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30"/>
      <c r="D21" s="50"/>
      <c r="E21" s="31"/>
      <c r="F21" s="32"/>
      <c r="G21" s="32"/>
      <c r="H21" s="31"/>
      <c r="I21" s="31"/>
      <c r="J21" s="31"/>
      <c r="K21" s="31"/>
      <c r="L21" s="49"/>
    </row>
    <row r="22" ht="20.45" hidden="1" customHeight="1" spans="2:12">
      <c r="B22" s="49"/>
      <c r="C22" s="30"/>
      <c r="D22" s="50"/>
      <c r="E22" s="31"/>
      <c r="F22" s="32"/>
      <c r="G22" s="32"/>
      <c r="H22" s="31"/>
      <c r="I22" s="31"/>
      <c r="J22" s="31"/>
      <c r="K22" s="31"/>
      <c r="L22" s="49"/>
    </row>
    <row r="23" ht="20.45" hidden="1" customHeight="1" spans="2:12">
      <c r="B23" s="49"/>
      <c r="C23" s="30"/>
      <c r="D23" s="50"/>
      <c r="E23" s="31"/>
      <c r="F23" s="32"/>
      <c r="G23" s="32"/>
      <c r="H23" s="31"/>
      <c r="I23" s="31"/>
      <c r="J23" s="31"/>
      <c r="K23" s="31"/>
      <c r="L23" s="49"/>
    </row>
    <row r="24" ht="20.45" hidden="1" customHeight="1" spans="2:12">
      <c r="B24" s="49"/>
      <c r="C24" s="30"/>
      <c r="D24" s="50"/>
      <c r="E24" s="31"/>
      <c r="F24" s="32"/>
      <c r="G24" s="32"/>
      <c r="H24" s="31"/>
      <c r="I24" s="31"/>
      <c r="J24" s="31"/>
      <c r="K24" s="31"/>
      <c r="L24" s="49"/>
    </row>
    <row r="25" ht="20.45" hidden="1" customHeight="1" spans="2:12">
      <c r="B25" s="49"/>
      <c r="C25" s="30"/>
      <c r="D25" s="50"/>
      <c r="E25" s="31"/>
      <c r="F25" s="32"/>
      <c r="G25" s="32"/>
      <c r="H25" s="31"/>
      <c r="I25" s="31"/>
      <c r="J25" s="31"/>
      <c r="K25" s="31"/>
      <c r="L25" s="49"/>
    </row>
    <row r="26" ht="20.45" customHeight="1" spans="2:12">
      <c r="B26" s="49"/>
      <c r="C26" s="26" t="s">
        <v>600</v>
      </c>
      <c r="D26" s="50"/>
      <c r="E26" s="31"/>
      <c r="F26" s="32"/>
      <c r="G26" s="32"/>
      <c r="H26" s="31"/>
      <c r="I26" s="52">
        <f t="shared" ref="I26:K26" si="3">SUM(I9:I25)</f>
        <v>0</v>
      </c>
      <c r="J26" s="52">
        <f t="shared" si="3"/>
        <v>0</v>
      </c>
      <c r="K26" s="52">
        <f t="shared" si="3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1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1">
      <formula1>G9:G11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97" orientation="landscape" horizontalDpi="600"/>
  <headerFooter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D10" sqref="D10"/>
    </sheetView>
  </sheetViews>
  <sheetFormatPr defaultColWidth="12" defaultRowHeight="11.25" outlineLevelCol="7"/>
  <cols>
    <col min="1" max="1" width="6.18095238095238" style="2" customWidth="1"/>
    <col min="2" max="2" width="7.51428571428571" style="1" customWidth="1"/>
    <col min="3" max="3" width="26.1809523809524" style="1" customWidth="1"/>
    <col min="4" max="4" width="71.1238095238095" style="1" customWidth="1"/>
    <col min="5" max="7" width="15.5142857142857" style="1" customWidth="1"/>
    <col min="8" max="8" width="16.1809523809524" style="1" customWidth="1"/>
    <col min="9" max="16384" width="12" style="2"/>
  </cols>
  <sheetData>
    <row r="1" s="1" customFormat="1" ht="20.1" customHeight="1"/>
    <row r="2" ht="24.95" customHeight="1" spans="2:8">
      <c r="B2" s="3" t="s">
        <v>999</v>
      </c>
      <c r="C2" s="3"/>
      <c r="D2" s="3"/>
      <c r="E2" s="3"/>
      <c r="F2" s="3"/>
      <c r="G2" s="3"/>
      <c r="H2" s="3"/>
    </row>
    <row r="3" ht="21" customHeight="1" spans="2:8">
      <c r="B3" s="4"/>
      <c r="C3" s="5"/>
      <c r="D3" s="5"/>
      <c r="E3" s="5"/>
      <c r="F3" s="5"/>
      <c r="G3" s="5"/>
      <c r="H3" s="5"/>
    </row>
    <row r="4" ht="21" customHeight="1" spans="2:2">
      <c r="B4" s="4" t="s">
        <v>1156</v>
      </c>
    </row>
    <row r="5" ht="21" customHeight="1" spans="2:8">
      <c r="B5" s="4" t="s">
        <v>819</v>
      </c>
      <c r="G5" s="6" t="s">
        <v>1135</v>
      </c>
      <c r="H5" s="6" t="s">
        <v>821</v>
      </c>
    </row>
    <row r="6" ht="21" customHeight="1" spans="2:8">
      <c r="B6" s="7" t="s">
        <v>3</v>
      </c>
      <c r="C6" s="7" t="s">
        <v>1001</v>
      </c>
      <c r="D6" s="7" t="s">
        <v>1002</v>
      </c>
      <c r="E6" s="8" t="s">
        <v>1003</v>
      </c>
      <c r="F6" s="9"/>
      <c r="G6" s="10"/>
      <c r="H6" s="11" t="s">
        <v>7</v>
      </c>
    </row>
    <row r="7" ht="21" customHeight="1" spans="2:8">
      <c r="B7" s="12"/>
      <c r="C7" s="12"/>
      <c r="D7" s="12"/>
      <c r="E7" s="13" t="s">
        <v>971</v>
      </c>
      <c r="F7" s="13" t="s">
        <v>972</v>
      </c>
      <c r="G7" s="13" t="s">
        <v>973</v>
      </c>
      <c r="H7" s="11"/>
    </row>
    <row r="8" ht="21" customHeight="1" spans="2:8">
      <c r="B8" s="14" t="s">
        <v>833</v>
      </c>
      <c r="C8" s="15" t="s">
        <v>834</v>
      </c>
      <c r="D8" s="15" t="s">
        <v>835</v>
      </c>
      <c r="E8" s="15" t="s">
        <v>836</v>
      </c>
      <c r="F8" s="15" t="s">
        <v>1004</v>
      </c>
      <c r="G8" s="15" t="s">
        <v>1005</v>
      </c>
      <c r="H8" s="15" t="s">
        <v>839</v>
      </c>
    </row>
    <row r="9" ht="20.45" customHeight="1" spans="2:8">
      <c r="B9" s="16">
        <v>1</v>
      </c>
      <c r="C9" s="17" t="s">
        <v>736</v>
      </c>
      <c r="D9" s="18" t="s">
        <v>1136</v>
      </c>
      <c r="E9" s="19">
        <v>0</v>
      </c>
      <c r="F9" s="19">
        <v>0</v>
      </c>
      <c r="G9" s="19">
        <v>0</v>
      </c>
      <c r="H9" s="20" t="s">
        <v>1007</v>
      </c>
    </row>
    <row r="10" ht="20.45" customHeight="1" spans="2:8">
      <c r="B10" s="16"/>
      <c r="C10" s="17" t="s">
        <v>1137</v>
      </c>
      <c r="D10" s="18" t="s">
        <v>1138</v>
      </c>
      <c r="E10" s="19">
        <v>0</v>
      </c>
      <c r="F10" s="19">
        <v>0</v>
      </c>
      <c r="G10" s="19">
        <v>0</v>
      </c>
      <c r="H10" s="20" t="s">
        <v>1007</v>
      </c>
    </row>
    <row r="11" ht="20.45" customHeight="1" spans="2:8">
      <c r="B11" s="16"/>
      <c r="C11" s="21" t="s">
        <v>1139</v>
      </c>
      <c r="D11" s="18" t="s">
        <v>1140</v>
      </c>
      <c r="E11" s="19">
        <v>0</v>
      </c>
      <c r="F11" s="19">
        <v>0</v>
      </c>
      <c r="G11" s="19">
        <v>0</v>
      </c>
      <c r="H11" s="20" t="s">
        <v>1007</v>
      </c>
    </row>
    <row r="12" ht="20.45" customHeight="1" spans="2:8">
      <c r="B12" s="16">
        <v>2</v>
      </c>
      <c r="C12" s="17" t="s">
        <v>1141</v>
      </c>
      <c r="D12" s="22" t="s">
        <v>1142</v>
      </c>
      <c r="E12" s="19">
        <v>0</v>
      </c>
      <c r="F12" s="19">
        <v>0</v>
      </c>
      <c r="G12" s="19">
        <v>0</v>
      </c>
      <c r="H12" s="20" t="s">
        <v>1007</v>
      </c>
    </row>
    <row r="13" ht="20.45" customHeight="1" spans="2:8">
      <c r="B13" s="16">
        <v>3</v>
      </c>
      <c r="C13" s="17" t="s">
        <v>63</v>
      </c>
      <c r="D13" s="23" t="s">
        <v>1006</v>
      </c>
      <c r="E13" s="19">
        <f>'表五（联通设备安装）'!建筑安装工程费*1.5%</f>
        <v>812.819891237022</v>
      </c>
      <c r="F13" s="19">
        <f>'表五（联通设备安装）'!安全生产费*9%</f>
        <v>73.153790211332</v>
      </c>
      <c r="G13" s="24">
        <f>SUM(E13:F13)</f>
        <v>885.973681448354</v>
      </c>
      <c r="H13" s="20" t="s">
        <v>1007</v>
      </c>
    </row>
    <row r="14" ht="20.45" customHeight="1" spans="2:8">
      <c r="B14" s="16">
        <v>4</v>
      </c>
      <c r="C14" s="17" t="s">
        <v>511</v>
      </c>
      <c r="D14" s="25" t="s">
        <v>1143</v>
      </c>
      <c r="E14" s="19">
        <f>SUM(E15:E16)</f>
        <v>200</v>
      </c>
      <c r="F14" s="19">
        <f>SUM(F15:F16)</f>
        <v>18</v>
      </c>
      <c r="G14" s="19">
        <f>SUM(E14:F14)</f>
        <v>218</v>
      </c>
      <c r="H14" s="20"/>
    </row>
    <row r="15" ht="20.45" customHeight="1" spans="2:8">
      <c r="B15" s="16"/>
      <c r="C15" s="21" t="s">
        <v>1144</v>
      </c>
      <c r="D15" s="22" t="s">
        <v>1145</v>
      </c>
      <c r="E15" s="19">
        <v>100</v>
      </c>
      <c r="F15" s="19">
        <f>E15*9%</f>
        <v>9</v>
      </c>
      <c r="G15" s="24">
        <v>109</v>
      </c>
      <c r="H15" s="20" t="s">
        <v>1007</v>
      </c>
    </row>
    <row r="16" ht="20.45" customHeight="1" spans="2:8">
      <c r="B16" s="16"/>
      <c r="C16" s="21" t="s">
        <v>1146</v>
      </c>
      <c r="D16" s="22" t="s">
        <v>1147</v>
      </c>
      <c r="E16" s="19">
        <v>100</v>
      </c>
      <c r="F16" s="19">
        <f>E16*9%</f>
        <v>9</v>
      </c>
      <c r="G16" s="24">
        <v>109</v>
      </c>
      <c r="H16" s="20" t="s">
        <v>1007</v>
      </c>
    </row>
    <row r="17" ht="20.45" customHeight="1" spans="2:8">
      <c r="B17" s="16"/>
      <c r="C17" s="21"/>
      <c r="D17" s="22"/>
      <c r="E17" s="19"/>
      <c r="F17" s="19"/>
      <c r="G17" s="24"/>
      <c r="H17" s="20"/>
    </row>
    <row r="18" ht="20.45" customHeight="1" spans="2:8">
      <c r="B18" s="16"/>
      <c r="C18" s="21"/>
      <c r="D18" s="22"/>
      <c r="E18" s="19"/>
      <c r="F18" s="19"/>
      <c r="G18" s="24"/>
      <c r="H18" s="20"/>
    </row>
    <row r="19" ht="20.45" customHeight="1" spans="2:8">
      <c r="B19" s="16"/>
      <c r="C19" s="21"/>
      <c r="D19" s="22"/>
      <c r="E19" s="19"/>
      <c r="F19" s="19"/>
      <c r="G19" s="24"/>
      <c r="H19" s="20"/>
    </row>
    <row r="20" ht="20.45" customHeight="1" spans="2:8">
      <c r="B20" s="16"/>
      <c r="C20" s="21"/>
      <c r="D20" s="22"/>
      <c r="E20" s="19"/>
      <c r="F20" s="19"/>
      <c r="G20" s="24"/>
      <c r="H20" s="20"/>
    </row>
    <row r="21" ht="20.45" customHeight="1" spans="2:8">
      <c r="B21" s="16"/>
      <c r="C21" s="21"/>
      <c r="D21" s="22"/>
      <c r="E21" s="19"/>
      <c r="F21" s="19"/>
      <c r="G21" s="24"/>
      <c r="H21" s="20"/>
    </row>
    <row r="22" ht="20.45" hidden="1" customHeight="1" spans="2:8">
      <c r="B22" s="16"/>
      <c r="C22" s="21"/>
      <c r="D22" s="22"/>
      <c r="E22" s="19"/>
      <c r="F22" s="19"/>
      <c r="G22" s="24"/>
      <c r="H22" s="20"/>
    </row>
    <row r="23" ht="20.45" hidden="1" customHeight="1" spans="2:8">
      <c r="B23" s="16"/>
      <c r="C23" s="21"/>
      <c r="D23" s="22"/>
      <c r="E23" s="19"/>
      <c r="F23" s="19"/>
      <c r="G23" s="24"/>
      <c r="H23" s="20"/>
    </row>
    <row r="24" ht="20.45" hidden="1" customHeight="1" spans="2:8">
      <c r="B24" s="16"/>
      <c r="C24" s="21"/>
      <c r="D24" s="22"/>
      <c r="E24" s="19"/>
      <c r="F24" s="19"/>
      <c r="G24" s="24"/>
      <c r="H24" s="20"/>
    </row>
    <row r="25" ht="20.45" customHeight="1" spans="2:8">
      <c r="B25" s="16"/>
      <c r="C25" s="21"/>
      <c r="D25" s="22"/>
      <c r="E25" s="19"/>
      <c r="F25" s="19"/>
      <c r="G25" s="24"/>
      <c r="H25" s="20"/>
    </row>
    <row r="26" ht="20.45" customHeight="1" spans="2:8">
      <c r="B26" s="16">
        <v>5</v>
      </c>
      <c r="C26" s="26" t="s">
        <v>153</v>
      </c>
      <c r="D26" s="27"/>
      <c r="E26" s="28">
        <f t="shared" ref="E26:G26" si="0">SUM(E9,E12:E14)</f>
        <v>1012.81989123702</v>
      </c>
      <c r="F26" s="28">
        <f t="shared" si="0"/>
        <v>91.153790211332</v>
      </c>
      <c r="G26" s="28">
        <f t="shared" si="0"/>
        <v>1103.97368144835</v>
      </c>
      <c r="H26" s="20"/>
    </row>
    <row r="27" ht="20.45" customHeight="1" spans="2:8">
      <c r="B27" s="29"/>
      <c r="C27" s="30"/>
      <c r="D27" s="30"/>
      <c r="E27" s="31"/>
      <c r="F27" s="32"/>
      <c r="G27" s="31"/>
      <c r="H27" s="31"/>
    </row>
  </sheetData>
  <sheetProtection password="CF7A" sheet="1" objects="1"/>
  <mergeCells count="6">
    <mergeCell ref="B2:H2"/>
    <mergeCell ref="E6:G6"/>
    <mergeCell ref="B6:B7"/>
    <mergeCell ref="C6:C7"/>
    <mergeCell ref="D6:D7"/>
    <mergeCell ref="H6:H7"/>
  </mergeCells>
  <printOptions horizontalCentered="1"/>
  <pageMargins left="0.393055555555556" right="0.393055555555556" top="0.984027777777778" bottom="0.590277777777778" header="1.85" footer="0.393055555555556"/>
  <pageSetup paperSize="9" scale="92" orientation="landscape" horizontalDpi="600"/>
  <headerFooter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7"/>
  <sheetViews>
    <sheetView showGridLines="0" showZeros="0" view="pageBreakPreview" zoomScale="85" zoomScaleNormal="100" workbookViewId="0">
      <pane xSplit="1" ySplit="9" topLeftCell="B10" activePane="bottomRight" state="frozen"/>
      <selection/>
      <selection pane="topRight"/>
      <selection pane="bottomLeft"/>
      <selection pane="bottomRight" activeCell="C6" sqref="C6:C8"/>
    </sheetView>
  </sheetViews>
  <sheetFormatPr defaultColWidth="12" defaultRowHeight="13.5"/>
  <cols>
    <col min="1" max="1" width="6.18095238095238" style="108" customWidth="1"/>
    <col min="2" max="2" width="8.51428571428571" style="108" customWidth="1"/>
    <col min="3" max="3" width="13.5142857142857" style="108" customWidth="1"/>
    <col min="4" max="4" width="16.847619047619" style="108" customWidth="1"/>
    <col min="5" max="5" width="12.847619047619" style="108" customWidth="1"/>
    <col min="6" max="6" width="15.5142857142857" style="108" customWidth="1"/>
    <col min="7" max="7" width="12.6666666666667" style="108" customWidth="1"/>
    <col min="8" max="9" width="15.5142857142857" style="108" customWidth="1"/>
    <col min="10" max="10" width="11.5142857142857" style="108" customWidth="1"/>
    <col min="11" max="11" width="16.847619047619" style="108" customWidth="1"/>
    <col min="12" max="12" width="14.1809523809524" style="108" customWidth="1"/>
    <col min="13" max="13" width="16.847619047619" style="108" customWidth="1"/>
    <col min="14" max="14" width="11.3333333333333" style="108" customWidth="1"/>
    <col min="15" max="16384" width="12" style="108"/>
  </cols>
  <sheetData>
    <row r="1" ht="20.1" customHeight="1"/>
    <row r="2" ht="24.95" customHeight="1" spans="2:14">
      <c r="B2" s="84" t="s">
        <v>816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21" customHeight="1" spans="2:14">
      <c r="B3" s="4" t="s">
        <v>817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="1" customFormat="1" ht="21" customHeight="1" spans="2:14">
      <c r="B4" s="4" t="s">
        <v>1176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1" customFormat="1" ht="21" customHeight="1" spans="2:14">
      <c r="B5" s="4" t="s">
        <v>819</v>
      </c>
      <c r="C5" s="85"/>
      <c r="D5" s="85"/>
      <c r="E5" s="85"/>
      <c r="F5" s="85"/>
      <c r="G5" s="85"/>
      <c r="H5" s="85"/>
      <c r="I5" s="85"/>
      <c r="J5" s="85"/>
      <c r="K5" s="85"/>
      <c r="L5" s="86" t="s">
        <v>820</v>
      </c>
      <c r="M5" s="85"/>
      <c r="N5" s="86" t="s">
        <v>821</v>
      </c>
    </row>
    <row r="6" ht="24.95" customHeight="1" spans="2:14">
      <c r="B6" s="110" t="s">
        <v>3</v>
      </c>
      <c r="C6" s="110" t="s">
        <v>822</v>
      </c>
      <c r="D6" s="110" t="s">
        <v>823</v>
      </c>
      <c r="E6" s="111" t="s">
        <v>824</v>
      </c>
      <c r="F6" s="111" t="s">
        <v>825</v>
      </c>
      <c r="G6" s="111" t="s">
        <v>826</v>
      </c>
      <c r="H6" s="111" t="s">
        <v>170</v>
      </c>
      <c r="I6" s="111" t="s">
        <v>511</v>
      </c>
      <c r="J6" s="111" t="s">
        <v>64</v>
      </c>
      <c r="K6" s="110" t="s">
        <v>827</v>
      </c>
      <c r="L6" s="110"/>
      <c r="M6" s="110"/>
      <c r="N6" s="110"/>
    </row>
    <row r="7" ht="24.95" customHeight="1" spans="2:14">
      <c r="B7" s="110"/>
      <c r="C7" s="110"/>
      <c r="D7" s="110"/>
      <c r="E7" s="111"/>
      <c r="F7" s="111"/>
      <c r="G7" s="111"/>
      <c r="H7" s="111"/>
      <c r="I7" s="111"/>
      <c r="J7" s="111"/>
      <c r="K7" s="110"/>
      <c r="L7" s="110"/>
      <c r="M7" s="110"/>
      <c r="N7" s="110"/>
    </row>
    <row r="8" ht="35.1" customHeight="1" spans="2:14">
      <c r="B8" s="110"/>
      <c r="C8" s="110"/>
      <c r="D8" s="110"/>
      <c r="E8" s="110" t="s">
        <v>828</v>
      </c>
      <c r="F8" s="110"/>
      <c r="G8" s="110"/>
      <c r="H8" s="110"/>
      <c r="I8" s="110"/>
      <c r="J8" s="110"/>
      <c r="K8" s="111" t="s">
        <v>829</v>
      </c>
      <c r="L8" s="111" t="s">
        <v>830</v>
      </c>
      <c r="M8" s="111" t="s">
        <v>831</v>
      </c>
      <c r="N8" s="111" t="s">
        <v>832</v>
      </c>
    </row>
    <row r="9" ht="30" customHeight="1" spans="2:14">
      <c r="B9" s="112" t="s">
        <v>833</v>
      </c>
      <c r="C9" s="112" t="s">
        <v>834</v>
      </c>
      <c r="D9" s="112" t="s">
        <v>835</v>
      </c>
      <c r="E9" s="112" t="s">
        <v>836</v>
      </c>
      <c r="F9" s="113" t="s">
        <v>837</v>
      </c>
      <c r="G9" s="113" t="s">
        <v>838</v>
      </c>
      <c r="H9" s="113" t="s">
        <v>839</v>
      </c>
      <c r="I9" s="113" t="s">
        <v>840</v>
      </c>
      <c r="J9" s="112" t="s">
        <v>841</v>
      </c>
      <c r="K9" s="113" t="s">
        <v>842</v>
      </c>
      <c r="L9" s="113" t="s">
        <v>843</v>
      </c>
      <c r="M9" s="113" t="s">
        <v>844</v>
      </c>
      <c r="N9" s="113" t="s">
        <v>845</v>
      </c>
    </row>
    <row r="10" ht="42.95" customHeight="1" spans="2:14">
      <c r="B10" s="50" t="s">
        <v>9</v>
      </c>
      <c r="C10" s="50" t="s">
        <v>846</v>
      </c>
      <c r="D10" s="50" t="s">
        <v>847</v>
      </c>
      <c r="E10" s="114">
        <v>0</v>
      </c>
      <c r="F10" s="114">
        <f>'表一 （移动电源设备）'!国内配套设备费</f>
        <v>0</v>
      </c>
      <c r="G10" s="114"/>
      <c r="H10" s="114">
        <f>'表一 （移动电源设备）'!建筑安装工程费</f>
        <v>9789.19194</v>
      </c>
      <c r="I10" s="114"/>
      <c r="J10" s="114"/>
      <c r="K10" s="114">
        <f>SUM(F10:J10)</f>
        <v>9789.19194</v>
      </c>
      <c r="L10" s="114">
        <f>'表一 （移动电源设备）'!建筑安装工程费增值税+'表一 （移动电源设备）'!国内配套设备费增值税</f>
        <v>881.0172746</v>
      </c>
      <c r="M10" s="114">
        <f>SUM(K10:L10)</f>
        <v>10670.2092146</v>
      </c>
      <c r="N10" s="32"/>
    </row>
    <row r="11" ht="42.95" customHeight="1" spans="2:14">
      <c r="B11" s="50" t="s">
        <v>11</v>
      </c>
      <c r="C11" s="50" t="s">
        <v>848</v>
      </c>
      <c r="D11" s="50" t="s">
        <v>849</v>
      </c>
      <c r="E11" s="114"/>
      <c r="F11" s="114"/>
      <c r="G11" s="114"/>
      <c r="H11" s="114"/>
      <c r="I11" s="114">
        <f>'表一 （移动电源设备）'!工程建设其他费</f>
        <v>166.27</v>
      </c>
      <c r="J11" s="114"/>
      <c r="K11" s="114">
        <f>I11</f>
        <v>166.27</v>
      </c>
      <c r="L11" s="114">
        <f>'表一 （移动电源设备）'!工程建设其他费增值税</f>
        <v>14.96</v>
      </c>
      <c r="M11" s="114">
        <f>SUM(K11:L11)</f>
        <v>181.23</v>
      </c>
      <c r="N11" s="32"/>
    </row>
    <row r="12" ht="42.95" customHeight="1" spans="2:14">
      <c r="B12" s="50"/>
      <c r="C12" s="26"/>
      <c r="D12" s="26" t="s">
        <v>600</v>
      </c>
      <c r="E12" s="114">
        <v>0</v>
      </c>
      <c r="F12" s="114">
        <f t="shared" ref="F12:H12" si="0">F10</f>
        <v>0</v>
      </c>
      <c r="G12" s="114">
        <f t="shared" si="0"/>
        <v>0</v>
      </c>
      <c r="H12" s="114">
        <f t="shared" si="0"/>
        <v>9789.19194</v>
      </c>
      <c r="I12" s="114">
        <f>I11</f>
        <v>166.27</v>
      </c>
      <c r="J12" s="114"/>
      <c r="K12" s="114">
        <f t="shared" ref="K12:M12" si="1">SUM(K10:K11)</f>
        <v>9955.46194</v>
      </c>
      <c r="L12" s="114">
        <f t="shared" si="1"/>
        <v>895.9772746</v>
      </c>
      <c r="M12" s="114">
        <f t="shared" si="1"/>
        <v>10851.4392146</v>
      </c>
      <c r="N12" s="115"/>
    </row>
    <row r="13" ht="42.95" customHeight="1" spans="2:14">
      <c r="B13" s="50" t="s">
        <v>13</v>
      </c>
      <c r="C13" s="50"/>
      <c r="D13" s="50" t="s">
        <v>64</v>
      </c>
      <c r="E13" s="114"/>
      <c r="F13" s="114"/>
      <c r="G13" s="114"/>
      <c r="H13" s="114"/>
      <c r="I13" s="114"/>
      <c r="J13" s="114">
        <v>0</v>
      </c>
      <c r="K13" s="114">
        <v>0</v>
      </c>
      <c r="L13" s="114">
        <v>0</v>
      </c>
      <c r="M13" s="114">
        <v>0</v>
      </c>
      <c r="N13" s="32"/>
    </row>
    <row r="14" ht="42.95" customHeight="1" spans="2:14">
      <c r="B14" s="50"/>
      <c r="C14" s="50"/>
      <c r="D14" s="50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ht="42.95" customHeight="1" spans="2:14">
      <c r="B15" s="50"/>
      <c r="C15" s="26" t="s">
        <v>850</v>
      </c>
      <c r="D15" s="26" t="s">
        <v>851</v>
      </c>
      <c r="E15" s="115"/>
      <c r="F15" s="115"/>
      <c r="G15" s="115"/>
      <c r="H15" s="115"/>
      <c r="I15" s="115"/>
      <c r="J15" s="115"/>
      <c r="K15" s="115">
        <f t="shared" ref="K15:M15" si="2">SUM(K12)</f>
        <v>9955.46194</v>
      </c>
      <c r="L15" s="115">
        <f t="shared" si="2"/>
        <v>895.9772746</v>
      </c>
      <c r="M15" s="115">
        <f t="shared" si="2"/>
        <v>10851.4392146</v>
      </c>
      <c r="N15" s="115"/>
    </row>
    <row r="16" ht="42.95" hidden="1" customHeight="1" spans="2:14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ht="42.95" hidden="1" customHeight="1" spans="2:14">
      <c r="B17" s="50"/>
      <c r="C17" s="50"/>
      <c r="D17" s="50"/>
      <c r="E17" s="114"/>
      <c r="F17" s="114"/>
      <c r="G17" s="116"/>
      <c r="H17" s="114"/>
      <c r="I17" s="114"/>
      <c r="J17" s="114"/>
      <c r="K17" s="116"/>
      <c r="L17" s="116"/>
      <c r="M17" s="116"/>
      <c r="N17" s="50"/>
    </row>
  </sheetData>
  <sheetProtection password="CF7A" sheet="1" objects="1"/>
  <mergeCells count="12">
    <mergeCell ref="B2:N2"/>
    <mergeCell ref="E8:J8"/>
    <mergeCell ref="B6:B8"/>
    <mergeCell ref="C6:C8"/>
    <mergeCell ref="D6:D8"/>
    <mergeCell ref="E6:E7"/>
    <mergeCell ref="F6:F7"/>
    <mergeCell ref="G6:G7"/>
    <mergeCell ref="H6:H7"/>
    <mergeCell ref="I6:I7"/>
    <mergeCell ref="J6:J7"/>
    <mergeCell ref="K6:N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showGridLine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D6" sqref="D6"/>
    </sheetView>
  </sheetViews>
  <sheetFormatPr defaultColWidth="12" defaultRowHeight="11.25"/>
  <cols>
    <col min="1" max="1" width="6.18095238095238" style="1" customWidth="1"/>
    <col min="2" max="2" width="7.51428571428571" style="1" customWidth="1"/>
    <col min="3" max="3" width="28.847619047619" style="1" customWidth="1"/>
    <col min="4" max="4" width="38.1809523809524" style="1" customWidth="1"/>
    <col min="5" max="5" width="16.1809523809524" style="1" customWidth="1"/>
    <col min="6" max="6" width="7.51428571428571" style="1" customWidth="1"/>
    <col min="7" max="7" width="28.847619047619" style="1" customWidth="1"/>
    <col min="8" max="8" width="38.1809523809524" style="1" customWidth="1"/>
    <col min="9" max="9" width="16.1809523809524" style="1" customWidth="1"/>
    <col min="10" max="16384" width="12" style="1"/>
  </cols>
  <sheetData>
    <row r="1" ht="20.1" customHeight="1"/>
    <row r="2" ht="24.95" customHeight="1" spans="2:9">
      <c r="B2" s="84" t="s">
        <v>852</v>
      </c>
      <c r="C2" s="84"/>
      <c r="D2" s="84"/>
      <c r="E2" s="84"/>
      <c r="F2" s="84"/>
      <c r="G2" s="84"/>
      <c r="H2" s="84"/>
      <c r="I2" s="84"/>
    </row>
    <row r="3" ht="21" customHeight="1" spans="2:9">
      <c r="B3" s="4"/>
      <c r="C3" s="85"/>
      <c r="D3" s="85"/>
      <c r="E3" s="85"/>
      <c r="F3" s="85"/>
      <c r="G3" s="85"/>
      <c r="H3" s="85"/>
      <c r="I3" s="85"/>
    </row>
    <row r="4" ht="21" customHeight="1" spans="2:9">
      <c r="B4" s="4" t="s">
        <v>1176</v>
      </c>
      <c r="C4" s="85"/>
      <c r="D4" s="85"/>
      <c r="E4" s="85"/>
      <c r="F4" s="85"/>
      <c r="G4" s="85"/>
      <c r="H4" s="85"/>
      <c r="I4" s="85"/>
    </row>
    <row r="5" ht="21" customHeight="1" spans="2:9">
      <c r="B5" s="4" t="s">
        <v>819</v>
      </c>
      <c r="C5" s="85"/>
      <c r="D5" s="85"/>
      <c r="E5" s="85"/>
      <c r="F5" s="85"/>
      <c r="G5" s="85"/>
      <c r="H5" s="86" t="s">
        <v>853</v>
      </c>
      <c r="I5" s="86" t="s">
        <v>821</v>
      </c>
    </row>
    <row r="6" ht="30" customHeight="1" spans="2:9">
      <c r="B6" s="70" t="s">
        <v>3</v>
      </c>
      <c r="C6" s="70" t="s">
        <v>823</v>
      </c>
      <c r="D6" s="54" t="s">
        <v>854</v>
      </c>
      <c r="E6" s="54" t="s">
        <v>855</v>
      </c>
      <c r="F6" s="87" t="s">
        <v>3</v>
      </c>
      <c r="G6" s="70" t="s">
        <v>823</v>
      </c>
      <c r="H6" s="54" t="s">
        <v>854</v>
      </c>
      <c r="I6" s="70" t="s">
        <v>855</v>
      </c>
    </row>
    <row r="7" ht="24.95" customHeight="1" spans="2:9">
      <c r="B7" s="70" t="s">
        <v>833</v>
      </c>
      <c r="C7" s="70" t="s">
        <v>834</v>
      </c>
      <c r="D7" s="54" t="s">
        <v>835</v>
      </c>
      <c r="E7" s="54" t="s">
        <v>836</v>
      </c>
      <c r="F7" s="87" t="s">
        <v>833</v>
      </c>
      <c r="G7" s="70" t="s">
        <v>834</v>
      </c>
      <c r="H7" s="54" t="s">
        <v>835</v>
      </c>
      <c r="I7" s="70" t="s">
        <v>836</v>
      </c>
    </row>
    <row r="8" ht="20.85" customHeight="1" spans="2:9">
      <c r="B8" s="88"/>
      <c r="C8" s="89" t="s">
        <v>856</v>
      </c>
      <c r="D8" s="90" t="s">
        <v>857</v>
      </c>
      <c r="E8" s="91">
        <f>'表二 （移动电源设备）'!建筑安装工程费+'表二 （移动电源设备）'!建筑安装工程费增值税</f>
        <v>10670.2092146</v>
      </c>
      <c r="F8" s="92" t="s">
        <v>858</v>
      </c>
      <c r="G8" s="89" t="s">
        <v>136</v>
      </c>
      <c r="H8" s="93" t="s">
        <v>859</v>
      </c>
      <c r="I8" s="103">
        <f>'表二 （移动电源设备）'!人工费*2.1%</f>
        <v>103.82778</v>
      </c>
    </row>
    <row r="9" ht="20.85" customHeight="1" spans="2:9">
      <c r="B9" s="88"/>
      <c r="C9" s="89" t="s">
        <v>860</v>
      </c>
      <c r="D9" s="90" t="s">
        <v>861</v>
      </c>
      <c r="E9" s="91">
        <f>'表二 （移动电源设备）'!直接费+'表二 （移动电源设备）'!间接费+'表二 （移动电源设备）'!利润</f>
        <v>9789.19194</v>
      </c>
      <c r="F9" s="92" t="s">
        <v>862</v>
      </c>
      <c r="G9" s="89" t="s">
        <v>138</v>
      </c>
      <c r="H9" s="93" t="s">
        <v>863</v>
      </c>
      <c r="I9" s="103"/>
    </row>
    <row r="10" ht="20.85" customHeight="1" spans="2:9">
      <c r="B10" s="88" t="s">
        <v>9</v>
      </c>
      <c r="C10" s="89" t="s">
        <v>864</v>
      </c>
      <c r="D10" s="90" t="s">
        <v>865</v>
      </c>
      <c r="E10" s="91">
        <f>'表二 （移动电源设备）'!直接工程费+'表二 （移动电源设备）'!措施项目费</f>
        <v>5779.95594</v>
      </c>
      <c r="F10" s="92" t="s">
        <v>866</v>
      </c>
      <c r="G10" s="89" t="s">
        <v>139</v>
      </c>
      <c r="H10" s="93" t="s">
        <v>867</v>
      </c>
      <c r="I10" s="103">
        <f>'表二 （移动电源设备）'!人工费*0.8%</f>
        <v>39.55344</v>
      </c>
    </row>
    <row r="11" ht="20.85" customHeight="1" spans="2:9">
      <c r="B11" s="88" t="s">
        <v>868</v>
      </c>
      <c r="C11" s="89" t="s">
        <v>869</v>
      </c>
      <c r="D11" s="90" t="s">
        <v>870</v>
      </c>
      <c r="E11" s="94">
        <f>'表二 （移动电源设备）'!人工费+'表二 （移动电源设备）'!材料费+E18+E19</f>
        <v>5122.38</v>
      </c>
      <c r="F11" s="92" t="s">
        <v>871</v>
      </c>
      <c r="G11" s="89" t="s">
        <v>872</v>
      </c>
      <c r="H11" s="93" t="s">
        <v>873</v>
      </c>
      <c r="I11" s="103"/>
    </row>
    <row r="12" ht="20.85" customHeight="1" spans="2:9">
      <c r="B12" s="88" t="s">
        <v>874</v>
      </c>
      <c r="C12" s="89" t="s">
        <v>162</v>
      </c>
      <c r="D12" s="90" t="s">
        <v>875</v>
      </c>
      <c r="E12" s="94">
        <f>SUM(E13:E14)</f>
        <v>4944.18</v>
      </c>
      <c r="F12" s="92" t="s">
        <v>876</v>
      </c>
      <c r="G12" s="89" t="s">
        <v>141</v>
      </c>
      <c r="H12" s="93" t="s">
        <v>873</v>
      </c>
      <c r="I12" s="103"/>
    </row>
    <row r="13" ht="20.85" customHeight="1" spans="2:9">
      <c r="B13" s="88" t="s">
        <v>877</v>
      </c>
      <c r="C13" s="89" t="s">
        <v>878</v>
      </c>
      <c r="D13" s="95" t="s">
        <v>879</v>
      </c>
      <c r="E13" s="94">
        <f>ROUND('表二 （移动电源设备）'!技工总工日*114,2)</f>
        <v>4944.18</v>
      </c>
      <c r="F13" s="92" t="s">
        <v>880</v>
      </c>
      <c r="G13" s="89" t="s">
        <v>143</v>
      </c>
      <c r="H13" s="93" t="s">
        <v>881</v>
      </c>
      <c r="I13" s="103">
        <v>0</v>
      </c>
    </row>
    <row r="14" ht="20.85" customHeight="1" spans="2:9">
      <c r="B14" s="88" t="s">
        <v>882</v>
      </c>
      <c r="C14" s="89" t="s">
        <v>883</v>
      </c>
      <c r="D14" s="95" t="s">
        <v>884</v>
      </c>
      <c r="E14" s="94">
        <f>ROUND('表二 （移动电源设备）'!普工总工日*61,2)</f>
        <v>0</v>
      </c>
      <c r="F14" s="92" t="s">
        <v>885</v>
      </c>
      <c r="G14" s="89" t="s">
        <v>145</v>
      </c>
      <c r="H14" s="93" t="s">
        <v>873</v>
      </c>
      <c r="I14" s="103"/>
    </row>
    <row r="15" ht="20.85" customHeight="1" spans="2:9">
      <c r="B15" s="88" t="s">
        <v>886</v>
      </c>
      <c r="C15" s="89" t="s">
        <v>887</v>
      </c>
      <c r="D15" s="90" t="s">
        <v>875</v>
      </c>
      <c r="E15" s="94">
        <f>'表二 （移动电源设备）'!主要材料费+'表二 （移动电源设备）'!辅助材料费</f>
        <v>0</v>
      </c>
      <c r="F15" s="92" t="s">
        <v>888</v>
      </c>
      <c r="G15" s="89" t="s">
        <v>146</v>
      </c>
      <c r="H15" s="93" t="s">
        <v>889</v>
      </c>
      <c r="I15" s="103">
        <v>0</v>
      </c>
    </row>
    <row r="16" ht="20.85" customHeight="1" spans="2:9">
      <c r="B16" s="88" t="s">
        <v>877</v>
      </c>
      <c r="C16" s="89" t="s">
        <v>890</v>
      </c>
      <c r="D16" s="90" t="s">
        <v>891</v>
      </c>
      <c r="E16" s="94">
        <f>'表二 （移动电源设备）'!甲供主要材料费+'表二 （移动电源设备）'!乙供主要材料费</f>
        <v>0</v>
      </c>
      <c r="F16" s="92" t="s">
        <v>892</v>
      </c>
      <c r="G16" s="89" t="s">
        <v>151</v>
      </c>
      <c r="H16" s="93" t="s">
        <v>893</v>
      </c>
      <c r="I16" s="103">
        <v>0</v>
      </c>
    </row>
    <row r="17" ht="20.85" customHeight="1" spans="2:9">
      <c r="B17" s="88" t="s">
        <v>882</v>
      </c>
      <c r="C17" s="89" t="s">
        <v>894</v>
      </c>
      <c r="D17" s="90" t="s">
        <v>895</v>
      </c>
      <c r="E17" s="94">
        <f>ROUND('表二 （移动电源设备）'!主要材料费*5%,2)</f>
        <v>0</v>
      </c>
      <c r="F17" s="92" t="s">
        <v>11</v>
      </c>
      <c r="G17" s="89" t="s">
        <v>896</v>
      </c>
      <c r="H17" s="93" t="s">
        <v>865</v>
      </c>
      <c r="I17" s="103">
        <f>ROUND('表二 （移动电源设备）'!规费+'表二 （移动电源设备）'!企业管理费,2)</f>
        <v>3020.4</v>
      </c>
    </row>
    <row r="18" ht="20.85" customHeight="1" spans="2:9">
      <c r="B18" s="88" t="s">
        <v>897</v>
      </c>
      <c r="C18" s="89" t="s">
        <v>898</v>
      </c>
      <c r="D18" s="90" t="s">
        <v>899</v>
      </c>
      <c r="E18" s="94">
        <f>0</f>
        <v>0</v>
      </c>
      <c r="F18" s="92" t="s">
        <v>868</v>
      </c>
      <c r="G18" s="89" t="s">
        <v>61</v>
      </c>
      <c r="H18" s="93" t="s">
        <v>870</v>
      </c>
      <c r="I18" s="103">
        <f>ROUND(I19+'表二 （移动电源设备）'!社会保障费+'表二 （移动电源设备）'!住房公积金+'表二 （移动电源设备）'!危险作业意外伤害保险费,2)</f>
        <v>1665.69</v>
      </c>
    </row>
    <row r="19" ht="20.85" customHeight="1" spans="2:9">
      <c r="B19" s="88" t="s">
        <v>900</v>
      </c>
      <c r="C19" s="89" t="s">
        <v>901</v>
      </c>
      <c r="D19" s="90" t="s">
        <v>902</v>
      </c>
      <c r="E19" s="94">
        <f>'表二 （移动电源设备）'!仪表使用费</f>
        <v>178.2</v>
      </c>
      <c r="F19" s="92" t="s">
        <v>874</v>
      </c>
      <c r="G19" s="89" t="s">
        <v>159</v>
      </c>
      <c r="H19" s="93" t="s">
        <v>903</v>
      </c>
      <c r="I19" s="103">
        <v>0</v>
      </c>
    </row>
    <row r="20" ht="20.85" customHeight="1" spans="2:9">
      <c r="B20" s="88" t="s">
        <v>904</v>
      </c>
      <c r="C20" s="89" t="s">
        <v>905</v>
      </c>
      <c r="D20" s="90" t="s">
        <v>906</v>
      </c>
      <c r="E20" s="94">
        <f>'表二 （移动电源设备）'!文明施工费+'表二 （移动电源设备）'!工地器材搬运费+'表二 （移动电源设备）'!工程干扰费+'表二 （移动电源设备）'!工程点交、场地清理费+'表二 （移动电源设备）'!临时设施费+'表二 （移动电源设备）'!工程车辆使用费+'表二 （移动电源设备）'!夜间施工增加费+'表二 （移动电源设备）'!冬雨季施工增加费+'表二 （移动电源设备）'!生产工具用具使用费+I11+'表二 （移动电源设备）'!特殊地区施工增加费+'表二 （移动电源设备）'!已完工程及设备保护费+I14+'表二 （移动电源设备）'!施工队伍调遣费+'表二 （移动电源设备）'!大型施工机械调遣费</f>
        <v>657.57594</v>
      </c>
      <c r="F20" s="92" t="s">
        <v>886</v>
      </c>
      <c r="G20" s="89" t="s">
        <v>161</v>
      </c>
      <c r="H20" s="93" t="s">
        <v>907</v>
      </c>
      <c r="I20" s="105">
        <f>'表二 （移动电源设备）'!人工费*28.5%</f>
        <v>1409.0913</v>
      </c>
    </row>
    <row r="21" ht="20.85" customHeight="1" spans="2:9">
      <c r="B21" s="88" t="s">
        <v>874</v>
      </c>
      <c r="C21" s="89" t="s">
        <v>59</v>
      </c>
      <c r="D21" s="90" t="s">
        <v>867</v>
      </c>
      <c r="E21" s="94">
        <f>'表二 （移动电源设备）'!人工费*0.8%</f>
        <v>39.55344</v>
      </c>
      <c r="F21" s="92" t="s">
        <v>897</v>
      </c>
      <c r="G21" s="89" t="s">
        <v>164</v>
      </c>
      <c r="H21" s="93" t="s">
        <v>908</v>
      </c>
      <c r="I21" s="105">
        <f>'表二 （移动电源设备）'!人工费*4.19%</f>
        <v>207.161142</v>
      </c>
    </row>
    <row r="22" ht="20.85" customHeight="1" spans="2:9">
      <c r="B22" s="88" t="s">
        <v>886</v>
      </c>
      <c r="C22" s="89" t="s">
        <v>126</v>
      </c>
      <c r="D22" s="90" t="s">
        <v>909</v>
      </c>
      <c r="E22" s="94">
        <f>'表二 （移动电源设备）'!人工费*1.1%</f>
        <v>54.38598</v>
      </c>
      <c r="F22" s="92" t="s">
        <v>900</v>
      </c>
      <c r="G22" s="89" t="s">
        <v>166</v>
      </c>
      <c r="H22" s="93" t="s">
        <v>910</v>
      </c>
      <c r="I22" s="105">
        <f>'表二 （移动电源设备）'!人工费*1%</f>
        <v>49.4418</v>
      </c>
    </row>
    <row r="23" ht="20.85" customHeight="1" spans="2:9">
      <c r="B23" s="88" t="s">
        <v>897</v>
      </c>
      <c r="C23" s="89" t="s">
        <v>128</v>
      </c>
      <c r="D23" s="90" t="s">
        <v>863</v>
      </c>
      <c r="E23" s="94"/>
      <c r="F23" s="87" t="s">
        <v>904</v>
      </c>
      <c r="G23" s="89" t="s">
        <v>911</v>
      </c>
      <c r="H23" s="93" t="s">
        <v>912</v>
      </c>
      <c r="I23" s="105">
        <f>'表二 （移动电源设备）'!人工费*27.4%</f>
        <v>1354.70532</v>
      </c>
    </row>
    <row r="24" ht="20.85" customHeight="1" spans="2:9">
      <c r="B24" s="88" t="s">
        <v>900</v>
      </c>
      <c r="C24" s="89" t="s">
        <v>130</v>
      </c>
      <c r="D24" s="90" t="s">
        <v>913</v>
      </c>
      <c r="E24" s="94">
        <f>'表二 （移动电源设备）'!人工费*2.5%</f>
        <v>123.6045</v>
      </c>
      <c r="F24" s="87" t="s">
        <v>13</v>
      </c>
      <c r="G24" s="89" t="s">
        <v>914</v>
      </c>
      <c r="H24" s="93" t="s">
        <v>915</v>
      </c>
      <c r="I24" s="105">
        <f>'表二 （移动电源设备）'!人工费*20%</f>
        <v>988.836</v>
      </c>
    </row>
    <row r="25" ht="20.85" customHeight="1" spans="2:9">
      <c r="B25" s="88" t="s">
        <v>916</v>
      </c>
      <c r="C25" s="89" t="s">
        <v>132</v>
      </c>
      <c r="D25" s="90" t="s">
        <v>917</v>
      </c>
      <c r="E25" s="94">
        <f>'表二 （移动电源设备）'!人工费*3.8%</f>
        <v>187.87884</v>
      </c>
      <c r="F25" s="97" t="s">
        <v>918</v>
      </c>
      <c r="G25" s="98" t="s">
        <v>62</v>
      </c>
      <c r="H25" s="99" t="s">
        <v>919</v>
      </c>
      <c r="I25" s="106">
        <f>((('表二 （移动电源设备）'!人工费+E18+E19+'表四主材(乙)（移动电源设备）'!I26+'表二 （移动电源设备）'!辅助材料费+'表二 （移动电源设备）'!措施项目费+'表二 （移动电源设备）'!间接费+'表二 （移动电源设备）'!利润)*9%+'表四主材(甲)（移动电源设备）'!J26)-0.01)</f>
        <v>881.0172746</v>
      </c>
    </row>
    <row r="26" ht="20.85" customHeight="1" spans="2:9">
      <c r="B26" s="88" t="s">
        <v>920</v>
      </c>
      <c r="C26" s="89" t="s">
        <v>134</v>
      </c>
      <c r="D26" s="90" t="s">
        <v>921</v>
      </c>
      <c r="E26" s="94">
        <f>'表二 （移动电源设备）'!人工费*2.2%</f>
        <v>108.77196</v>
      </c>
      <c r="F26" s="100"/>
      <c r="G26" s="101"/>
      <c r="H26" s="102"/>
      <c r="I26" s="107"/>
    </row>
  </sheetData>
  <sheetProtection password="CF7A" sheet="1" objects="1"/>
  <mergeCells count="5">
    <mergeCell ref="B2:I2"/>
    <mergeCell ref="F25:F26"/>
    <mergeCell ref="G25:G26"/>
    <mergeCell ref="H25:H26"/>
    <mergeCell ref="I25:I26"/>
  </mergeCells>
  <printOptions horizontalCentered="1"/>
  <pageMargins left="0.393055555555556" right="0.393055555555556" top="0.590277777777778" bottom="0.590277777777778" header="1.85" footer="0.393055555555556"/>
  <pageSetup paperSize="9" scale="85" orientation="landscape" horizontalDpi="600"/>
  <headerFooter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view="pageBreakPreview" zoomScaleNormal="100" workbookViewId="0">
      <pane xSplit="1" ySplit="8" topLeftCell="B13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79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57.2857142857143" style="51" customWidth="1"/>
    <col min="7" max="7" width="11.5142857142857" style="1" customWidth="1"/>
    <col min="8" max="8" width="10.1809523809524" style="2" customWidth="1"/>
    <col min="9" max="9" width="14.1809523809524" style="2" customWidth="1"/>
    <col min="10" max="10" width="12.847619047619" style="2" customWidth="1"/>
    <col min="11" max="11" width="14.1809523809524" style="2" customWidth="1"/>
    <col min="12" max="12" width="12.847619047619" style="2" customWidth="1"/>
    <col min="13" max="16384" width="12" style="2"/>
  </cols>
  <sheetData>
    <row r="1" s="1" customFormat="1" ht="20.1" customHeight="1" spans="1:1">
      <c r="A1" s="79"/>
    </row>
    <row r="2" s="1" customFormat="1" ht="24.95" customHeight="1" spans="1:12">
      <c r="A2" s="79"/>
      <c r="B2" s="3" t="s">
        <v>922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79"/>
      <c r="B3" s="4"/>
      <c r="C3" s="2"/>
      <c r="D3" s="2"/>
      <c r="E3" s="2"/>
      <c r="F3" s="2"/>
      <c r="H3" s="2"/>
      <c r="I3" s="2"/>
      <c r="J3" s="2"/>
      <c r="K3" s="2"/>
      <c r="L3" s="2"/>
    </row>
    <row r="4" s="1" customFormat="1" ht="21" customHeight="1" spans="1:12">
      <c r="A4" s="79"/>
      <c r="B4" s="4" t="s">
        <v>1176</v>
      </c>
      <c r="C4" s="2"/>
      <c r="D4" s="2"/>
      <c r="E4" s="2"/>
      <c r="F4" s="2"/>
      <c r="I4" s="2"/>
      <c r="J4" s="2"/>
      <c r="K4" s="2"/>
      <c r="L4" s="2"/>
    </row>
    <row r="5" s="1" customFormat="1" ht="21" customHeight="1" spans="1:12">
      <c r="A5" s="79"/>
      <c r="B5" s="4" t="s">
        <v>819</v>
      </c>
      <c r="C5" s="2"/>
      <c r="D5" s="2"/>
      <c r="E5" s="2"/>
      <c r="F5" s="2"/>
      <c r="I5" s="2"/>
      <c r="J5" s="6" t="s">
        <v>923</v>
      </c>
      <c r="K5" s="2"/>
      <c r="L5" s="2"/>
    </row>
    <row r="6" s="1" customFormat="1" ht="21" customHeight="1" spans="1:12">
      <c r="A6" s="79"/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74" t="s">
        <v>927</v>
      </c>
      <c r="J6" s="75"/>
      <c r="K6" s="74" t="s">
        <v>928</v>
      </c>
      <c r="L6" s="75"/>
    </row>
    <row r="7" s="1" customFormat="1" ht="21" customHeight="1" spans="1:12">
      <c r="A7" s="80"/>
      <c r="B7" s="12"/>
      <c r="C7" s="64"/>
      <c r="D7" s="65"/>
      <c r="E7" s="66"/>
      <c r="F7" s="12"/>
      <c r="G7" s="12"/>
      <c r="H7" s="42"/>
      <c r="I7" s="39" t="s">
        <v>929</v>
      </c>
      <c r="J7" s="39" t="s">
        <v>930</v>
      </c>
      <c r="K7" s="39" t="s">
        <v>929</v>
      </c>
      <c r="L7" s="39" t="s">
        <v>930</v>
      </c>
    </row>
    <row r="8" s="1" customFormat="1" ht="21" customHeight="1" spans="1:12">
      <c r="A8" s="79"/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48" t="s">
        <v>838</v>
      </c>
      <c r="J8" s="48" t="s">
        <v>839</v>
      </c>
      <c r="K8" s="48" t="s">
        <v>840</v>
      </c>
      <c r="L8" s="48" t="s">
        <v>841</v>
      </c>
    </row>
    <row r="9" s="1" customFormat="1" ht="20.45" customHeight="1" spans="1:12">
      <c r="A9" s="79"/>
      <c r="B9" s="70">
        <v>1</v>
      </c>
      <c r="C9" s="71" t="s">
        <v>1177</v>
      </c>
      <c r="D9" s="72"/>
      <c r="E9" s="72"/>
      <c r="F9" s="30" t="s">
        <v>1178</v>
      </c>
      <c r="G9" s="49" t="s">
        <v>933</v>
      </c>
      <c r="H9" s="31">
        <v>2</v>
      </c>
      <c r="I9" s="77">
        <v>5.36</v>
      </c>
      <c r="J9" s="77">
        <v>0</v>
      </c>
      <c r="K9" s="77">
        <f t="shared" ref="K9:K21" si="0">ROUND(H9*I9,3)</f>
        <v>10.72</v>
      </c>
      <c r="L9" s="77">
        <f t="shared" ref="L9:L21" si="1">ROUND(H9*J9,3)</f>
        <v>0</v>
      </c>
    </row>
    <row r="10" s="1" customFormat="1" ht="20.45" customHeight="1" spans="1:12">
      <c r="A10" s="79"/>
      <c r="B10" s="70">
        <v>2</v>
      </c>
      <c r="C10" s="71" t="s">
        <v>934</v>
      </c>
      <c r="D10" s="72"/>
      <c r="E10" s="72"/>
      <c r="F10" s="30" t="s">
        <v>935</v>
      </c>
      <c r="G10" s="49" t="s">
        <v>933</v>
      </c>
      <c r="H10" s="31">
        <v>2</v>
      </c>
      <c r="I10" s="77">
        <v>3</v>
      </c>
      <c r="J10" s="77">
        <v>0</v>
      </c>
      <c r="K10" s="77">
        <f t="shared" si="0"/>
        <v>6</v>
      </c>
      <c r="L10" s="77">
        <f t="shared" si="1"/>
        <v>0</v>
      </c>
    </row>
    <row r="11" s="1" customFormat="1" ht="20.45" customHeight="1" spans="1:12">
      <c r="A11" s="79"/>
      <c r="B11" s="70">
        <v>3</v>
      </c>
      <c r="C11" s="71" t="s">
        <v>1179</v>
      </c>
      <c r="D11" s="72"/>
      <c r="E11" s="72"/>
      <c r="F11" s="30" t="s">
        <v>1180</v>
      </c>
      <c r="G11" s="49" t="s">
        <v>407</v>
      </c>
      <c r="H11" s="31">
        <v>1</v>
      </c>
      <c r="I11" s="77">
        <v>1.95</v>
      </c>
      <c r="J11" s="77">
        <v>0</v>
      </c>
      <c r="K11" s="77">
        <f t="shared" si="0"/>
        <v>1.95</v>
      </c>
      <c r="L11" s="77">
        <f t="shared" si="1"/>
        <v>0</v>
      </c>
    </row>
    <row r="12" s="1" customFormat="1" ht="20.45" customHeight="1" spans="1:12">
      <c r="A12" s="79"/>
      <c r="B12" s="70">
        <v>4</v>
      </c>
      <c r="C12" s="71" t="s">
        <v>1181</v>
      </c>
      <c r="D12" s="72"/>
      <c r="E12" s="72"/>
      <c r="F12" s="30" t="s">
        <v>1182</v>
      </c>
      <c r="G12" s="49" t="s">
        <v>976</v>
      </c>
      <c r="H12" s="31">
        <v>1</v>
      </c>
      <c r="I12" s="77">
        <v>5.52</v>
      </c>
      <c r="J12" s="77">
        <v>0</v>
      </c>
      <c r="K12" s="77">
        <f t="shared" si="0"/>
        <v>5.52</v>
      </c>
      <c r="L12" s="77">
        <f t="shared" si="1"/>
        <v>0</v>
      </c>
    </row>
    <row r="13" s="1" customFormat="1" ht="20.45" customHeight="1" spans="1:12">
      <c r="A13" s="79"/>
      <c r="B13" s="70">
        <v>5</v>
      </c>
      <c r="C13" s="71" t="s">
        <v>1183</v>
      </c>
      <c r="D13" s="72"/>
      <c r="E13" s="72"/>
      <c r="F13" s="30" t="s">
        <v>1184</v>
      </c>
      <c r="G13" s="49" t="s">
        <v>976</v>
      </c>
      <c r="H13" s="31">
        <v>1</v>
      </c>
      <c r="I13" s="77">
        <v>6.16</v>
      </c>
      <c r="J13" s="77">
        <v>0</v>
      </c>
      <c r="K13" s="77">
        <f t="shared" si="0"/>
        <v>6.16</v>
      </c>
      <c r="L13" s="77">
        <f t="shared" si="1"/>
        <v>0</v>
      </c>
    </row>
    <row r="14" s="1" customFormat="1" ht="20.45" customHeight="1" spans="1:12">
      <c r="A14" s="79"/>
      <c r="B14" s="70">
        <v>6</v>
      </c>
      <c r="C14" s="71" t="s">
        <v>938</v>
      </c>
      <c r="D14" s="72"/>
      <c r="E14" s="72"/>
      <c r="F14" s="30" t="s">
        <v>939</v>
      </c>
      <c r="G14" s="49" t="s">
        <v>688</v>
      </c>
      <c r="H14" s="31">
        <v>1</v>
      </c>
      <c r="I14" s="77">
        <v>2.2</v>
      </c>
      <c r="J14" s="77">
        <v>0</v>
      </c>
      <c r="K14" s="77">
        <f t="shared" si="0"/>
        <v>2.2</v>
      </c>
      <c r="L14" s="77">
        <f t="shared" si="1"/>
        <v>0</v>
      </c>
    </row>
    <row r="15" s="1" customFormat="1" ht="20.45" customHeight="1" spans="1:12">
      <c r="A15" s="79"/>
      <c r="B15" s="70">
        <v>7</v>
      </c>
      <c r="C15" s="71" t="s">
        <v>940</v>
      </c>
      <c r="D15" s="72"/>
      <c r="E15" s="72"/>
      <c r="F15" s="30" t="s">
        <v>941</v>
      </c>
      <c r="G15" s="49" t="s">
        <v>688</v>
      </c>
      <c r="H15" s="31">
        <v>1</v>
      </c>
      <c r="I15" s="77">
        <v>4</v>
      </c>
      <c r="J15" s="77">
        <v>0</v>
      </c>
      <c r="K15" s="77">
        <f t="shared" si="0"/>
        <v>4</v>
      </c>
      <c r="L15" s="77">
        <f t="shared" si="1"/>
        <v>0</v>
      </c>
    </row>
    <row r="16" s="1" customFormat="1" ht="20.45" customHeight="1" spans="1:12">
      <c r="A16" s="79"/>
      <c r="B16" s="70">
        <v>8</v>
      </c>
      <c r="C16" s="71" t="s">
        <v>942</v>
      </c>
      <c r="D16" s="72"/>
      <c r="E16" s="72"/>
      <c r="F16" s="30" t="s">
        <v>943</v>
      </c>
      <c r="G16" s="49" t="s">
        <v>688</v>
      </c>
      <c r="H16" s="31">
        <v>1</v>
      </c>
      <c r="I16" s="77">
        <v>4</v>
      </c>
      <c r="J16" s="77">
        <v>0</v>
      </c>
      <c r="K16" s="77">
        <f t="shared" si="0"/>
        <v>4</v>
      </c>
      <c r="L16" s="77">
        <f t="shared" si="1"/>
        <v>0</v>
      </c>
    </row>
    <row r="17" s="1" customFormat="1" ht="20.45" customHeight="1" spans="1:12">
      <c r="A17" s="79"/>
      <c r="B17" s="70">
        <v>9</v>
      </c>
      <c r="C17" s="71" t="s">
        <v>948</v>
      </c>
      <c r="D17" s="72"/>
      <c r="E17" s="72"/>
      <c r="F17" s="30" t="s">
        <v>949</v>
      </c>
      <c r="G17" s="49" t="s">
        <v>947</v>
      </c>
      <c r="H17" s="31">
        <v>2</v>
      </c>
      <c r="I17" s="77">
        <v>0.2</v>
      </c>
      <c r="J17" s="77">
        <v>0</v>
      </c>
      <c r="K17" s="77">
        <f t="shared" si="0"/>
        <v>0.4</v>
      </c>
      <c r="L17" s="77">
        <f t="shared" si="1"/>
        <v>0</v>
      </c>
    </row>
    <row r="18" s="1" customFormat="1" ht="20.45" customHeight="1" spans="1:12">
      <c r="A18" s="79"/>
      <c r="B18" s="70">
        <v>10</v>
      </c>
      <c r="C18" s="71" t="s">
        <v>948</v>
      </c>
      <c r="D18" s="72" t="s">
        <v>945</v>
      </c>
      <c r="E18" s="72">
        <v>1.3</v>
      </c>
      <c r="F18" s="30" t="s">
        <v>1151</v>
      </c>
      <c r="G18" s="49" t="s">
        <v>947</v>
      </c>
      <c r="H18" s="31">
        <v>1</v>
      </c>
      <c r="I18" s="77">
        <v>0.26</v>
      </c>
      <c r="J18" s="77">
        <v>0</v>
      </c>
      <c r="K18" s="77">
        <f t="shared" si="0"/>
        <v>0.26</v>
      </c>
      <c r="L18" s="77">
        <f t="shared" si="1"/>
        <v>0</v>
      </c>
    </row>
    <row r="19" s="1" customFormat="1" ht="20.45" customHeight="1" spans="1:12">
      <c r="A19" s="79"/>
      <c r="B19" s="70">
        <v>11</v>
      </c>
      <c r="C19" s="71" t="s">
        <v>1185</v>
      </c>
      <c r="D19" s="72"/>
      <c r="E19" s="72"/>
      <c r="F19" s="30" t="s">
        <v>1161</v>
      </c>
      <c r="G19" s="49" t="s">
        <v>947</v>
      </c>
      <c r="H19" s="31">
        <v>2</v>
      </c>
      <c r="I19" s="77">
        <v>0.29</v>
      </c>
      <c r="J19" s="77">
        <v>0</v>
      </c>
      <c r="K19" s="77">
        <f t="shared" si="0"/>
        <v>0.58</v>
      </c>
      <c r="L19" s="77">
        <f t="shared" si="1"/>
        <v>0</v>
      </c>
    </row>
    <row r="20" s="1" customFormat="1" ht="20.45" customHeight="1" spans="1:12">
      <c r="A20" s="79"/>
      <c r="B20" s="70">
        <v>12</v>
      </c>
      <c r="C20" s="71" t="s">
        <v>1186</v>
      </c>
      <c r="D20" s="72"/>
      <c r="E20" s="72"/>
      <c r="F20" s="30" t="s">
        <v>1187</v>
      </c>
      <c r="G20" s="49" t="s">
        <v>107</v>
      </c>
      <c r="H20" s="31">
        <v>1</v>
      </c>
      <c r="I20" s="77">
        <v>1.2</v>
      </c>
      <c r="J20" s="77">
        <v>0</v>
      </c>
      <c r="K20" s="77">
        <f t="shared" si="0"/>
        <v>1.2</v>
      </c>
      <c r="L20" s="77">
        <f t="shared" si="1"/>
        <v>0</v>
      </c>
    </row>
    <row r="21" s="1" customFormat="1" ht="20.45" customHeight="1" spans="1:12">
      <c r="A21" s="79"/>
      <c r="B21" s="70">
        <v>13</v>
      </c>
      <c r="C21" s="71" t="s">
        <v>1188</v>
      </c>
      <c r="D21" s="72"/>
      <c r="E21" s="72"/>
      <c r="F21" s="30" t="s">
        <v>1189</v>
      </c>
      <c r="G21" s="49" t="s">
        <v>107</v>
      </c>
      <c r="H21" s="31">
        <v>1</v>
      </c>
      <c r="I21" s="77">
        <v>0.38</v>
      </c>
      <c r="J21" s="77">
        <v>0</v>
      </c>
      <c r="K21" s="77">
        <f t="shared" si="0"/>
        <v>0.38</v>
      </c>
      <c r="L21" s="77">
        <f t="shared" si="1"/>
        <v>0</v>
      </c>
    </row>
    <row r="22" s="1" customFormat="1" ht="20.45" customHeight="1" spans="1:12">
      <c r="A22" s="79"/>
      <c r="B22" s="70"/>
      <c r="C22" s="71"/>
      <c r="D22" s="72"/>
      <c r="E22" s="72"/>
      <c r="F22" s="30"/>
      <c r="G22" s="49"/>
      <c r="H22" s="31"/>
      <c r="I22" s="77"/>
      <c r="J22" s="77"/>
      <c r="K22" s="77"/>
      <c r="L22" s="77"/>
    </row>
    <row r="23" ht="20.45" customHeight="1" spans="2:12">
      <c r="B23" s="70"/>
      <c r="C23" s="71"/>
      <c r="D23" s="72"/>
      <c r="E23" s="72"/>
      <c r="F23" s="81" t="s">
        <v>950</v>
      </c>
      <c r="G23" s="49"/>
      <c r="H23" s="31"/>
      <c r="I23" s="77"/>
      <c r="J23" s="77"/>
      <c r="K23" s="83">
        <f>SUM(K9:K22)</f>
        <v>43.37</v>
      </c>
      <c r="L23" s="83">
        <f>SUM(L9:L22)</f>
        <v>0</v>
      </c>
    </row>
    <row r="24" ht="20.45" customHeight="1" spans="2:12">
      <c r="B24" s="70"/>
      <c r="C24" s="71"/>
      <c r="D24" s="72"/>
      <c r="E24" s="72"/>
      <c r="F24" s="81" t="s">
        <v>951</v>
      </c>
      <c r="G24" s="49"/>
      <c r="H24" s="31"/>
      <c r="I24" s="77"/>
      <c r="J24" s="77"/>
      <c r="K24" s="83">
        <v>0</v>
      </c>
      <c r="L24" s="83">
        <v>0</v>
      </c>
    </row>
    <row r="25" ht="20.45" customHeight="1" spans="2:12">
      <c r="B25" s="70"/>
      <c r="C25" s="71"/>
      <c r="D25" s="72"/>
      <c r="E25" s="72"/>
      <c r="F25" s="81" t="s">
        <v>600</v>
      </c>
      <c r="G25" s="49"/>
      <c r="H25" s="31"/>
      <c r="I25" s="77"/>
      <c r="J25" s="77"/>
      <c r="K25" s="83">
        <f>K23+K24</f>
        <v>43.37</v>
      </c>
      <c r="L25" s="83">
        <f>L23+L24</f>
        <v>0</v>
      </c>
    </row>
    <row r="26" ht="20.45" customHeight="1" spans="2:12">
      <c r="B26" s="70"/>
      <c r="C26" s="71"/>
      <c r="D26" s="72"/>
      <c r="E26" s="72"/>
      <c r="F26" s="81" t="s">
        <v>952</v>
      </c>
      <c r="G26" s="49"/>
      <c r="H26" s="31"/>
      <c r="I26" s="77"/>
      <c r="J26" s="77"/>
      <c r="K26" s="83">
        <v>0</v>
      </c>
      <c r="L26" s="83">
        <v>0</v>
      </c>
    </row>
  </sheetData>
  <sheetProtection password="CF7A" sheet="1" objects="1"/>
  <mergeCells count="9">
    <mergeCell ref="B2:L2"/>
    <mergeCell ref="I6:J6"/>
    <mergeCell ref="K6:L6"/>
    <mergeCell ref="C8:E8"/>
    <mergeCell ref="B6:B7"/>
    <mergeCell ref="F6:F7"/>
    <mergeCell ref="G6:G7"/>
    <mergeCell ref="H6:H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6" orientation="landscape" horizontalDpi="600"/>
  <headerFooter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showGridLines="0" view="pageBreakPreview" zoomScaleNormal="100" workbookViewId="0">
      <pane xSplit="1" ySplit="8" topLeftCell="B11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46.5047619047619" style="51" customWidth="1"/>
    <col min="7" max="7" width="9.51428571428571" style="1" customWidth="1"/>
    <col min="8" max="8" width="10.1809523809524" style="2" customWidth="1"/>
    <col min="9" max="9" width="23.847619047619" style="2" customWidth="1"/>
    <col min="10" max="10" width="8.84761904761905" style="2" customWidth="1"/>
    <col min="11" max="11" width="9.84761904761905" style="2" customWidth="1"/>
    <col min="12" max="12" width="8.84761904761905" style="2" customWidth="1"/>
    <col min="13" max="13" width="11.1809523809524" style="2" customWidth="1"/>
    <col min="14" max="16384" width="12" style="2"/>
  </cols>
  <sheetData>
    <row r="1" s="1" customFormat="1" ht="20.1" customHeight="1"/>
    <row r="2" ht="24.95" customHeight="1" spans="2:13">
      <c r="B2" s="3" t="s">
        <v>953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2:6">
      <c r="B3" s="4"/>
      <c r="F3" s="2"/>
    </row>
    <row r="4" ht="21" customHeight="1" spans="2:6">
      <c r="B4" s="4" t="s">
        <v>1176</v>
      </c>
      <c r="F4" s="2"/>
    </row>
    <row r="5" ht="21" customHeight="1" spans="2:11">
      <c r="B5" s="4" t="s">
        <v>819</v>
      </c>
      <c r="F5" s="2"/>
      <c r="J5" s="6" t="s">
        <v>954</v>
      </c>
      <c r="K5" s="6"/>
    </row>
    <row r="6" ht="21" customHeight="1" spans="2:13"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37" t="s">
        <v>955</v>
      </c>
      <c r="J6" s="74" t="s">
        <v>956</v>
      </c>
      <c r="K6" s="75"/>
      <c r="L6" s="74" t="s">
        <v>957</v>
      </c>
      <c r="M6" s="75"/>
    </row>
    <row r="7" ht="30" customHeight="1" spans="2:13">
      <c r="B7" s="12"/>
      <c r="C7" s="64"/>
      <c r="D7" s="65"/>
      <c r="E7" s="66"/>
      <c r="F7" s="12"/>
      <c r="G7" s="12"/>
      <c r="H7" s="42"/>
      <c r="I7" s="42"/>
      <c r="J7" s="44" t="s">
        <v>958</v>
      </c>
      <c r="K7" s="44" t="s">
        <v>959</v>
      </c>
      <c r="L7" s="44" t="s">
        <v>958</v>
      </c>
      <c r="M7" s="44" t="s">
        <v>960</v>
      </c>
    </row>
    <row r="8" ht="21" customHeight="1" spans="2:13"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37" t="s">
        <v>838</v>
      </c>
      <c r="J8" s="48" t="s">
        <v>839</v>
      </c>
      <c r="K8" s="48" t="s">
        <v>840</v>
      </c>
      <c r="L8" s="48" t="s">
        <v>841</v>
      </c>
      <c r="M8" s="48" t="s">
        <v>842</v>
      </c>
    </row>
    <row r="9" ht="20.45" customHeight="1" spans="2:13">
      <c r="B9" s="70">
        <v>1</v>
      </c>
      <c r="C9" s="71" t="s">
        <v>938</v>
      </c>
      <c r="D9" s="72"/>
      <c r="E9" s="72"/>
      <c r="F9" s="30" t="s">
        <v>939</v>
      </c>
      <c r="G9" s="49" t="s">
        <v>688</v>
      </c>
      <c r="H9" s="31">
        <v>1</v>
      </c>
      <c r="I9" s="76" t="s">
        <v>961</v>
      </c>
      <c r="J9" s="77">
        <v>0.2</v>
      </c>
      <c r="K9" s="31">
        <v>117</v>
      </c>
      <c r="L9" s="31">
        <f t="shared" ref="L9:L16" si="0">ROUND(H9*J9,2)</f>
        <v>0.2</v>
      </c>
      <c r="M9" s="31">
        <f t="shared" ref="M9:M16" si="1">ROUND(K9*L9,2)</f>
        <v>23.4</v>
      </c>
    </row>
    <row r="10" ht="20.45" customHeight="1" spans="2:13">
      <c r="B10" s="70">
        <v>2</v>
      </c>
      <c r="C10" s="71" t="s">
        <v>938</v>
      </c>
      <c r="D10" s="72"/>
      <c r="E10" s="72"/>
      <c r="F10" s="30" t="s">
        <v>939</v>
      </c>
      <c r="G10" s="49" t="s">
        <v>688</v>
      </c>
      <c r="H10" s="31">
        <v>1</v>
      </c>
      <c r="I10" s="76" t="s">
        <v>962</v>
      </c>
      <c r="J10" s="77">
        <v>0.2</v>
      </c>
      <c r="K10" s="31">
        <v>120</v>
      </c>
      <c r="L10" s="31">
        <f t="shared" si="0"/>
        <v>0.2</v>
      </c>
      <c r="M10" s="31">
        <f t="shared" si="1"/>
        <v>24</v>
      </c>
    </row>
    <row r="11" ht="20.45" customHeight="1" spans="2:13">
      <c r="B11" s="70">
        <v>3</v>
      </c>
      <c r="C11" s="71" t="s">
        <v>940</v>
      </c>
      <c r="D11" s="72"/>
      <c r="E11" s="72"/>
      <c r="F11" s="30" t="s">
        <v>941</v>
      </c>
      <c r="G11" s="49" t="s">
        <v>688</v>
      </c>
      <c r="H11" s="31">
        <v>1</v>
      </c>
      <c r="I11" s="76" t="s">
        <v>961</v>
      </c>
      <c r="J11" s="77">
        <v>0.2</v>
      </c>
      <c r="K11" s="31">
        <v>117</v>
      </c>
      <c r="L11" s="31">
        <f t="shared" si="0"/>
        <v>0.2</v>
      </c>
      <c r="M11" s="31">
        <f t="shared" si="1"/>
        <v>23.4</v>
      </c>
    </row>
    <row r="12" ht="20.45" customHeight="1" spans="2:13">
      <c r="B12" s="70">
        <v>4</v>
      </c>
      <c r="C12" s="71" t="s">
        <v>940</v>
      </c>
      <c r="D12" s="72"/>
      <c r="E12" s="72"/>
      <c r="F12" s="30" t="s">
        <v>941</v>
      </c>
      <c r="G12" s="49" t="s">
        <v>688</v>
      </c>
      <c r="H12" s="31">
        <v>1</v>
      </c>
      <c r="I12" s="76" t="s">
        <v>962</v>
      </c>
      <c r="J12" s="77">
        <v>0.2</v>
      </c>
      <c r="K12" s="31">
        <v>120</v>
      </c>
      <c r="L12" s="31">
        <f t="shared" si="0"/>
        <v>0.2</v>
      </c>
      <c r="M12" s="31">
        <f t="shared" si="1"/>
        <v>24</v>
      </c>
    </row>
    <row r="13" ht="20.45" customHeight="1" spans="2:13">
      <c r="B13" s="70">
        <v>5</v>
      </c>
      <c r="C13" s="71" t="s">
        <v>940</v>
      </c>
      <c r="D13" s="72"/>
      <c r="E13" s="72"/>
      <c r="F13" s="30" t="s">
        <v>941</v>
      </c>
      <c r="G13" s="49" t="s">
        <v>688</v>
      </c>
      <c r="H13" s="31">
        <v>1</v>
      </c>
      <c r="I13" s="76" t="s">
        <v>963</v>
      </c>
      <c r="J13" s="77">
        <v>0.2</v>
      </c>
      <c r="K13" s="31">
        <v>117</v>
      </c>
      <c r="L13" s="31">
        <f t="shared" si="0"/>
        <v>0.2</v>
      </c>
      <c r="M13" s="31">
        <f t="shared" si="1"/>
        <v>23.4</v>
      </c>
    </row>
    <row r="14" ht="20.45" customHeight="1" spans="2:13">
      <c r="B14" s="70">
        <v>6</v>
      </c>
      <c r="C14" s="71" t="s">
        <v>948</v>
      </c>
      <c r="D14" s="72"/>
      <c r="E14" s="72"/>
      <c r="F14" s="30" t="s">
        <v>949</v>
      </c>
      <c r="G14" s="49" t="s">
        <v>947</v>
      </c>
      <c r="H14" s="31">
        <v>2</v>
      </c>
      <c r="I14" s="76" t="s">
        <v>962</v>
      </c>
      <c r="J14" s="77">
        <v>0.1</v>
      </c>
      <c r="K14" s="31">
        <v>120</v>
      </c>
      <c r="L14" s="31">
        <f t="shared" si="0"/>
        <v>0.2</v>
      </c>
      <c r="M14" s="31">
        <f t="shared" si="1"/>
        <v>24</v>
      </c>
    </row>
    <row r="15" ht="20.45" customHeight="1" spans="2:13">
      <c r="B15" s="70">
        <v>7</v>
      </c>
      <c r="C15" s="71" t="s">
        <v>948</v>
      </c>
      <c r="D15" s="72" t="s">
        <v>945</v>
      </c>
      <c r="E15" s="72">
        <v>1.3</v>
      </c>
      <c r="F15" s="30" t="s">
        <v>1151</v>
      </c>
      <c r="G15" s="49" t="s">
        <v>947</v>
      </c>
      <c r="H15" s="31">
        <v>1</v>
      </c>
      <c r="I15" s="76" t="s">
        <v>962</v>
      </c>
      <c r="J15" s="77">
        <v>0.1</v>
      </c>
      <c r="K15" s="31">
        <v>120</v>
      </c>
      <c r="L15" s="31">
        <f t="shared" si="0"/>
        <v>0.1</v>
      </c>
      <c r="M15" s="31">
        <f t="shared" si="1"/>
        <v>12</v>
      </c>
    </row>
    <row r="16" ht="20.45" customHeight="1" spans="2:13">
      <c r="B16" s="70">
        <v>8</v>
      </c>
      <c r="C16" s="71" t="s">
        <v>1185</v>
      </c>
      <c r="D16" s="72"/>
      <c r="E16" s="72"/>
      <c r="F16" s="30" t="s">
        <v>1161</v>
      </c>
      <c r="G16" s="49" t="s">
        <v>947</v>
      </c>
      <c r="H16" s="31">
        <v>2</v>
      </c>
      <c r="I16" s="76" t="s">
        <v>962</v>
      </c>
      <c r="J16" s="77">
        <v>0.1</v>
      </c>
      <c r="K16" s="31">
        <v>120</v>
      </c>
      <c r="L16" s="31">
        <f t="shared" si="0"/>
        <v>0.2</v>
      </c>
      <c r="M16" s="31">
        <f t="shared" si="1"/>
        <v>24</v>
      </c>
    </row>
    <row r="17" ht="20.45" customHeight="1" spans="2:13">
      <c r="B17" s="70"/>
      <c r="C17" s="71"/>
      <c r="D17" s="72"/>
      <c r="E17" s="72"/>
      <c r="F17" s="30"/>
      <c r="G17" s="49"/>
      <c r="H17" s="31"/>
      <c r="I17" s="76"/>
      <c r="J17" s="77"/>
      <c r="K17" s="31"/>
      <c r="L17" s="31"/>
      <c r="M17" s="31"/>
    </row>
    <row r="18" ht="20.45" customHeight="1" spans="2:13">
      <c r="B18" s="70"/>
      <c r="C18" s="71"/>
      <c r="D18" s="72"/>
      <c r="E18" s="72"/>
      <c r="F18" s="30"/>
      <c r="G18" s="49"/>
      <c r="H18" s="31"/>
      <c r="I18" s="76"/>
      <c r="J18" s="77"/>
      <c r="K18" s="31"/>
      <c r="L18" s="31"/>
      <c r="M18" s="31"/>
    </row>
    <row r="19" ht="20.45" customHeight="1" spans="2:13">
      <c r="B19" s="70"/>
      <c r="C19" s="71"/>
      <c r="D19" s="72"/>
      <c r="E19" s="72"/>
      <c r="F19" s="30"/>
      <c r="G19" s="49"/>
      <c r="H19" s="31"/>
      <c r="I19" s="76"/>
      <c r="J19" s="77"/>
      <c r="K19" s="31"/>
      <c r="L19" s="31"/>
      <c r="M19" s="31"/>
    </row>
    <row r="20" ht="20.45" customHeight="1" spans="2:13">
      <c r="B20" s="70"/>
      <c r="C20" s="71"/>
      <c r="D20" s="72"/>
      <c r="E20" s="72"/>
      <c r="F20" s="30"/>
      <c r="G20" s="49"/>
      <c r="H20" s="31"/>
      <c r="I20" s="76"/>
      <c r="J20" s="77"/>
      <c r="K20" s="31"/>
      <c r="L20" s="31"/>
      <c r="M20" s="31"/>
    </row>
    <row r="21" ht="20.45" customHeight="1" spans="2:13">
      <c r="B21" s="70"/>
      <c r="C21" s="71"/>
      <c r="D21" s="72"/>
      <c r="E21" s="72"/>
      <c r="F21" s="30"/>
      <c r="G21" s="49"/>
      <c r="H21" s="31"/>
      <c r="I21" s="76"/>
      <c r="J21" s="77"/>
      <c r="K21" s="31"/>
      <c r="L21" s="31"/>
      <c r="M21" s="31"/>
    </row>
    <row r="22" ht="20.45" hidden="1" customHeight="1" spans="2:13">
      <c r="B22" s="70"/>
      <c r="C22" s="71"/>
      <c r="D22" s="72"/>
      <c r="E22" s="72"/>
      <c r="F22" s="30"/>
      <c r="G22" s="49"/>
      <c r="H22" s="31"/>
      <c r="I22" s="76"/>
      <c r="J22" s="77"/>
      <c r="K22" s="31"/>
      <c r="L22" s="31"/>
      <c r="M22" s="31"/>
    </row>
    <row r="23" ht="20.45" hidden="1" customHeight="1" spans="2:13">
      <c r="B23" s="70"/>
      <c r="C23" s="71"/>
      <c r="D23" s="72"/>
      <c r="E23" s="72"/>
      <c r="F23" s="30"/>
      <c r="G23" s="49"/>
      <c r="H23" s="31"/>
      <c r="I23" s="76"/>
      <c r="J23" s="77"/>
      <c r="K23" s="31"/>
      <c r="L23" s="31"/>
      <c r="M23" s="31"/>
    </row>
    <row r="24" ht="20.45" hidden="1" customHeight="1" spans="2:13">
      <c r="B24" s="70"/>
      <c r="C24" s="71"/>
      <c r="D24" s="72"/>
      <c r="E24" s="72"/>
      <c r="F24" s="30"/>
      <c r="G24" s="49"/>
      <c r="H24" s="31"/>
      <c r="I24" s="76"/>
      <c r="J24" s="77"/>
      <c r="K24" s="31"/>
      <c r="L24" s="31"/>
      <c r="M24" s="31"/>
    </row>
    <row r="25" ht="20.45" hidden="1" customHeight="1" spans="2:13">
      <c r="B25" s="70"/>
      <c r="C25" s="71"/>
      <c r="D25" s="72"/>
      <c r="E25" s="72"/>
      <c r="F25" s="30"/>
      <c r="G25" s="49"/>
      <c r="H25" s="31"/>
      <c r="I25" s="76"/>
      <c r="J25" s="77"/>
      <c r="K25" s="31"/>
      <c r="L25" s="31"/>
      <c r="M25" s="31"/>
    </row>
    <row r="26" ht="20.45" customHeight="1" spans="2:13">
      <c r="B26" s="70"/>
      <c r="C26" s="71"/>
      <c r="D26" s="72"/>
      <c r="E26" s="72"/>
      <c r="F26" s="73" t="s">
        <v>600</v>
      </c>
      <c r="G26" s="49"/>
      <c r="H26" s="31"/>
      <c r="I26" s="31"/>
      <c r="J26" s="31"/>
      <c r="K26" s="31"/>
      <c r="L26" s="78">
        <f>SUM(L9:L25)</f>
        <v>1.5</v>
      </c>
      <c r="M26" s="78">
        <f>SUM(M9:M25)</f>
        <v>178.2</v>
      </c>
    </row>
    <row r="27" ht="20.45" customHeight="1" spans="2:13">
      <c r="B27" s="70"/>
      <c r="C27" s="71"/>
      <c r="D27" s="72"/>
      <c r="E27" s="72"/>
      <c r="F27" s="60"/>
      <c r="G27" s="49"/>
      <c r="H27" s="31"/>
      <c r="I27" s="31"/>
      <c r="J27" s="31"/>
      <c r="K27" s="31"/>
      <c r="L27" s="31"/>
      <c r="M27" s="31"/>
    </row>
  </sheetData>
  <sheetProtection password="CF7A" sheet="1" objects="1"/>
  <mergeCells count="10">
    <mergeCell ref="B2:M2"/>
    <mergeCell ref="J6:K6"/>
    <mergeCell ref="L6:M6"/>
    <mergeCell ref="C8:E8"/>
    <mergeCell ref="B6:B7"/>
    <mergeCell ref="F6:F7"/>
    <mergeCell ref="G6:G7"/>
    <mergeCell ref="H6:H7"/>
    <mergeCell ref="I6:I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9" orientation="landscape" horizontalDpi="600"/>
  <headerFooter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8.1238095238095" style="33" customWidth="1"/>
    <col min="4" max="4" width="31.6285714285714" style="34" customWidth="1"/>
    <col min="5" max="5" width="10.1809523809524" style="2" customWidth="1"/>
    <col min="6" max="6" width="10.1809523809524" style="1" customWidth="1"/>
    <col min="7" max="7" width="14.123809523809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1176</v>
      </c>
    </row>
    <row r="5" ht="21" customHeight="1" spans="2:10">
      <c r="B5" s="4" t="s">
        <v>819</v>
      </c>
      <c r="H5" s="6"/>
      <c r="I5" s="6"/>
      <c r="J5" s="51" t="s">
        <v>966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1190</v>
      </c>
      <c r="D9" s="50" t="s">
        <v>975</v>
      </c>
      <c r="E9" s="31" t="s">
        <v>976</v>
      </c>
      <c r="F9" s="32">
        <v>1</v>
      </c>
      <c r="G9" s="31">
        <v>8491</v>
      </c>
      <c r="H9" s="31"/>
      <c r="I9" s="31">
        <f t="shared" ref="I9:I13" si="0">F9*H9</f>
        <v>0</v>
      </c>
      <c r="J9" s="31">
        <f t="shared" ref="J9:J13" si="1">ROUND(I9*13%,2)</f>
        <v>0</v>
      </c>
      <c r="K9" s="31">
        <f t="shared" ref="K9:K13" si="2">I9+J9</f>
        <v>0</v>
      </c>
      <c r="L9" s="49"/>
    </row>
    <row r="10" ht="20.45" customHeight="1" spans="2:12">
      <c r="B10" s="49">
        <v>2</v>
      </c>
      <c r="C10" s="30" t="s">
        <v>1190</v>
      </c>
      <c r="D10" s="50" t="s">
        <v>1191</v>
      </c>
      <c r="E10" s="31" t="s">
        <v>976</v>
      </c>
      <c r="F10" s="32">
        <v>1</v>
      </c>
      <c r="G10" s="31">
        <v>8491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49">
        <v>3</v>
      </c>
      <c r="C11" s="30" t="s">
        <v>1192</v>
      </c>
      <c r="D11" s="50" t="s">
        <v>1193</v>
      </c>
      <c r="E11" s="31" t="s">
        <v>976</v>
      </c>
      <c r="F11" s="32">
        <v>1</v>
      </c>
      <c r="G11" s="31">
        <v>13550.2566371681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49">
        <v>4</v>
      </c>
      <c r="C12" s="30" t="s">
        <v>1194</v>
      </c>
      <c r="D12" s="50" t="s">
        <v>1195</v>
      </c>
      <c r="E12" s="31" t="s">
        <v>933</v>
      </c>
      <c r="F12" s="32">
        <v>2</v>
      </c>
      <c r="G12" s="31">
        <v>11232</v>
      </c>
      <c r="H12" s="31"/>
      <c r="I12" s="31">
        <f t="shared" si="0"/>
        <v>0</v>
      </c>
      <c r="J12" s="31">
        <f t="shared" si="1"/>
        <v>0</v>
      </c>
      <c r="K12" s="31">
        <f t="shared" si="2"/>
        <v>0</v>
      </c>
      <c r="L12" s="49"/>
    </row>
    <row r="13" ht="20.45" customHeight="1" spans="2:12">
      <c r="B13" s="49">
        <v>5</v>
      </c>
      <c r="C13" s="30" t="s">
        <v>1196</v>
      </c>
      <c r="D13" s="50" t="s">
        <v>1197</v>
      </c>
      <c r="E13" s="31" t="s">
        <v>400</v>
      </c>
      <c r="F13" s="32">
        <v>1</v>
      </c>
      <c r="G13" s="31">
        <v>7079.65</v>
      </c>
      <c r="H13" s="31"/>
      <c r="I13" s="31">
        <f t="shared" si="0"/>
        <v>0</v>
      </c>
      <c r="J13" s="31">
        <f t="shared" si="1"/>
        <v>0</v>
      </c>
      <c r="K13" s="31">
        <f t="shared" si="2"/>
        <v>0</v>
      </c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3">SUM(I9:I20)</f>
        <v>0</v>
      </c>
      <c r="J21" s="52">
        <f t="shared" si="3"/>
        <v>0</v>
      </c>
      <c r="K21" s="52">
        <f t="shared" si="3"/>
        <v>0</v>
      </c>
      <c r="L21" s="49"/>
    </row>
    <row r="22" ht="20.45" customHeight="1" spans="2:12">
      <c r="B22" s="49"/>
      <c r="C22" s="56" t="s">
        <v>980</v>
      </c>
      <c r="D22" s="50" t="s">
        <v>981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984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985</v>
      </c>
      <c r="E26" s="31"/>
      <c r="F26" s="32"/>
      <c r="G26" s="32"/>
      <c r="H26" s="31"/>
      <c r="I26" s="52">
        <f t="shared" ref="I26:K26" si="4">SUM(I21:I25)</f>
        <v>0</v>
      </c>
      <c r="J26" s="52">
        <f t="shared" si="4"/>
        <v>0</v>
      </c>
      <c r="K26" s="52">
        <f t="shared" si="4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3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3">
      <formula1>G9:G13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1.6285714285714" style="33" customWidth="1"/>
    <col min="4" max="4" width="30.3714285714286" style="34" customWidth="1"/>
    <col min="5" max="5" width="10.1809523809524" style="2" customWidth="1"/>
    <col min="6" max="6" width="10.1809523809524" style="1" customWidth="1"/>
    <col min="7" max="7" width="13.123809523809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1176</v>
      </c>
    </row>
    <row r="5" ht="21" customHeight="1" spans="2:10">
      <c r="B5" s="4" t="s">
        <v>819</v>
      </c>
      <c r="H5" s="6"/>
      <c r="I5" s="6"/>
      <c r="J5" s="51" t="s">
        <v>987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53" t="s">
        <v>834</v>
      </c>
      <c r="D8" s="29" t="s">
        <v>835</v>
      </c>
      <c r="E8" s="15" t="s">
        <v>836</v>
      </c>
      <c r="F8" s="11" t="s">
        <v>837</v>
      </c>
      <c r="G8" s="11" t="s">
        <v>838</v>
      </c>
      <c r="H8" s="39" t="s">
        <v>839</v>
      </c>
      <c r="I8" s="39" t="s">
        <v>840</v>
      </c>
      <c r="J8" s="39" t="s">
        <v>841</v>
      </c>
      <c r="K8" s="39" t="s">
        <v>842</v>
      </c>
      <c r="L8" s="39"/>
    </row>
    <row r="9" ht="20.45" customHeight="1" spans="2:12">
      <c r="B9" s="54">
        <v>1</v>
      </c>
      <c r="C9" s="30" t="s">
        <v>988</v>
      </c>
      <c r="D9" s="50" t="s">
        <v>989</v>
      </c>
      <c r="E9" s="31" t="s">
        <v>423</v>
      </c>
      <c r="F9" s="32">
        <v>20</v>
      </c>
      <c r="G9" s="31">
        <v>12.0837606837607</v>
      </c>
      <c r="H9" s="31"/>
      <c r="I9" s="31">
        <f t="shared" ref="I9:I11" si="0">ROUND(F9*H9,2)</f>
        <v>0</v>
      </c>
      <c r="J9" s="31">
        <f t="shared" ref="J9:J11" si="1">ROUND(I9*13%,2)</f>
        <v>0</v>
      </c>
      <c r="K9" s="31">
        <f t="shared" ref="K9:K11" si="2">I9+J9</f>
        <v>0</v>
      </c>
      <c r="L9" s="49"/>
    </row>
    <row r="10" ht="20.45" customHeight="1" spans="2:12">
      <c r="B10" s="54">
        <v>2</v>
      </c>
      <c r="C10" s="30" t="s">
        <v>988</v>
      </c>
      <c r="D10" s="50" t="s">
        <v>1198</v>
      </c>
      <c r="E10" s="31" t="s">
        <v>423</v>
      </c>
      <c r="F10" s="32">
        <v>20</v>
      </c>
      <c r="G10" s="31">
        <v>16.6136752136752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54">
        <v>3</v>
      </c>
      <c r="C11" s="30" t="s">
        <v>988</v>
      </c>
      <c r="D11" s="50" t="s">
        <v>1155</v>
      </c>
      <c r="E11" s="31" t="s">
        <v>423</v>
      </c>
      <c r="F11" s="32">
        <v>10</v>
      </c>
      <c r="G11" s="31">
        <v>35.96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54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54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54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54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54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54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54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54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54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54"/>
      <c r="C21" s="26" t="s">
        <v>979</v>
      </c>
      <c r="D21" s="50"/>
      <c r="E21" s="31"/>
      <c r="F21" s="32"/>
      <c r="G21" s="32"/>
      <c r="H21" s="31"/>
      <c r="I21" s="52">
        <f t="shared" ref="I21:K21" si="3">SUM(I9:I20)</f>
        <v>0</v>
      </c>
      <c r="J21" s="52">
        <f t="shared" si="3"/>
        <v>0</v>
      </c>
      <c r="K21" s="52">
        <f t="shared" si="3"/>
        <v>0</v>
      </c>
      <c r="L21" s="49"/>
    </row>
    <row r="22" ht="20.45" customHeight="1" spans="2:12">
      <c r="B22" s="54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54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54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54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54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4">SUM(I21:I25)</f>
        <v>0</v>
      </c>
      <c r="J26" s="52">
        <f t="shared" si="4"/>
        <v>0</v>
      </c>
      <c r="K26" s="52">
        <f t="shared" si="4"/>
        <v>0</v>
      </c>
      <c r="L26" s="49"/>
    </row>
    <row r="27" ht="20.45" customHeight="1" spans="2:12">
      <c r="B27" s="54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1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1">
      <formula1>G9:G11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3.6285714285714" style="33" customWidth="1"/>
    <col min="4" max="4" width="30.5047619047619" style="34" customWidth="1"/>
    <col min="5" max="5" width="10.1809523809524" style="2" customWidth="1"/>
    <col min="6" max="6" width="10.1809523809524" style="1" customWidth="1"/>
    <col min="7" max="7" width="14.247619047619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995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1176</v>
      </c>
    </row>
    <row r="5" ht="21" customHeight="1" spans="2:10">
      <c r="B5" s="4" t="s">
        <v>819</v>
      </c>
      <c r="H5" s="6"/>
      <c r="I5" s="6"/>
      <c r="J5" s="51" t="s">
        <v>996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997</v>
      </c>
      <c r="D9" s="50"/>
      <c r="E9" s="31" t="s">
        <v>998</v>
      </c>
      <c r="F9" s="32">
        <v>1</v>
      </c>
      <c r="G9" s="31">
        <v>300</v>
      </c>
      <c r="H9" s="31"/>
      <c r="I9" s="31">
        <f>ROUND(F9*H9,2)</f>
        <v>0</v>
      </c>
      <c r="J9" s="31">
        <f>ROUND(I9*9%,2)</f>
        <v>0</v>
      </c>
      <c r="K9" s="31">
        <f>I9+J9</f>
        <v>0</v>
      </c>
      <c r="L9" s="49"/>
    </row>
    <row r="10" ht="20.45" customHeight="1" spans="2:12">
      <c r="B10" s="49"/>
      <c r="C10" s="30"/>
      <c r="D10" s="50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4" orientation="landscape" horizontalDpi="600"/>
  <headerFooter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 outlineLevelCol="7"/>
  <cols>
    <col min="1" max="1" width="6.18095238095238" style="2" customWidth="1"/>
    <col min="2" max="2" width="7.51428571428571" style="1" customWidth="1"/>
    <col min="3" max="3" width="26.1809523809524" style="1" customWidth="1"/>
    <col min="4" max="4" width="56.5047619047619" style="1" customWidth="1"/>
    <col min="5" max="7" width="15.5142857142857" style="1" customWidth="1"/>
    <col min="8" max="8" width="16.1809523809524" style="1" customWidth="1"/>
    <col min="9" max="16384" width="12" style="2"/>
  </cols>
  <sheetData>
    <row r="1" s="1" customFormat="1" ht="20.1" customHeight="1"/>
    <row r="2" ht="24.95" customHeight="1" spans="2:8">
      <c r="B2" s="3" t="s">
        <v>999</v>
      </c>
      <c r="C2" s="3"/>
      <c r="D2" s="3"/>
      <c r="E2" s="3"/>
      <c r="F2" s="3"/>
      <c r="G2" s="3"/>
      <c r="H2" s="3"/>
    </row>
    <row r="3" ht="21" customHeight="1" spans="2:8">
      <c r="B3" s="4"/>
      <c r="C3" s="5"/>
      <c r="D3" s="5"/>
      <c r="E3" s="5"/>
      <c r="F3" s="5"/>
      <c r="G3" s="5"/>
      <c r="H3" s="5"/>
    </row>
    <row r="4" ht="21" customHeight="1" spans="2:2">
      <c r="B4" s="4" t="s">
        <v>1176</v>
      </c>
    </row>
    <row r="5" ht="21" customHeight="1" spans="2:8">
      <c r="B5" s="4" t="s">
        <v>819</v>
      </c>
      <c r="G5" s="6" t="s">
        <v>1000</v>
      </c>
      <c r="H5" s="6" t="s">
        <v>821</v>
      </c>
    </row>
    <row r="6" ht="21" customHeight="1" spans="2:8">
      <c r="B6" s="7" t="s">
        <v>3</v>
      </c>
      <c r="C6" s="7" t="s">
        <v>1001</v>
      </c>
      <c r="D6" s="7" t="s">
        <v>1002</v>
      </c>
      <c r="E6" s="8" t="s">
        <v>1003</v>
      </c>
      <c r="F6" s="9"/>
      <c r="G6" s="10"/>
      <c r="H6" s="11" t="s">
        <v>7</v>
      </c>
    </row>
    <row r="7" ht="21" customHeight="1" spans="2:8">
      <c r="B7" s="12"/>
      <c r="C7" s="12"/>
      <c r="D7" s="12"/>
      <c r="E7" s="13" t="s">
        <v>971</v>
      </c>
      <c r="F7" s="13" t="s">
        <v>972</v>
      </c>
      <c r="G7" s="13" t="s">
        <v>973</v>
      </c>
      <c r="H7" s="11"/>
    </row>
    <row r="8" ht="21" customHeight="1" spans="2:8">
      <c r="B8" s="14" t="s">
        <v>833</v>
      </c>
      <c r="C8" s="15" t="s">
        <v>834</v>
      </c>
      <c r="D8" s="15" t="s">
        <v>835</v>
      </c>
      <c r="E8" s="15" t="s">
        <v>836</v>
      </c>
      <c r="F8" s="15" t="s">
        <v>1004</v>
      </c>
      <c r="G8" s="15" t="s">
        <v>1005</v>
      </c>
      <c r="H8" s="15" t="s">
        <v>839</v>
      </c>
    </row>
    <row r="9" ht="20.45" customHeight="1" spans="2:8">
      <c r="B9" s="16">
        <v>1</v>
      </c>
      <c r="C9" s="17" t="s">
        <v>63</v>
      </c>
      <c r="D9" s="23" t="s">
        <v>1006</v>
      </c>
      <c r="E9" s="19">
        <f>'表五（移动电源设备）'!建筑安装工程费*1.5%</f>
        <v>146.8378791</v>
      </c>
      <c r="F9" s="19">
        <f>'表五（移动电源设备）'!安全生产费*9%</f>
        <v>13.215409119</v>
      </c>
      <c r="G9" s="24">
        <f>SUM(E9:F9)</f>
        <v>160.053288219</v>
      </c>
      <c r="H9" s="20" t="s">
        <v>1007</v>
      </c>
    </row>
    <row r="10" ht="20.45" customHeight="1" spans="2:8">
      <c r="B10" s="16"/>
      <c r="C10" s="17"/>
      <c r="D10" s="23"/>
      <c r="E10" s="19"/>
      <c r="F10" s="19"/>
      <c r="G10" s="24"/>
      <c r="H10" s="20"/>
    </row>
    <row r="11" ht="20.45" customHeight="1" spans="2:8">
      <c r="B11" s="16"/>
      <c r="C11" s="17"/>
      <c r="D11" s="23"/>
      <c r="E11" s="19"/>
      <c r="F11" s="19"/>
      <c r="G11" s="24"/>
      <c r="H11" s="20"/>
    </row>
    <row r="12" ht="20.45" customHeight="1" spans="2:8">
      <c r="B12" s="16"/>
      <c r="C12" s="17"/>
      <c r="D12" s="23"/>
      <c r="E12" s="19"/>
      <c r="F12" s="19"/>
      <c r="G12" s="24"/>
      <c r="H12" s="20"/>
    </row>
    <row r="13" ht="20.45" customHeight="1" spans="2:8">
      <c r="B13" s="16"/>
      <c r="C13" s="17"/>
      <c r="D13" s="23"/>
      <c r="E13" s="19"/>
      <c r="F13" s="19"/>
      <c r="G13" s="24"/>
      <c r="H13" s="20"/>
    </row>
    <row r="14" ht="20.45" customHeight="1" spans="2:8">
      <c r="B14" s="16"/>
      <c r="C14" s="17"/>
      <c r="D14" s="23"/>
      <c r="E14" s="19"/>
      <c r="F14" s="19"/>
      <c r="G14" s="24"/>
      <c r="H14" s="20"/>
    </row>
    <row r="15" ht="20.45" customHeight="1" spans="2:8">
      <c r="B15" s="16"/>
      <c r="C15" s="17"/>
      <c r="D15" s="23"/>
      <c r="E15" s="19"/>
      <c r="F15" s="19"/>
      <c r="G15" s="24"/>
      <c r="H15" s="20"/>
    </row>
    <row r="16" ht="20.45" customHeight="1" spans="2:8">
      <c r="B16" s="16"/>
      <c r="C16" s="17"/>
      <c r="D16" s="23"/>
      <c r="E16" s="19"/>
      <c r="F16" s="19"/>
      <c r="G16" s="24"/>
      <c r="H16" s="20"/>
    </row>
    <row r="17" ht="20.45" customHeight="1" spans="2:8">
      <c r="B17" s="16"/>
      <c r="C17" s="17"/>
      <c r="D17" s="23"/>
      <c r="E17" s="19"/>
      <c r="F17" s="19"/>
      <c r="G17" s="24"/>
      <c r="H17" s="20"/>
    </row>
    <row r="18" ht="20.45" customHeight="1" spans="2:8">
      <c r="B18" s="16"/>
      <c r="C18" s="17"/>
      <c r="D18" s="23"/>
      <c r="E18" s="19"/>
      <c r="F18" s="19"/>
      <c r="G18" s="24"/>
      <c r="H18" s="20"/>
    </row>
    <row r="19" ht="20.45" customHeight="1" spans="2:8">
      <c r="B19" s="16"/>
      <c r="C19" s="17"/>
      <c r="D19" s="23"/>
      <c r="E19" s="19"/>
      <c r="F19" s="19"/>
      <c r="G19" s="24"/>
      <c r="H19" s="20"/>
    </row>
    <row r="20" ht="20.45" customHeight="1" spans="2:8">
      <c r="B20" s="16"/>
      <c r="C20" s="17"/>
      <c r="D20" s="23"/>
      <c r="E20" s="19"/>
      <c r="F20" s="19"/>
      <c r="G20" s="24"/>
      <c r="H20" s="20"/>
    </row>
    <row r="21" ht="20.45" customHeight="1" spans="2:8">
      <c r="B21" s="16"/>
      <c r="C21" s="17"/>
      <c r="D21" s="23"/>
      <c r="E21" s="19"/>
      <c r="F21" s="19"/>
      <c r="G21" s="24"/>
      <c r="H21" s="20"/>
    </row>
    <row r="22" ht="20.45" customHeight="1" spans="2:8">
      <c r="B22" s="16"/>
      <c r="C22" s="17"/>
      <c r="D22" s="23"/>
      <c r="E22" s="19"/>
      <c r="F22" s="19"/>
      <c r="G22" s="24"/>
      <c r="H22" s="20"/>
    </row>
    <row r="23" ht="20.45" hidden="1" customHeight="1" spans="2:8">
      <c r="B23" s="16"/>
      <c r="C23" s="17"/>
      <c r="D23" s="23"/>
      <c r="E23" s="19"/>
      <c r="F23" s="19"/>
      <c r="G23" s="24"/>
      <c r="H23" s="20"/>
    </row>
    <row r="24" ht="20.45" hidden="1" customHeight="1" spans="2:8">
      <c r="B24" s="16"/>
      <c r="C24" s="17"/>
      <c r="D24" s="23"/>
      <c r="E24" s="19"/>
      <c r="F24" s="19"/>
      <c r="G24" s="24"/>
      <c r="H24" s="20"/>
    </row>
    <row r="25" ht="20.45" hidden="1" customHeight="1" spans="2:8">
      <c r="B25" s="16"/>
      <c r="C25" s="17"/>
      <c r="D25" s="23"/>
      <c r="E25" s="19"/>
      <c r="F25" s="19"/>
      <c r="G25" s="24"/>
      <c r="H25" s="20"/>
    </row>
    <row r="26" ht="20.45" customHeight="1" spans="2:8">
      <c r="B26" s="16">
        <v>2</v>
      </c>
      <c r="C26" s="26" t="s">
        <v>153</v>
      </c>
      <c r="D26" s="27"/>
      <c r="E26" s="28">
        <v>166.27</v>
      </c>
      <c r="F26" s="28">
        <v>14.96</v>
      </c>
      <c r="G26" s="28">
        <v>181.23</v>
      </c>
      <c r="H26" s="20"/>
    </row>
    <row r="27" ht="20.45" customHeight="1" spans="2:8">
      <c r="B27" s="29"/>
      <c r="C27" s="30"/>
      <c r="D27" s="30"/>
      <c r="E27" s="31"/>
      <c r="F27" s="32"/>
      <c r="G27" s="31"/>
      <c r="H27" s="31"/>
    </row>
  </sheetData>
  <sheetProtection password="CF7A" sheet="1" objects="1"/>
  <mergeCells count="6">
    <mergeCell ref="B2:H2"/>
    <mergeCell ref="E6:G6"/>
    <mergeCell ref="B6:B7"/>
    <mergeCell ref="C6:C7"/>
    <mergeCell ref="D6:D7"/>
    <mergeCell ref="H6:H7"/>
  </mergeCells>
  <printOptions horizontalCentered="1"/>
  <pageMargins left="0.393055555555556" right="0.393055555555556" top="0.984027777777778" bottom="0.590277777777778" header="1.85" footer="0.393055555555556"/>
  <pageSetup paperSize="9" orientation="landscape" horizontalDpi="600"/>
  <headerFooter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7"/>
  <sheetViews>
    <sheetView showGridLines="0" showZeros="0" view="pageBreakPreview" zoomScale="85" zoomScaleNormal="100" workbookViewId="0">
      <pane xSplit="1" ySplit="9" topLeftCell="B10" activePane="bottomRight" state="frozen"/>
      <selection/>
      <selection pane="topRight"/>
      <selection pane="bottomLeft"/>
      <selection pane="bottomRight" activeCell="K11" sqref="K11"/>
    </sheetView>
  </sheetViews>
  <sheetFormatPr defaultColWidth="12" defaultRowHeight="13.5"/>
  <cols>
    <col min="1" max="1" width="6.18095238095238" style="108" customWidth="1"/>
    <col min="2" max="2" width="8.51428571428571" style="108" customWidth="1"/>
    <col min="3" max="3" width="13.5142857142857" style="108" customWidth="1"/>
    <col min="4" max="4" width="16.847619047619" style="108" customWidth="1"/>
    <col min="5" max="5" width="12.847619047619" style="108" customWidth="1"/>
    <col min="6" max="6" width="15.5142857142857" style="108" customWidth="1"/>
    <col min="7" max="7" width="12.6666666666667" style="108" customWidth="1"/>
    <col min="8" max="9" width="15.5142857142857" style="108" customWidth="1"/>
    <col min="10" max="10" width="11.5142857142857" style="108" customWidth="1"/>
    <col min="11" max="11" width="16.847619047619" style="108" customWidth="1"/>
    <col min="12" max="12" width="14.1809523809524" style="108" customWidth="1"/>
    <col min="13" max="13" width="16.847619047619" style="108" customWidth="1"/>
    <col min="14" max="14" width="11.3333333333333" style="108" customWidth="1"/>
    <col min="15" max="16384" width="12" style="108"/>
  </cols>
  <sheetData>
    <row r="1" ht="20.1" customHeight="1"/>
    <row r="2" ht="24.95" customHeight="1" spans="2:14">
      <c r="B2" s="84" t="s">
        <v>816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21" customHeight="1" spans="2:14">
      <c r="B3" s="4" t="s">
        <v>817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="1" customFormat="1" ht="21" customHeight="1" spans="2:14">
      <c r="B4" s="4" t="s">
        <v>1199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1" customFormat="1" ht="21" customHeight="1" spans="2:14">
      <c r="B5" s="4" t="s">
        <v>819</v>
      </c>
      <c r="C5" s="85"/>
      <c r="D5" s="85"/>
      <c r="E5" s="85"/>
      <c r="F5" s="85"/>
      <c r="G5" s="85"/>
      <c r="H5" s="85"/>
      <c r="I5" s="85"/>
      <c r="J5" s="85"/>
      <c r="K5" s="85"/>
      <c r="L5" s="86" t="s">
        <v>1009</v>
      </c>
      <c r="M5" s="85"/>
      <c r="N5" s="86" t="s">
        <v>821</v>
      </c>
    </row>
    <row r="6" ht="24.95" customHeight="1" spans="2:14">
      <c r="B6" s="110" t="s">
        <v>3</v>
      </c>
      <c r="C6" s="110" t="s">
        <v>822</v>
      </c>
      <c r="D6" s="110" t="s">
        <v>823</v>
      </c>
      <c r="E6" s="111" t="s">
        <v>824</v>
      </c>
      <c r="F6" s="111" t="s">
        <v>825</v>
      </c>
      <c r="G6" s="111" t="s">
        <v>826</v>
      </c>
      <c r="H6" s="111" t="s">
        <v>170</v>
      </c>
      <c r="I6" s="111" t="s">
        <v>511</v>
      </c>
      <c r="J6" s="111" t="s">
        <v>64</v>
      </c>
      <c r="K6" s="110" t="s">
        <v>827</v>
      </c>
      <c r="L6" s="110"/>
      <c r="M6" s="110"/>
      <c r="N6" s="110"/>
    </row>
    <row r="7" ht="24.95" customHeight="1" spans="2:14">
      <c r="B7" s="110"/>
      <c r="C7" s="110"/>
      <c r="D7" s="110"/>
      <c r="E7" s="111"/>
      <c r="F7" s="111"/>
      <c r="G7" s="111"/>
      <c r="H7" s="111"/>
      <c r="I7" s="111"/>
      <c r="J7" s="111"/>
      <c r="K7" s="110"/>
      <c r="L7" s="110"/>
      <c r="M7" s="110"/>
      <c r="N7" s="110"/>
    </row>
    <row r="8" ht="35.1" customHeight="1" spans="2:14">
      <c r="B8" s="110"/>
      <c r="C8" s="110"/>
      <c r="D8" s="110"/>
      <c r="E8" s="110" t="s">
        <v>828</v>
      </c>
      <c r="F8" s="110"/>
      <c r="G8" s="110"/>
      <c r="H8" s="110"/>
      <c r="I8" s="110"/>
      <c r="J8" s="110"/>
      <c r="K8" s="111" t="s">
        <v>829</v>
      </c>
      <c r="L8" s="111" t="s">
        <v>830</v>
      </c>
      <c r="M8" s="111" t="s">
        <v>831</v>
      </c>
      <c r="N8" s="111" t="s">
        <v>832</v>
      </c>
    </row>
    <row r="9" ht="30" customHeight="1" spans="2:14">
      <c r="B9" s="112" t="s">
        <v>833</v>
      </c>
      <c r="C9" s="112" t="s">
        <v>834</v>
      </c>
      <c r="D9" s="112" t="s">
        <v>835</v>
      </c>
      <c r="E9" s="112" t="s">
        <v>836</v>
      </c>
      <c r="F9" s="113" t="s">
        <v>837</v>
      </c>
      <c r="G9" s="113" t="s">
        <v>838</v>
      </c>
      <c r="H9" s="113" t="s">
        <v>839</v>
      </c>
      <c r="I9" s="113" t="s">
        <v>840</v>
      </c>
      <c r="J9" s="112" t="s">
        <v>841</v>
      </c>
      <c r="K9" s="113" t="s">
        <v>842</v>
      </c>
      <c r="L9" s="113" t="s">
        <v>843</v>
      </c>
      <c r="M9" s="113" t="s">
        <v>844</v>
      </c>
      <c r="N9" s="113" t="s">
        <v>845</v>
      </c>
    </row>
    <row r="10" ht="42.95" customHeight="1" spans="2:14">
      <c r="B10" s="50" t="s">
        <v>9</v>
      </c>
      <c r="C10" s="50" t="s">
        <v>1010</v>
      </c>
      <c r="D10" s="50" t="s">
        <v>847</v>
      </c>
      <c r="E10" s="114"/>
      <c r="F10" s="114">
        <f>'表一（移动设备安装）'!国内配套设备费+'表一（移动设备安装）'!主设备费</f>
        <v>0</v>
      </c>
      <c r="G10" s="114"/>
      <c r="H10" s="114">
        <f>'表一（移动设备安装）'!建筑安装工程费</f>
        <v>99601.2187955425</v>
      </c>
      <c r="I10" s="114"/>
      <c r="J10" s="114"/>
      <c r="K10" s="114">
        <f>SUM(E10:J10)</f>
        <v>99601.2187955425</v>
      </c>
      <c r="L10" s="114">
        <f>'表一（移动设备安装）'!建筑安装工程费增值税+'表一（移动设备安装）'!国内配套设备费增值税+'表一（移动设备安装）'!主设备费增值税</f>
        <v>8964.11</v>
      </c>
      <c r="M10" s="114">
        <f>SUM(K10:L10)</f>
        <v>108565.328795543</v>
      </c>
      <c r="N10" s="32"/>
    </row>
    <row r="11" ht="42.95" customHeight="1" spans="2:14">
      <c r="B11" s="50" t="s">
        <v>11</v>
      </c>
      <c r="C11" s="50" t="s">
        <v>1011</v>
      </c>
      <c r="D11" s="50" t="s">
        <v>849</v>
      </c>
      <c r="E11" s="114"/>
      <c r="F11" s="114"/>
      <c r="G11" s="114"/>
      <c r="H11" s="114"/>
      <c r="I11" s="114">
        <f>'表一（移动设备安装）'!工程建设其他费</f>
        <v>1694.01828193314</v>
      </c>
      <c r="J11" s="114"/>
      <c r="K11" s="114">
        <f>I11</f>
        <v>1694.01828193314</v>
      </c>
      <c r="L11" s="114">
        <f>'表一（移动设备安装）'!工程建设其他费增值税</f>
        <v>152.461645373982</v>
      </c>
      <c r="M11" s="114">
        <f>ROUND(SUM(K11:L11),2)</f>
        <v>1846.48</v>
      </c>
      <c r="N11" s="32"/>
    </row>
    <row r="12" ht="42.95" customHeight="1" spans="2:14">
      <c r="B12" s="50"/>
      <c r="C12" s="26"/>
      <c r="D12" s="26" t="s">
        <v>600</v>
      </c>
      <c r="E12" s="114"/>
      <c r="F12" s="114">
        <f t="shared" ref="F12:H12" si="0">F10</f>
        <v>0</v>
      </c>
      <c r="G12" s="114">
        <f t="shared" si="0"/>
        <v>0</v>
      </c>
      <c r="H12" s="114">
        <f t="shared" si="0"/>
        <v>99601.2187955425</v>
      </c>
      <c r="I12" s="114">
        <f>I11</f>
        <v>1694.01828193314</v>
      </c>
      <c r="J12" s="114"/>
      <c r="K12" s="114">
        <f>SUM(K10:K11)</f>
        <v>101295.237077476</v>
      </c>
      <c r="L12" s="114">
        <f>SUM(L10:L11)</f>
        <v>9116.57164537398</v>
      </c>
      <c r="M12" s="114">
        <f>ROUND(SUM(M10:M11),2)</f>
        <v>110411.81</v>
      </c>
      <c r="N12" s="115"/>
    </row>
    <row r="13" ht="42.95" customHeight="1" spans="2:14">
      <c r="B13" s="50" t="s">
        <v>13</v>
      </c>
      <c r="C13" s="50"/>
      <c r="D13" s="50" t="s">
        <v>64</v>
      </c>
      <c r="E13" s="114"/>
      <c r="F13" s="114"/>
      <c r="G13" s="114"/>
      <c r="H13" s="114"/>
      <c r="I13" s="114"/>
      <c r="J13" s="114">
        <v>0</v>
      </c>
      <c r="K13" s="114">
        <v>0</v>
      </c>
      <c r="L13" s="114">
        <v>0</v>
      </c>
      <c r="M13" s="114">
        <v>0</v>
      </c>
      <c r="N13" s="32"/>
    </row>
    <row r="14" ht="42.95" customHeight="1" spans="2:14">
      <c r="B14" s="50"/>
      <c r="C14" s="50"/>
      <c r="D14" s="50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ht="42.95" customHeight="1" spans="2:14">
      <c r="B15" s="50"/>
      <c r="C15" s="26" t="s">
        <v>850</v>
      </c>
      <c r="D15" s="26" t="s">
        <v>851</v>
      </c>
      <c r="E15" s="115"/>
      <c r="F15" s="115"/>
      <c r="G15" s="115"/>
      <c r="H15" s="115"/>
      <c r="I15" s="115"/>
      <c r="J15" s="115"/>
      <c r="K15" s="115">
        <f t="shared" ref="K15:M15" si="1">SUM(K12)</f>
        <v>101295.237077476</v>
      </c>
      <c r="L15" s="115">
        <f t="shared" si="1"/>
        <v>9116.57164537398</v>
      </c>
      <c r="M15" s="115">
        <f t="shared" si="1"/>
        <v>110411.81</v>
      </c>
      <c r="N15" s="115"/>
    </row>
    <row r="16" ht="42.95" hidden="1" customHeight="1" spans="2:14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ht="42.95" hidden="1" customHeight="1" spans="2:14">
      <c r="B17" s="50"/>
      <c r="C17" s="50"/>
      <c r="D17" s="50"/>
      <c r="E17" s="114"/>
      <c r="F17" s="114"/>
      <c r="G17" s="116"/>
      <c r="H17" s="114"/>
      <c r="I17" s="114"/>
      <c r="J17" s="114"/>
      <c r="K17" s="116"/>
      <c r="L17" s="116"/>
      <c r="M17" s="116"/>
      <c r="N17" s="50"/>
    </row>
  </sheetData>
  <sheetProtection password="CF7A" sheet="1" objects="1"/>
  <mergeCells count="12">
    <mergeCell ref="B2:N2"/>
    <mergeCell ref="E8:J8"/>
    <mergeCell ref="B6:B8"/>
    <mergeCell ref="C6:C8"/>
    <mergeCell ref="D6:D8"/>
    <mergeCell ref="E6:E7"/>
    <mergeCell ref="F6:F7"/>
    <mergeCell ref="G6:G7"/>
    <mergeCell ref="H6:H7"/>
    <mergeCell ref="I6:I7"/>
    <mergeCell ref="J6:J7"/>
    <mergeCell ref="K6:N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showGridLines="0" view="pageBreakPreview" zoomScaleNormal="100" workbookViewId="0">
      <pane xSplit="1" ySplit="7" topLeftCell="B10" activePane="bottomRight" state="frozen"/>
      <selection/>
      <selection pane="topRight"/>
      <selection pane="bottomLeft"/>
      <selection pane="bottomRight" activeCell="B6" sqref="B6"/>
    </sheetView>
  </sheetViews>
  <sheetFormatPr defaultColWidth="12" defaultRowHeight="11.25"/>
  <cols>
    <col min="1" max="1" width="6.18095238095238" style="1" customWidth="1"/>
    <col min="2" max="2" width="7.51428571428571" style="1" customWidth="1"/>
    <col min="3" max="3" width="28.847619047619" style="1" customWidth="1"/>
    <col min="4" max="4" width="38.1809523809524" style="1" customWidth="1"/>
    <col min="5" max="5" width="16.1809523809524" style="1" customWidth="1"/>
    <col min="6" max="6" width="7.51428571428571" style="1" customWidth="1"/>
    <col min="7" max="7" width="28.847619047619" style="1" customWidth="1"/>
    <col min="8" max="8" width="38.1809523809524" style="1" customWidth="1"/>
    <col min="9" max="9" width="16.1809523809524" style="1" customWidth="1"/>
    <col min="10" max="16384" width="12" style="1"/>
  </cols>
  <sheetData>
    <row r="1" ht="20.1" customHeight="1"/>
    <row r="2" ht="24.95" customHeight="1" spans="2:9">
      <c r="B2" s="84" t="s">
        <v>852</v>
      </c>
      <c r="C2" s="84"/>
      <c r="D2" s="84"/>
      <c r="E2" s="84"/>
      <c r="F2" s="84"/>
      <c r="G2" s="84"/>
      <c r="H2" s="84"/>
      <c r="I2" s="84"/>
    </row>
    <row r="3" ht="21" customHeight="1" spans="2:9">
      <c r="B3" s="4"/>
      <c r="C3" s="85"/>
      <c r="D3" s="85"/>
      <c r="E3" s="85"/>
      <c r="F3" s="85"/>
      <c r="G3" s="85"/>
      <c r="H3" s="85"/>
      <c r="I3" s="85"/>
    </row>
    <row r="4" ht="21" customHeight="1" spans="2:9">
      <c r="B4" s="4" t="s">
        <v>1199</v>
      </c>
      <c r="C4" s="85"/>
      <c r="D4" s="85"/>
      <c r="E4" s="85"/>
      <c r="F4" s="85"/>
      <c r="G4" s="85"/>
      <c r="H4" s="85"/>
      <c r="I4" s="85"/>
    </row>
    <row r="5" ht="21" customHeight="1" spans="2:9">
      <c r="B5" s="4" t="s">
        <v>819</v>
      </c>
      <c r="C5" s="85"/>
      <c r="D5" s="85"/>
      <c r="E5" s="85"/>
      <c r="F5" s="85"/>
      <c r="G5" s="85"/>
      <c r="H5" s="86" t="s">
        <v>1012</v>
      </c>
      <c r="I5" s="86" t="s">
        <v>821</v>
      </c>
    </row>
    <row r="6" ht="30" customHeight="1" spans="2:9">
      <c r="B6" s="70" t="s">
        <v>3</v>
      </c>
      <c r="C6" s="70" t="s">
        <v>823</v>
      </c>
      <c r="D6" s="54" t="s">
        <v>854</v>
      </c>
      <c r="E6" s="54" t="s">
        <v>855</v>
      </c>
      <c r="F6" s="87" t="s">
        <v>3</v>
      </c>
      <c r="G6" s="70" t="s">
        <v>823</v>
      </c>
      <c r="H6" s="54" t="s">
        <v>854</v>
      </c>
      <c r="I6" s="70" t="s">
        <v>855</v>
      </c>
    </row>
    <row r="7" ht="24.95" customHeight="1" spans="2:9">
      <c r="B7" s="70" t="s">
        <v>833</v>
      </c>
      <c r="C7" s="70" t="s">
        <v>834</v>
      </c>
      <c r="D7" s="54" t="s">
        <v>835</v>
      </c>
      <c r="E7" s="54" t="s">
        <v>836</v>
      </c>
      <c r="F7" s="87" t="s">
        <v>833</v>
      </c>
      <c r="G7" s="70" t="s">
        <v>834</v>
      </c>
      <c r="H7" s="54" t="s">
        <v>835</v>
      </c>
      <c r="I7" s="70" t="s">
        <v>836</v>
      </c>
    </row>
    <row r="8" ht="20.85" customHeight="1" spans="2:9">
      <c r="B8" s="88"/>
      <c r="C8" s="89" t="s">
        <v>856</v>
      </c>
      <c r="D8" s="90" t="s">
        <v>857</v>
      </c>
      <c r="E8" s="91">
        <f>'表二（移动设备安装）'!建筑安装工程费+'表二（移动设备安装）'!建筑安装工程费增值税</f>
        <v>108565.328795543</v>
      </c>
      <c r="F8" s="92" t="s">
        <v>858</v>
      </c>
      <c r="G8" s="89" t="s">
        <v>136</v>
      </c>
      <c r="H8" s="93" t="s">
        <v>859</v>
      </c>
      <c r="I8" s="103">
        <f>'表二（移动设备安装）'!人工费*2.1%</f>
        <v>976.62558</v>
      </c>
    </row>
    <row r="9" ht="20.85" customHeight="1" spans="2:9">
      <c r="B9" s="88"/>
      <c r="C9" s="89" t="s">
        <v>860</v>
      </c>
      <c r="D9" s="90" t="s">
        <v>861</v>
      </c>
      <c r="E9" s="91">
        <f>'表二（移动设备安装）'!直接费+'表二（移动设备安装）'!间接费+'表二（移动设备安装）'!利润</f>
        <v>99601.2187955425</v>
      </c>
      <c r="F9" s="92" t="s">
        <v>862</v>
      </c>
      <c r="G9" s="89" t="s">
        <v>138</v>
      </c>
      <c r="H9" s="93" t="s">
        <v>1013</v>
      </c>
      <c r="I9" s="104">
        <f>'表二（移动设备安装）'!人工费*1.4140977%</f>
        <v>657.63999354246</v>
      </c>
    </row>
    <row r="10" ht="20.85" customHeight="1" spans="2:9">
      <c r="B10" s="88" t="s">
        <v>9</v>
      </c>
      <c r="C10" s="89" t="s">
        <v>864</v>
      </c>
      <c r="D10" s="90" t="s">
        <v>865</v>
      </c>
      <c r="E10" s="91">
        <f>'表二（移动设备安装）'!直接工程费+'表二（移动设备安装）'!措施项目费</f>
        <v>61889.5196135425</v>
      </c>
      <c r="F10" s="92" t="s">
        <v>866</v>
      </c>
      <c r="G10" s="89" t="s">
        <v>139</v>
      </c>
      <c r="H10" s="93" t="s">
        <v>867</v>
      </c>
      <c r="I10" s="103">
        <f>'表二（移动设备安装）'!人工费*0.8%</f>
        <v>372.04784</v>
      </c>
    </row>
    <row r="11" ht="20.85" customHeight="1" spans="2:9">
      <c r="B11" s="88" t="s">
        <v>868</v>
      </c>
      <c r="C11" s="89" t="s">
        <v>869</v>
      </c>
      <c r="D11" s="90" t="s">
        <v>870</v>
      </c>
      <c r="E11" s="94">
        <f>'表二（移动设备安装）'!人工费+'表二（移动设备安装）'!材料费+E18+E19</f>
        <v>51047.05</v>
      </c>
      <c r="F11" s="92" t="s">
        <v>871</v>
      </c>
      <c r="G11" s="89" t="s">
        <v>872</v>
      </c>
      <c r="H11" s="93" t="s">
        <v>873</v>
      </c>
      <c r="I11" s="103"/>
    </row>
    <row r="12" ht="20.85" customHeight="1" spans="2:9">
      <c r="B12" s="88" t="s">
        <v>874</v>
      </c>
      <c r="C12" s="89" t="s">
        <v>162</v>
      </c>
      <c r="D12" s="90" t="s">
        <v>875</v>
      </c>
      <c r="E12" s="94">
        <f>'表二（移动设备安装）'!技工费+'表二（移动设备安装）'!普工费</f>
        <v>46505.98</v>
      </c>
      <c r="F12" s="92" t="s">
        <v>876</v>
      </c>
      <c r="G12" s="89" t="s">
        <v>141</v>
      </c>
      <c r="H12" s="93" t="s">
        <v>873</v>
      </c>
      <c r="I12" s="103"/>
    </row>
    <row r="13" ht="20.85" customHeight="1" spans="2:9">
      <c r="B13" s="88" t="s">
        <v>877</v>
      </c>
      <c r="C13" s="89" t="s">
        <v>878</v>
      </c>
      <c r="D13" s="95" t="s">
        <v>879</v>
      </c>
      <c r="E13" s="96">
        <f>ROUND('表二（移动设备安装）'!技工总工日*114,2)</f>
        <v>46048.48</v>
      </c>
      <c r="F13" s="92" t="s">
        <v>880</v>
      </c>
      <c r="G13" s="89" t="s">
        <v>143</v>
      </c>
      <c r="H13" s="93" t="s">
        <v>1014</v>
      </c>
      <c r="I13" s="103">
        <f>'表二（移动设备安装）'!人工费*1.5%</f>
        <v>697.5897</v>
      </c>
    </row>
    <row r="14" ht="20.85" customHeight="1" spans="2:9">
      <c r="B14" s="88" t="s">
        <v>882</v>
      </c>
      <c r="C14" s="89" t="s">
        <v>883</v>
      </c>
      <c r="D14" s="95" t="s">
        <v>884</v>
      </c>
      <c r="E14" s="94">
        <f>ROUND('表二（移动设备安装）'!普工总工日*61,2)</f>
        <v>457.5</v>
      </c>
      <c r="F14" s="92" t="s">
        <v>885</v>
      </c>
      <c r="G14" s="89" t="s">
        <v>145</v>
      </c>
      <c r="H14" s="93" t="s">
        <v>873</v>
      </c>
      <c r="I14" s="103"/>
    </row>
    <row r="15" ht="20.85" customHeight="1" spans="2:9">
      <c r="B15" s="88" t="s">
        <v>886</v>
      </c>
      <c r="C15" s="89" t="s">
        <v>887</v>
      </c>
      <c r="D15" s="90" t="s">
        <v>875</v>
      </c>
      <c r="E15" s="94">
        <f>'表二（移动设备安装）'!主要材料费+'表二（移动设备安装）'!辅助材料费</f>
        <v>0</v>
      </c>
      <c r="F15" s="92" t="s">
        <v>888</v>
      </c>
      <c r="G15" s="89" t="s">
        <v>146</v>
      </c>
      <c r="H15" s="93" t="s">
        <v>889</v>
      </c>
      <c r="I15" s="103">
        <v>0</v>
      </c>
    </row>
    <row r="16" ht="20.85" customHeight="1" spans="2:9">
      <c r="B16" s="88" t="s">
        <v>877</v>
      </c>
      <c r="C16" s="89" t="s">
        <v>890</v>
      </c>
      <c r="D16" s="90" t="s">
        <v>891</v>
      </c>
      <c r="E16" s="94">
        <f>'表二（移动设备安装）'!甲供主要材料费+'表二（移动设备安装）'!乙供主要材料费</f>
        <v>0</v>
      </c>
      <c r="F16" s="92" t="s">
        <v>892</v>
      </c>
      <c r="G16" s="89" t="s">
        <v>151</v>
      </c>
      <c r="H16" s="93" t="s">
        <v>1015</v>
      </c>
      <c r="I16" s="103">
        <v>0</v>
      </c>
    </row>
    <row r="17" ht="20.85" customHeight="1" spans="2:9">
      <c r="B17" s="88" t="s">
        <v>882</v>
      </c>
      <c r="C17" s="89" t="s">
        <v>894</v>
      </c>
      <c r="D17" s="90" t="s">
        <v>1016</v>
      </c>
      <c r="E17" s="94">
        <f>ROUND('表二（移动设备安装）'!主要材料费*3%,2)</f>
        <v>0</v>
      </c>
      <c r="F17" s="92" t="s">
        <v>11</v>
      </c>
      <c r="G17" s="89" t="s">
        <v>896</v>
      </c>
      <c r="H17" s="93" t="s">
        <v>865</v>
      </c>
      <c r="I17" s="103">
        <f>'表二（移动设备安装）'!规费+'表二（移动设备安装）'!企业管理费</f>
        <v>28410.503182</v>
      </c>
    </row>
    <row r="18" ht="20.85" customHeight="1" spans="2:9">
      <c r="B18" s="88" t="s">
        <v>897</v>
      </c>
      <c r="C18" s="89" t="s">
        <v>898</v>
      </c>
      <c r="D18" s="90" t="s">
        <v>899</v>
      </c>
      <c r="E18" s="94">
        <v>0</v>
      </c>
      <c r="F18" s="92" t="s">
        <v>868</v>
      </c>
      <c r="G18" s="89" t="s">
        <v>61</v>
      </c>
      <c r="H18" s="93" t="s">
        <v>870</v>
      </c>
      <c r="I18" s="103">
        <f>I19+'表二（移动设备安装）'!社会保障费+'表二（移动设备安装）'!住房公积金+'表二（移动设备安装）'!危险作业意外伤害保险费</f>
        <v>15667.864662</v>
      </c>
    </row>
    <row r="19" ht="20.85" customHeight="1" spans="2:9">
      <c r="B19" s="88" t="s">
        <v>900</v>
      </c>
      <c r="C19" s="89" t="s">
        <v>901</v>
      </c>
      <c r="D19" s="90" t="s">
        <v>902</v>
      </c>
      <c r="E19" s="94">
        <f>'表二（移动设备安装）'!仪表使用费</f>
        <v>4541.07</v>
      </c>
      <c r="F19" s="92" t="s">
        <v>874</v>
      </c>
      <c r="G19" s="89" t="s">
        <v>159</v>
      </c>
      <c r="H19" s="93" t="s">
        <v>903</v>
      </c>
      <c r="I19" s="103">
        <v>0</v>
      </c>
    </row>
    <row r="20" ht="20.85" customHeight="1" spans="2:9">
      <c r="B20" s="88" t="s">
        <v>904</v>
      </c>
      <c r="C20" s="89" t="s">
        <v>905</v>
      </c>
      <c r="D20" s="90" t="s">
        <v>906</v>
      </c>
      <c r="E20" s="94">
        <f>'表二（移动设备安装）'!文明施工费+'表二（移动设备安装）'!工地器材搬运费+'表二（移动设备安装）'!工程干扰费+'表二（移动设备安装）'!工程点交、场地清理费+'表二（移动设备安装）'!临时设施费+'表二（移动设备安装）'!工程车辆使用费+'表二（移动设备安装）'!夜间施工增加费+'表二（移动设备安装）'!冬雨季施工增加费+'表二（移动设备安装）'!生产工具用具使用费+I11+'表二（移动设备安装）'!特殊地区施工增加费+'表二（移动设备安装）'!已完工程及设备保护费+I14+'表二（移动设备安装）'!施工队伍调遣费+'表二（移动设备安装）'!大型施工机械调遣费+0.02</f>
        <v>10842.4696135425</v>
      </c>
      <c r="F20" s="92" t="s">
        <v>886</v>
      </c>
      <c r="G20" s="89" t="s">
        <v>161</v>
      </c>
      <c r="H20" s="93" t="s">
        <v>907</v>
      </c>
      <c r="I20" s="105">
        <f>'表二（移动设备安装）'!人工费*28.5%</f>
        <v>13254.2043</v>
      </c>
    </row>
    <row r="21" ht="20.85" customHeight="1" spans="2:9">
      <c r="B21" s="88" t="s">
        <v>874</v>
      </c>
      <c r="C21" s="89" t="s">
        <v>59</v>
      </c>
      <c r="D21" s="90" t="s">
        <v>909</v>
      </c>
      <c r="E21" s="94">
        <f>'表二（移动设备安装）'!人工费*1.1%</f>
        <v>511.56578</v>
      </c>
      <c r="F21" s="92" t="s">
        <v>897</v>
      </c>
      <c r="G21" s="89" t="s">
        <v>164</v>
      </c>
      <c r="H21" s="93" t="s">
        <v>908</v>
      </c>
      <c r="I21" s="105">
        <f>'表二（移动设备安装）'!人工费*4.19%</f>
        <v>1948.600562</v>
      </c>
    </row>
    <row r="22" ht="20.85" customHeight="1" spans="2:9">
      <c r="B22" s="88" t="s">
        <v>886</v>
      </c>
      <c r="C22" s="89" t="s">
        <v>126</v>
      </c>
      <c r="D22" s="90" t="s">
        <v>909</v>
      </c>
      <c r="E22" s="94">
        <f>'表二（移动设备安装）'!人工费*1.1%</f>
        <v>511.56578</v>
      </c>
      <c r="F22" s="92" t="s">
        <v>900</v>
      </c>
      <c r="G22" s="89" t="s">
        <v>166</v>
      </c>
      <c r="H22" s="93" t="s">
        <v>910</v>
      </c>
      <c r="I22" s="105">
        <f>'表二（移动设备安装）'!人工费*1%</f>
        <v>465.0598</v>
      </c>
    </row>
    <row r="23" ht="20.85" customHeight="1" spans="2:9">
      <c r="B23" s="88" t="s">
        <v>897</v>
      </c>
      <c r="C23" s="89" t="s">
        <v>128</v>
      </c>
      <c r="D23" s="90" t="s">
        <v>1017</v>
      </c>
      <c r="E23" s="94">
        <f>'表二（移动设备安装）'!人工费*4%</f>
        <v>1860.2392</v>
      </c>
      <c r="F23" s="87" t="s">
        <v>904</v>
      </c>
      <c r="G23" s="89" t="s">
        <v>911</v>
      </c>
      <c r="H23" s="93" t="s">
        <v>912</v>
      </c>
      <c r="I23" s="105">
        <f>'表二（移动设备安装）'!人工费*27.4%</f>
        <v>12742.63852</v>
      </c>
    </row>
    <row r="24" ht="20.85" customHeight="1" spans="2:9">
      <c r="B24" s="88" t="s">
        <v>900</v>
      </c>
      <c r="C24" s="89" t="s">
        <v>130</v>
      </c>
      <c r="D24" s="90" t="s">
        <v>913</v>
      </c>
      <c r="E24" s="94">
        <f>'表二（移动设备安装）'!人工费*2.5%</f>
        <v>1162.6495</v>
      </c>
      <c r="F24" s="87" t="s">
        <v>13</v>
      </c>
      <c r="G24" s="89" t="s">
        <v>914</v>
      </c>
      <c r="H24" s="93" t="s">
        <v>915</v>
      </c>
      <c r="I24" s="105">
        <f>'表二（移动设备安装）'!人工费*20%</f>
        <v>9301.196</v>
      </c>
    </row>
    <row r="25" ht="20.85" customHeight="1" spans="2:9">
      <c r="B25" s="88" t="s">
        <v>916</v>
      </c>
      <c r="C25" s="89" t="s">
        <v>132</v>
      </c>
      <c r="D25" s="90" t="s">
        <v>917</v>
      </c>
      <c r="E25" s="94">
        <f>'表二（移动设备安装）'!人工费*3.8%</f>
        <v>1767.22724</v>
      </c>
      <c r="F25" s="97" t="s">
        <v>918</v>
      </c>
      <c r="G25" s="98" t="s">
        <v>62</v>
      </c>
      <c r="H25" s="99" t="s">
        <v>919</v>
      </c>
      <c r="I25" s="106">
        <f>ROUND((('表二（移动设备安装）'!人工费+E18+E19+'表四主材(乙)（移动设备安装）'!I26+'表二（移动设备安装）'!辅助材料费+'表二（移动设备安装）'!措施项目费+'表二（移动设备安装）'!间接费+'表二（移动设备安装）'!利润)*9%+'表四主材(甲)（移动设备安装）'!J26),2)</f>
        <v>8964.11</v>
      </c>
    </row>
    <row r="26" ht="20.85" customHeight="1" spans="2:9">
      <c r="B26" s="88" t="s">
        <v>920</v>
      </c>
      <c r="C26" s="89" t="s">
        <v>134</v>
      </c>
      <c r="D26" s="90" t="s">
        <v>1018</v>
      </c>
      <c r="E26" s="94">
        <f>'表二（移动设备安装）'!人工费*5%</f>
        <v>2325.299</v>
      </c>
      <c r="F26" s="100"/>
      <c r="G26" s="101"/>
      <c r="H26" s="102"/>
      <c r="I26" s="107"/>
    </row>
  </sheetData>
  <sheetProtection password="CF7A" sheet="1" objects="1"/>
  <mergeCells count="5">
    <mergeCell ref="B2:I2"/>
    <mergeCell ref="F25:F26"/>
    <mergeCell ref="G25:G26"/>
    <mergeCell ref="H25:H26"/>
    <mergeCell ref="I25:I26"/>
  </mergeCells>
  <printOptions horizontalCentered="1"/>
  <pageMargins left="0.393055555555556" right="0.393055555555556" top="0.590277777777778" bottom="0.590277777777778" header="1.85" footer="0.393055555555556"/>
  <pageSetup paperSize="9" scale="85" orientation="landscape" horizontalDpi="600"/>
  <headerFooter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showGridLines="0" view="pageBreakPreview" zoomScaleNormal="100" workbookViewId="0">
      <pane xSplit="1" ySplit="8" topLeftCell="B41" activePane="bottomRight" state="frozen"/>
      <selection/>
      <selection pane="topRight"/>
      <selection pane="bottomLeft"/>
      <selection pane="bottomRight" activeCell="F6" sqref="F6:F7"/>
    </sheetView>
  </sheetViews>
  <sheetFormatPr defaultColWidth="12" defaultRowHeight="11.25"/>
  <cols>
    <col min="1" max="1" width="6.18095238095238" style="79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57.752380952381" style="51" customWidth="1"/>
    <col min="7" max="7" width="11.5142857142857" style="1" customWidth="1"/>
    <col min="8" max="8" width="10.1809523809524" style="2" customWidth="1"/>
    <col min="9" max="9" width="14.1809523809524" style="2" customWidth="1"/>
    <col min="10" max="10" width="12.847619047619" style="2" customWidth="1"/>
    <col min="11" max="11" width="14.1809523809524" style="2" customWidth="1"/>
    <col min="12" max="12" width="12.847619047619" style="2" customWidth="1"/>
    <col min="13" max="16384" width="12" style="2"/>
  </cols>
  <sheetData>
    <row r="1" s="1" customFormat="1" ht="20.1" customHeight="1" spans="1:1">
      <c r="A1" s="79"/>
    </row>
    <row r="2" s="1" customFormat="1" ht="24.95" customHeight="1" spans="1:12">
      <c r="A2" s="79"/>
      <c r="B2" s="3" t="s">
        <v>922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79"/>
      <c r="B3" s="4"/>
      <c r="C3" s="2"/>
      <c r="D3" s="2"/>
      <c r="E3" s="2"/>
      <c r="F3" s="2"/>
      <c r="H3" s="2"/>
      <c r="I3" s="2"/>
      <c r="J3" s="2"/>
      <c r="K3" s="2"/>
      <c r="L3" s="2"/>
    </row>
    <row r="4" s="1" customFormat="1" ht="21" customHeight="1" spans="1:12">
      <c r="A4" s="79"/>
      <c r="B4" s="4" t="s">
        <v>1199</v>
      </c>
      <c r="C4" s="2"/>
      <c r="D4" s="2"/>
      <c r="E4" s="2"/>
      <c r="F4" s="2"/>
      <c r="I4" s="2"/>
      <c r="J4" s="2"/>
      <c r="K4" s="2"/>
      <c r="L4" s="2"/>
    </row>
    <row r="5" s="1" customFormat="1" ht="21" customHeight="1" spans="1:12">
      <c r="A5" s="79"/>
      <c r="B5" s="4" t="s">
        <v>819</v>
      </c>
      <c r="C5" s="2"/>
      <c r="D5" s="2"/>
      <c r="E5" s="2"/>
      <c r="F5" s="2"/>
      <c r="I5" s="2"/>
      <c r="J5" s="6" t="s">
        <v>1019</v>
      </c>
      <c r="K5" s="2"/>
      <c r="L5" s="2"/>
    </row>
    <row r="6" s="1" customFormat="1" ht="21" customHeight="1" spans="1:12">
      <c r="A6" s="79"/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74" t="s">
        <v>927</v>
      </c>
      <c r="J6" s="75"/>
      <c r="K6" s="74" t="s">
        <v>928</v>
      </c>
      <c r="L6" s="75"/>
    </row>
    <row r="7" s="1" customFormat="1" ht="21" customHeight="1" spans="1:12">
      <c r="A7" s="80"/>
      <c r="B7" s="12"/>
      <c r="C7" s="64"/>
      <c r="D7" s="65"/>
      <c r="E7" s="66"/>
      <c r="F7" s="12"/>
      <c r="G7" s="12"/>
      <c r="H7" s="42"/>
      <c r="I7" s="39" t="s">
        <v>929</v>
      </c>
      <c r="J7" s="39" t="s">
        <v>930</v>
      </c>
      <c r="K7" s="39" t="s">
        <v>929</v>
      </c>
      <c r="L7" s="39" t="s">
        <v>930</v>
      </c>
    </row>
    <row r="8" s="1" customFormat="1" ht="21" customHeight="1" spans="1:12">
      <c r="A8" s="79"/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48" t="s">
        <v>838</v>
      </c>
      <c r="J8" s="48" t="s">
        <v>839</v>
      </c>
      <c r="K8" s="48" t="s">
        <v>840</v>
      </c>
      <c r="L8" s="48" t="s">
        <v>841</v>
      </c>
    </row>
    <row r="9" s="1" customFormat="1" ht="20.45" customHeight="1" spans="1:12">
      <c r="A9" s="79"/>
      <c r="B9" s="70">
        <v>1</v>
      </c>
      <c r="C9" s="71" t="s">
        <v>1020</v>
      </c>
      <c r="D9" s="72"/>
      <c r="E9" s="72"/>
      <c r="F9" s="30" t="s">
        <v>1021</v>
      </c>
      <c r="G9" s="49" t="s">
        <v>976</v>
      </c>
      <c r="H9" s="31">
        <v>6</v>
      </c>
      <c r="I9" s="77">
        <v>0.6</v>
      </c>
      <c r="J9" s="77">
        <v>0</v>
      </c>
      <c r="K9" s="82">
        <f t="shared" ref="K9:K62" si="0">ROUND(H9*I9,4)</f>
        <v>3.6</v>
      </c>
      <c r="L9" s="82">
        <f t="shared" ref="L9:L62" si="1">ROUND(H9*J9,4)</f>
        <v>0</v>
      </c>
    </row>
    <row r="10" s="1" customFormat="1" ht="20.45" customHeight="1" spans="1:12">
      <c r="A10" s="79"/>
      <c r="B10" s="70">
        <v>2</v>
      </c>
      <c r="C10" s="71" t="s">
        <v>1157</v>
      </c>
      <c r="D10" s="72"/>
      <c r="E10" s="72"/>
      <c r="F10" s="30" t="s">
        <v>1158</v>
      </c>
      <c r="G10" s="49" t="s">
        <v>976</v>
      </c>
      <c r="H10" s="31">
        <v>1</v>
      </c>
      <c r="I10" s="77">
        <v>1.61</v>
      </c>
      <c r="J10" s="77">
        <v>0</v>
      </c>
      <c r="K10" s="82">
        <f t="shared" si="0"/>
        <v>1.61</v>
      </c>
      <c r="L10" s="82">
        <f t="shared" si="1"/>
        <v>0</v>
      </c>
    </row>
    <row r="11" s="1" customFormat="1" ht="20.45" customHeight="1" spans="1:12">
      <c r="A11" s="79"/>
      <c r="B11" s="70">
        <v>3</v>
      </c>
      <c r="C11" s="71" t="s">
        <v>1200</v>
      </c>
      <c r="D11" s="72"/>
      <c r="E11" s="72"/>
      <c r="F11" s="30" t="s">
        <v>1201</v>
      </c>
      <c r="G11" s="49" t="s">
        <v>107</v>
      </c>
      <c r="H11" s="31">
        <v>3</v>
      </c>
      <c r="I11" s="77">
        <v>1.75</v>
      </c>
      <c r="J11" s="77">
        <v>0</v>
      </c>
      <c r="K11" s="82">
        <f t="shared" si="0"/>
        <v>5.25</v>
      </c>
      <c r="L11" s="82">
        <f t="shared" si="1"/>
        <v>0</v>
      </c>
    </row>
    <row r="12" s="1" customFormat="1" ht="20.45" customHeight="1" spans="1:12">
      <c r="A12" s="79"/>
      <c r="B12" s="70">
        <v>4</v>
      </c>
      <c r="C12" s="71" t="s">
        <v>1024</v>
      </c>
      <c r="D12" s="72"/>
      <c r="E12" s="72"/>
      <c r="F12" s="30" t="s">
        <v>1025</v>
      </c>
      <c r="G12" s="49" t="s">
        <v>1026</v>
      </c>
      <c r="H12" s="31">
        <v>4</v>
      </c>
      <c r="I12" s="77">
        <v>0.17</v>
      </c>
      <c r="J12" s="77">
        <v>0</v>
      </c>
      <c r="K12" s="82">
        <f t="shared" si="0"/>
        <v>0.68</v>
      </c>
      <c r="L12" s="82">
        <f t="shared" si="1"/>
        <v>0</v>
      </c>
    </row>
    <row r="13" s="1" customFormat="1" ht="20.45" customHeight="1" spans="1:12">
      <c r="A13" s="79"/>
      <c r="B13" s="70">
        <v>5</v>
      </c>
      <c r="C13" s="71" t="s">
        <v>1027</v>
      </c>
      <c r="D13" s="72"/>
      <c r="E13" s="72"/>
      <c r="F13" s="30" t="s">
        <v>1028</v>
      </c>
      <c r="G13" s="49" t="s">
        <v>1026</v>
      </c>
      <c r="H13" s="31">
        <v>2</v>
      </c>
      <c r="I13" s="77">
        <v>0.12</v>
      </c>
      <c r="J13" s="77">
        <v>0</v>
      </c>
      <c r="K13" s="82">
        <f t="shared" si="0"/>
        <v>0.24</v>
      </c>
      <c r="L13" s="82">
        <f t="shared" si="1"/>
        <v>0</v>
      </c>
    </row>
    <row r="14" s="1" customFormat="1" ht="20.45" customHeight="1" spans="1:12">
      <c r="A14" s="79"/>
      <c r="B14" s="70">
        <v>6</v>
      </c>
      <c r="C14" s="71" t="s">
        <v>1029</v>
      </c>
      <c r="D14" s="72"/>
      <c r="E14" s="72"/>
      <c r="F14" s="30" t="s">
        <v>1030</v>
      </c>
      <c r="G14" s="49" t="s">
        <v>1031</v>
      </c>
      <c r="H14" s="31">
        <v>8</v>
      </c>
      <c r="I14" s="77">
        <v>0.29</v>
      </c>
      <c r="J14" s="77">
        <v>0</v>
      </c>
      <c r="K14" s="82">
        <f t="shared" si="0"/>
        <v>2.32</v>
      </c>
      <c r="L14" s="82">
        <f t="shared" si="1"/>
        <v>0</v>
      </c>
    </row>
    <row r="15" s="1" customFormat="1" ht="20.45" customHeight="1" spans="1:12">
      <c r="A15" s="79"/>
      <c r="B15" s="70">
        <v>7</v>
      </c>
      <c r="C15" s="71" t="s">
        <v>1032</v>
      </c>
      <c r="D15" s="72"/>
      <c r="E15" s="72"/>
      <c r="F15" s="30" t="s">
        <v>1033</v>
      </c>
      <c r="G15" s="49" t="s">
        <v>1034</v>
      </c>
      <c r="H15" s="31">
        <v>1150</v>
      </c>
      <c r="I15" s="77">
        <v>0.04</v>
      </c>
      <c r="J15" s="77">
        <v>0</v>
      </c>
      <c r="K15" s="82">
        <f t="shared" si="0"/>
        <v>46</v>
      </c>
      <c r="L15" s="82">
        <f t="shared" si="1"/>
        <v>0</v>
      </c>
    </row>
    <row r="16" s="1" customFormat="1" ht="20.45" customHeight="1" spans="1:12">
      <c r="A16" s="79"/>
      <c r="B16" s="70">
        <v>8</v>
      </c>
      <c r="C16" s="71" t="s">
        <v>1035</v>
      </c>
      <c r="D16" s="72"/>
      <c r="E16" s="72"/>
      <c r="F16" s="30" t="s">
        <v>1036</v>
      </c>
      <c r="G16" s="49" t="s">
        <v>947</v>
      </c>
      <c r="H16" s="31">
        <v>11.2</v>
      </c>
      <c r="I16" s="77">
        <v>0.15</v>
      </c>
      <c r="J16" s="77">
        <v>0</v>
      </c>
      <c r="K16" s="82">
        <f t="shared" si="0"/>
        <v>1.68</v>
      </c>
      <c r="L16" s="82">
        <f t="shared" si="1"/>
        <v>0</v>
      </c>
    </row>
    <row r="17" s="1" customFormat="1" ht="20.45" customHeight="1" spans="1:12">
      <c r="A17" s="79"/>
      <c r="B17" s="70">
        <v>9</v>
      </c>
      <c r="C17" s="71" t="s">
        <v>1035</v>
      </c>
      <c r="D17" s="72" t="s">
        <v>945</v>
      </c>
      <c r="E17" s="72">
        <v>1.1</v>
      </c>
      <c r="F17" s="30" t="s">
        <v>1037</v>
      </c>
      <c r="G17" s="49" t="s">
        <v>947</v>
      </c>
      <c r="H17" s="31">
        <v>0.4</v>
      </c>
      <c r="I17" s="77">
        <v>0.165</v>
      </c>
      <c r="J17" s="77">
        <v>0</v>
      </c>
      <c r="K17" s="82">
        <f t="shared" si="0"/>
        <v>0.066</v>
      </c>
      <c r="L17" s="82">
        <f t="shared" si="1"/>
        <v>0</v>
      </c>
    </row>
    <row r="18" s="1" customFormat="1" ht="20.45" customHeight="1" spans="1:12">
      <c r="A18" s="79"/>
      <c r="B18" s="70">
        <v>10</v>
      </c>
      <c r="C18" s="71" t="s">
        <v>1159</v>
      </c>
      <c r="D18" s="72"/>
      <c r="E18" s="72"/>
      <c r="F18" s="30" t="s">
        <v>949</v>
      </c>
      <c r="G18" s="49" t="s">
        <v>947</v>
      </c>
      <c r="H18" s="31">
        <v>4</v>
      </c>
      <c r="I18" s="77">
        <v>0.2</v>
      </c>
      <c r="J18" s="77">
        <v>0</v>
      </c>
      <c r="K18" s="82">
        <f t="shared" si="0"/>
        <v>0.8</v>
      </c>
      <c r="L18" s="82">
        <f t="shared" si="1"/>
        <v>0</v>
      </c>
    </row>
    <row r="19" s="1" customFormat="1" ht="20.45" customHeight="1" spans="1:12">
      <c r="A19" s="79"/>
      <c r="B19" s="70">
        <v>11</v>
      </c>
      <c r="C19" s="71" t="s">
        <v>1038</v>
      </c>
      <c r="D19" s="72"/>
      <c r="E19" s="72"/>
      <c r="F19" s="30" t="s">
        <v>1039</v>
      </c>
      <c r="G19" s="49" t="s">
        <v>947</v>
      </c>
      <c r="H19" s="31">
        <v>4.2</v>
      </c>
      <c r="I19" s="77">
        <v>0.18</v>
      </c>
      <c r="J19" s="77">
        <v>0</v>
      </c>
      <c r="K19" s="82">
        <f t="shared" si="0"/>
        <v>0.756</v>
      </c>
      <c r="L19" s="82">
        <f t="shared" si="1"/>
        <v>0</v>
      </c>
    </row>
    <row r="20" s="1" customFormat="1" ht="20.45" customHeight="1" spans="1:12">
      <c r="A20" s="79"/>
      <c r="B20" s="70">
        <v>12</v>
      </c>
      <c r="C20" s="71" t="s">
        <v>1038</v>
      </c>
      <c r="D20" s="72" t="s">
        <v>945</v>
      </c>
      <c r="E20" s="72">
        <v>1.1</v>
      </c>
      <c r="F20" s="30" t="s">
        <v>1040</v>
      </c>
      <c r="G20" s="49" t="s">
        <v>947</v>
      </c>
      <c r="H20" s="31">
        <v>94</v>
      </c>
      <c r="I20" s="77">
        <v>0.198</v>
      </c>
      <c r="J20" s="77">
        <v>0</v>
      </c>
      <c r="K20" s="82">
        <f t="shared" si="0"/>
        <v>18.612</v>
      </c>
      <c r="L20" s="82">
        <f t="shared" si="1"/>
        <v>0</v>
      </c>
    </row>
    <row r="21" s="1" customFormat="1" ht="20.45" customHeight="1" spans="1:12">
      <c r="A21" s="79"/>
      <c r="B21" s="70">
        <v>13</v>
      </c>
      <c r="C21" s="71" t="s">
        <v>1041</v>
      </c>
      <c r="D21" s="72" t="s">
        <v>945</v>
      </c>
      <c r="E21" s="72">
        <v>1.3</v>
      </c>
      <c r="F21" s="30" t="s">
        <v>1042</v>
      </c>
      <c r="G21" s="49" t="s">
        <v>1043</v>
      </c>
      <c r="H21" s="31">
        <v>11</v>
      </c>
      <c r="I21" s="77">
        <v>8.255</v>
      </c>
      <c r="J21" s="77">
        <v>0</v>
      </c>
      <c r="K21" s="82">
        <f t="shared" si="0"/>
        <v>90.805</v>
      </c>
      <c r="L21" s="82">
        <f t="shared" si="1"/>
        <v>0</v>
      </c>
    </row>
    <row r="22" s="1" customFormat="1" ht="20.45" customHeight="1" spans="1:12">
      <c r="A22" s="79"/>
      <c r="B22" s="70">
        <v>14</v>
      </c>
      <c r="C22" s="71" t="s">
        <v>1044</v>
      </c>
      <c r="D22" s="72"/>
      <c r="E22" s="72"/>
      <c r="F22" s="30" t="s">
        <v>1045</v>
      </c>
      <c r="G22" s="49" t="s">
        <v>1043</v>
      </c>
      <c r="H22" s="31">
        <v>4</v>
      </c>
      <c r="I22" s="77">
        <v>1.8</v>
      </c>
      <c r="J22" s="77">
        <v>0</v>
      </c>
      <c r="K22" s="82">
        <f t="shared" si="0"/>
        <v>7.2</v>
      </c>
      <c r="L22" s="82">
        <f t="shared" si="1"/>
        <v>0</v>
      </c>
    </row>
    <row r="23" s="1" customFormat="1" ht="20.45" customHeight="1" spans="1:12">
      <c r="A23" s="79"/>
      <c r="B23" s="70">
        <v>15</v>
      </c>
      <c r="C23" s="71" t="s">
        <v>1046</v>
      </c>
      <c r="D23" s="72"/>
      <c r="E23" s="72"/>
      <c r="F23" s="30" t="s">
        <v>1047</v>
      </c>
      <c r="G23" s="49" t="s">
        <v>1031</v>
      </c>
      <c r="H23" s="31">
        <v>4</v>
      </c>
      <c r="I23" s="77">
        <v>0.2</v>
      </c>
      <c r="J23" s="77">
        <v>0</v>
      </c>
      <c r="K23" s="82">
        <f t="shared" si="0"/>
        <v>0.8</v>
      </c>
      <c r="L23" s="82">
        <f t="shared" si="1"/>
        <v>0</v>
      </c>
    </row>
    <row r="24" s="1" customFormat="1" ht="20.45" customHeight="1" spans="1:12">
      <c r="A24" s="79"/>
      <c r="B24" s="70">
        <v>16</v>
      </c>
      <c r="C24" s="71" t="s">
        <v>1048</v>
      </c>
      <c r="D24" s="72"/>
      <c r="E24" s="72"/>
      <c r="F24" s="30" t="s">
        <v>1049</v>
      </c>
      <c r="G24" s="49" t="s">
        <v>1034</v>
      </c>
      <c r="H24" s="31">
        <v>64</v>
      </c>
      <c r="I24" s="77">
        <v>0.03</v>
      </c>
      <c r="J24" s="77">
        <v>0</v>
      </c>
      <c r="K24" s="82">
        <f t="shared" si="0"/>
        <v>1.92</v>
      </c>
      <c r="L24" s="82">
        <f t="shared" si="1"/>
        <v>0</v>
      </c>
    </row>
    <row r="25" s="1" customFormat="1" ht="20.45" customHeight="1" spans="1:12">
      <c r="A25" s="79"/>
      <c r="B25" s="70">
        <v>17</v>
      </c>
      <c r="C25" s="71" t="s">
        <v>1046</v>
      </c>
      <c r="D25" s="72" t="s">
        <v>945</v>
      </c>
      <c r="E25" s="72">
        <v>0.4</v>
      </c>
      <c r="F25" s="30" t="s">
        <v>1162</v>
      </c>
      <c r="G25" s="49" t="s">
        <v>1031</v>
      </c>
      <c r="H25" s="31">
        <v>59</v>
      </c>
      <c r="I25" s="77">
        <v>0.08</v>
      </c>
      <c r="J25" s="77">
        <v>0</v>
      </c>
      <c r="K25" s="82">
        <f t="shared" si="0"/>
        <v>4.72</v>
      </c>
      <c r="L25" s="82">
        <f t="shared" si="1"/>
        <v>0</v>
      </c>
    </row>
    <row r="26" s="1" customFormat="1" ht="20.45" customHeight="1" spans="1:12">
      <c r="A26" s="79"/>
      <c r="B26" s="70">
        <v>18</v>
      </c>
      <c r="C26" s="71" t="s">
        <v>1052</v>
      </c>
      <c r="D26" s="72"/>
      <c r="E26" s="72"/>
      <c r="F26" s="30" t="s">
        <v>1053</v>
      </c>
      <c r="G26" s="49" t="s">
        <v>1031</v>
      </c>
      <c r="H26" s="31">
        <v>63</v>
      </c>
      <c r="I26" s="77">
        <v>0.38</v>
      </c>
      <c r="J26" s="77">
        <v>0</v>
      </c>
      <c r="K26" s="82">
        <f t="shared" si="0"/>
        <v>23.94</v>
      </c>
      <c r="L26" s="82">
        <f t="shared" si="1"/>
        <v>0</v>
      </c>
    </row>
    <row r="27" s="1" customFormat="1" ht="20.45" customHeight="1" spans="1:12">
      <c r="A27" s="79"/>
      <c r="B27" s="70">
        <v>19</v>
      </c>
      <c r="C27" s="71" t="s">
        <v>1202</v>
      </c>
      <c r="D27" s="72"/>
      <c r="E27" s="72"/>
      <c r="F27" s="30" t="s">
        <v>1203</v>
      </c>
      <c r="G27" s="49" t="s">
        <v>976</v>
      </c>
      <c r="H27" s="31">
        <v>1</v>
      </c>
      <c r="I27" s="77">
        <v>5.92</v>
      </c>
      <c r="J27" s="77">
        <v>0</v>
      </c>
      <c r="K27" s="82">
        <f t="shared" si="0"/>
        <v>5.92</v>
      </c>
      <c r="L27" s="82">
        <f t="shared" si="1"/>
        <v>0</v>
      </c>
    </row>
    <row r="28" s="1" customFormat="1" ht="20.45" customHeight="1" spans="1:12">
      <c r="A28" s="79"/>
      <c r="B28" s="70">
        <v>20</v>
      </c>
      <c r="C28" s="71" t="s">
        <v>1204</v>
      </c>
      <c r="D28" s="72"/>
      <c r="E28" s="72"/>
      <c r="F28" s="30" t="s">
        <v>1205</v>
      </c>
      <c r="G28" s="49" t="s">
        <v>976</v>
      </c>
      <c r="H28" s="31">
        <v>4</v>
      </c>
      <c r="I28" s="77">
        <v>3.06</v>
      </c>
      <c r="J28" s="77">
        <v>0</v>
      </c>
      <c r="K28" s="82">
        <f t="shared" si="0"/>
        <v>12.24</v>
      </c>
      <c r="L28" s="82">
        <f t="shared" si="1"/>
        <v>0</v>
      </c>
    </row>
    <row r="29" s="1" customFormat="1" ht="20.45" customHeight="1" spans="1:12">
      <c r="A29" s="79"/>
      <c r="B29" s="70">
        <v>21</v>
      </c>
      <c r="C29" s="71" t="s">
        <v>1054</v>
      </c>
      <c r="D29" s="72"/>
      <c r="E29" s="72"/>
      <c r="F29" s="30" t="s">
        <v>1055</v>
      </c>
      <c r="G29" s="49" t="s">
        <v>407</v>
      </c>
      <c r="H29" s="31">
        <v>2</v>
      </c>
      <c r="I29" s="77">
        <v>1.08</v>
      </c>
      <c r="J29" s="77">
        <v>0</v>
      </c>
      <c r="K29" s="82">
        <f t="shared" si="0"/>
        <v>2.16</v>
      </c>
      <c r="L29" s="82">
        <f t="shared" si="1"/>
        <v>0</v>
      </c>
    </row>
    <row r="30" s="1" customFormat="1" ht="20.45" customHeight="1" spans="1:12">
      <c r="A30" s="79"/>
      <c r="B30" s="70">
        <v>22</v>
      </c>
      <c r="C30" s="71" t="s">
        <v>1056</v>
      </c>
      <c r="D30" s="72"/>
      <c r="E30" s="72"/>
      <c r="F30" s="30" t="s">
        <v>1057</v>
      </c>
      <c r="G30" s="49" t="s">
        <v>400</v>
      </c>
      <c r="H30" s="31">
        <v>11</v>
      </c>
      <c r="I30" s="77">
        <v>2.88</v>
      </c>
      <c r="J30" s="77">
        <v>0</v>
      </c>
      <c r="K30" s="82">
        <f t="shared" si="0"/>
        <v>31.68</v>
      </c>
      <c r="L30" s="82">
        <f t="shared" si="1"/>
        <v>0</v>
      </c>
    </row>
    <row r="31" s="1" customFormat="1" ht="20.45" customHeight="1" spans="1:12">
      <c r="A31" s="79"/>
      <c r="B31" s="70">
        <v>23</v>
      </c>
      <c r="C31" s="71" t="s">
        <v>1206</v>
      </c>
      <c r="D31" s="72"/>
      <c r="E31" s="72"/>
      <c r="F31" s="30" t="s">
        <v>1207</v>
      </c>
      <c r="G31" s="49" t="s">
        <v>400</v>
      </c>
      <c r="H31" s="31">
        <v>4</v>
      </c>
      <c r="I31" s="77">
        <v>1.94</v>
      </c>
      <c r="J31" s="77">
        <v>0</v>
      </c>
      <c r="K31" s="82">
        <f t="shared" si="0"/>
        <v>7.76</v>
      </c>
      <c r="L31" s="82">
        <f t="shared" si="1"/>
        <v>0</v>
      </c>
    </row>
    <row r="32" s="1" customFormat="1" ht="20.45" customHeight="1" spans="1:12">
      <c r="A32" s="79"/>
      <c r="B32" s="70">
        <v>24</v>
      </c>
      <c r="C32" s="71" t="s">
        <v>1056</v>
      </c>
      <c r="D32" s="72" t="s">
        <v>945</v>
      </c>
      <c r="E32" s="72">
        <v>0.5</v>
      </c>
      <c r="F32" s="30" t="s">
        <v>1058</v>
      </c>
      <c r="G32" s="49" t="s">
        <v>400</v>
      </c>
      <c r="H32" s="31">
        <v>3</v>
      </c>
      <c r="I32" s="77">
        <v>1.44</v>
      </c>
      <c r="J32" s="77">
        <v>0</v>
      </c>
      <c r="K32" s="82">
        <f t="shared" si="0"/>
        <v>4.32</v>
      </c>
      <c r="L32" s="82">
        <f t="shared" si="1"/>
        <v>0</v>
      </c>
    </row>
    <row r="33" s="1" customFormat="1" ht="20.45" customHeight="1" spans="1:12">
      <c r="A33" s="79"/>
      <c r="B33" s="70">
        <v>25</v>
      </c>
      <c r="C33" s="71" t="s">
        <v>1059</v>
      </c>
      <c r="D33" s="72"/>
      <c r="E33" s="72"/>
      <c r="F33" s="30" t="s">
        <v>1060</v>
      </c>
      <c r="G33" s="49" t="s">
        <v>1061</v>
      </c>
      <c r="H33" s="31">
        <v>17</v>
      </c>
      <c r="I33" s="77">
        <v>1.41</v>
      </c>
      <c r="J33" s="77">
        <v>0</v>
      </c>
      <c r="K33" s="82">
        <f t="shared" si="0"/>
        <v>23.97</v>
      </c>
      <c r="L33" s="82">
        <f t="shared" si="1"/>
        <v>0</v>
      </c>
    </row>
    <row r="34" s="1" customFormat="1" ht="20.45" customHeight="1" spans="1:12">
      <c r="A34" s="79"/>
      <c r="B34" s="70">
        <v>26</v>
      </c>
      <c r="C34" s="71" t="s">
        <v>1062</v>
      </c>
      <c r="D34" s="72"/>
      <c r="E34" s="72"/>
      <c r="F34" s="30" t="s">
        <v>1063</v>
      </c>
      <c r="G34" s="49" t="s">
        <v>998</v>
      </c>
      <c r="H34" s="31">
        <v>1</v>
      </c>
      <c r="I34" s="77">
        <v>2.11</v>
      </c>
      <c r="J34" s="77">
        <v>0</v>
      </c>
      <c r="K34" s="82">
        <f t="shared" si="0"/>
        <v>2.11</v>
      </c>
      <c r="L34" s="82">
        <f t="shared" si="1"/>
        <v>0</v>
      </c>
    </row>
    <row r="35" s="1" customFormat="1" ht="20.45" customHeight="1" spans="1:12">
      <c r="A35" s="79"/>
      <c r="B35" s="70">
        <v>27</v>
      </c>
      <c r="C35" s="71" t="s">
        <v>1064</v>
      </c>
      <c r="D35" s="72"/>
      <c r="E35" s="72"/>
      <c r="F35" s="30" t="s">
        <v>1065</v>
      </c>
      <c r="G35" s="49" t="s">
        <v>998</v>
      </c>
      <c r="H35" s="31">
        <v>1</v>
      </c>
      <c r="I35" s="77">
        <v>1.3</v>
      </c>
      <c r="J35" s="77">
        <v>0</v>
      </c>
      <c r="K35" s="82">
        <f t="shared" si="0"/>
        <v>1.3</v>
      </c>
      <c r="L35" s="82">
        <f t="shared" si="1"/>
        <v>0</v>
      </c>
    </row>
    <row r="36" s="1" customFormat="1" ht="20.45" customHeight="1" spans="1:12">
      <c r="A36" s="79"/>
      <c r="B36" s="70">
        <v>28</v>
      </c>
      <c r="C36" s="71" t="s">
        <v>1066</v>
      </c>
      <c r="D36" s="72"/>
      <c r="E36" s="72"/>
      <c r="F36" s="30" t="s">
        <v>1067</v>
      </c>
      <c r="G36" s="49" t="s">
        <v>400</v>
      </c>
      <c r="H36" s="31">
        <v>15</v>
      </c>
      <c r="I36" s="77">
        <v>0.5</v>
      </c>
      <c r="J36" s="77">
        <v>0.5</v>
      </c>
      <c r="K36" s="82">
        <f t="shared" si="0"/>
        <v>7.5</v>
      </c>
      <c r="L36" s="82">
        <f t="shared" si="1"/>
        <v>7.5</v>
      </c>
    </row>
    <row r="37" s="1" customFormat="1" ht="20.45" customHeight="1" spans="1:12">
      <c r="A37" s="79"/>
      <c r="B37" s="70">
        <v>29</v>
      </c>
      <c r="C37" s="71" t="s">
        <v>1070</v>
      </c>
      <c r="D37" s="72"/>
      <c r="E37" s="72"/>
      <c r="F37" s="30" t="s">
        <v>1071</v>
      </c>
      <c r="G37" s="49" t="s">
        <v>400</v>
      </c>
      <c r="H37" s="31">
        <v>7</v>
      </c>
      <c r="I37" s="77">
        <v>1.05</v>
      </c>
      <c r="J37" s="77">
        <v>0</v>
      </c>
      <c r="K37" s="82">
        <f t="shared" si="0"/>
        <v>7.35</v>
      </c>
      <c r="L37" s="82">
        <f t="shared" si="1"/>
        <v>0</v>
      </c>
    </row>
    <row r="38" s="1" customFormat="1" ht="20.45" customHeight="1" spans="1:12">
      <c r="A38" s="79"/>
      <c r="B38" s="70">
        <v>30</v>
      </c>
      <c r="C38" s="71" t="s">
        <v>1072</v>
      </c>
      <c r="D38" s="72"/>
      <c r="E38" s="72"/>
      <c r="F38" s="30" t="s">
        <v>1073</v>
      </c>
      <c r="G38" s="49" t="s">
        <v>1074</v>
      </c>
      <c r="H38" s="31">
        <v>16</v>
      </c>
      <c r="I38" s="77">
        <v>0.25</v>
      </c>
      <c r="J38" s="77">
        <v>0</v>
      </c>
      <c r="K38" s="82">
        <f t="shared" si="0"/>
        <v>4</v>
      </c>
      <c r="L38" s="82">
        <f t="shared" si="1"/>
        <v>0</v>
      </c>
    </row>
    <row r="39" s="1" customFormat="1" ht="20.45" customHeight="1" spans="1:12">
      <c r="A39" s="79"/>
      <c r="B39" s="70">
        <v>31</v>
      </c>
      <c r="C39" s="71" t="s">
        <v>1075</v>
      </c>
      <c r="D39" s="72"/>
      <c r="E39" s="72"/>
      <c r="F39" s="30" t="s">
        <v>1076</v>
      </c>
      <c r="G39" s="49" t="s">
        <v>1074</v>
      </c>
      <c r="H39" s="31">
        <v>16</v>
      </c>
      <c r="I39" s="77">
        <v>1.1</v>
      </c>
      <c r="J39" s="77">
        <v>0</v>
      </c>
      <c r="K39" s="82">
        <f t="shared" si="0"/>
        <v>17.6</v>
      </c>
      <c r="L39" s="82">
        <f t="shared" si="1"/>
        <v>0</v>
      </c>
    </row>
    <row r="40" s="1" customFormat="1" ht="20.45" customHeight="1" spans="1:12">
      <c r="A40" s="79"/>
      <c r="B40" s="70">
        <v>32</v>
      </c>
      <c r="C40" s="71" t="s">
        <v>1077</v>
      </c>
      <c r="D40" s="72"/>
      <c r="E40" s="72"/>
      <c r="F40" s="30" t="s">
        <v>1078</v>
      </c>
      <c r="G40" s="49" t="s">
        <v>1074</v>
      </c>
      <c r="H40" s="31">
        <v>2</v>
      </c>
      <c r="I40" s="77">
        <v>1.6</v>
      </c>
      <c r="J40" s="77">
        <v>0</v>
      </c>
      <c r="K40" s="82">
        <f t="shared" si="0"/>
        <v>3.2</v>
      </c>
      <c r="L40" s="82">
        <f t="shared" si="1"/>
        <v>0</v>
      </c>
    </row>
    <row r="41" s="1" customFormat="1" ht="20.45" customHeight="1" spans="1:12">
      <c r="A41" s="79"/>
      <c r="B41" s="70">
        <v>33</v>
      </c>
      <c r="C41" s="71" t="s">
        <v>1079</v>
      </c>
      <c r="D41" s="72"/>
      <c r="E41" s="72"/>
      <c r="F41" s="30" t="s">
        <v>1080</v>
      </c>
      <c r="G41" s="49" t="s">
        <v>998</v>
      </c>
      <c r="H41" s="31">
        <v>1</v>
      </c>
      <c r="I41" s="77">
        <v>3.5</v>
      </c>
      <c r="J41" s="77">
        <v>0</v>
      </c>
      <c r="K41" s="82">
        <f t="shared" si="0"/>
        <v>3.5</v>
      </c>
      <c r="L41" s="82">
        <f t="shared" si="1"/>
        <v>0</v>
      </c>
    </row>
    <row r="42" s="1" customFormat="1" ht="20.45" customHeight="1" spans="1:12">
      <c r="A42" s="79"/>
      <c r="B42" s="70">
        <v>34</v>
      </c>
      <c r="C42" s="71" t="s">
        <v>1081</v>
      </c>
      <c r="D42" s="72"/>
      <c r="E42" s="72"/>
      <c r="F42" s="30" t="s">
        <v>1082</v>
      </c>
      <c r="G42" s="49" t="s">
        <v>1083</v>
      </c>
      <c r="H42" s="31">
        <v>2</v>
      </c>
      <c r="I42" s="77">
        <v>0.95</v>
      </c>
      <c r="J42" s="77">
        <v>0</v>
      </c>
      <c r="K42" s="82">
        <f t="shared" si="0"/>
        <v>1.9</v>
      </c>
      <c r="L42" s="82">
        <f t="shared" si="1"/>
        <v>0</v>
      </c>
    </row>
    <row r="43" s="1" customFormat="1" ht="20.45" customHeight="1" spans="1:12">
      <c r="A43" s="79"/>
      <c r="B43" s="70">
        <v>35</v>
      </c>
      <c r="C43" s="71" t="s">
        <v>1084</v>
      </c>
      <c r="D43" s="72"/>
      <c r="E43" s="72"/>
      <c r="F43" s="30" t="s">
        <v>1085</v>
      </c>
      <c r="G43" s="49" t="s">
        <v>1086</v>
      </c>
      <c r="H43" s="31">
        <v>0.25</v>
      </c>
      <c r="I43" s="77">
        <v>1.5</v>
      </c>
      <c r="J43" s="77">
        <v>0</v>
      </c>
      <c r="K43" s="82">
        <f t="shared" si="0"/>
        <v>0.375</v>
      </c>
      <c r="L43" s="82">
        <f t="shared" si="1"/>
        <v>0</v>
      </c>
    </row>
    <row r="44" s="1" customFormat="1" ht="20.45" customHeight="1" spans="1:12">
      <c r="A44" s="79"/>
      <c r="B44" s="70">
        <v>36</v>
      </c>
      <c r="C44" s="71" t="s">
        <v>1087</v>
      </c>
      <c r="D44" s="72"/>
      <c r="E44" s="72"/>
      <c r="F44" s="30" t="s">
        <v>1088</v>
      </c>
      <c r="G44" s="49" t="s">
        <v>998</v>
      </c>
      <c r="H44" s="31">
        <v>1</v>
      </c>
      <c r="I44" s="77">
        <v>2.5</v>
      </c>
      <c r="J44" s="77">
        <v>0</v>
      </c>
      <c r="K44" s="82">
        <f t="shared" si="0"/>
        <v>2.5</v>
      </c>
      <c r="L44" s="82">
        <f t="shared" si="1"/>
        <v>0</v>
      </c>
    </row>
    <row r="45" s="1" customFormat="1" ht="20.45" customHeight="1" spans="1:12">
      <c r="A45" s="79"/>
      <c r="B45" s="70">
        <v>37</v>
      </c>
      <c r="C45" s="71" t="s">
        <v>1089</v>
      </c>
      <c r="D45" s="72"/>
      <c r="E45" s="72"/>
      <c r="F45" s="30" t="s">
        <v>1090</v>
      </c>
      <c r="G45" s="49" t="s">
        <v>107</v>
      </c>
      <c r="H45" s="31">
        <v>1</v>
      </c>
      <c r="I45" s="77">
        <v>0.2</v>
      </c>
      <c r="J45" s="77">
        <v>0</v>
      </c>
      <c r="K45" s="82">
        <f t="shared" si="0"/>
        <v>0.2</v>
      </c>
      <c r="L45" s="82">
        <f t="shared" si="1"/>
        <v>0</v>
      </c>
    </row>
    <row r="46" s="1" customFormat="1" ht="20.45" customHeight="1" spans="1:12">
      <c r="A46" s="79"/>
      <c r="B46" s="70">
        <v>38</v>
      </c>
      <c r="C46" s="71" t="s">
        <v>1070</v>
      </c>
      <c r="D46" s="72"/>
      <c r="E46" s="72"/>
      <c r="F46" s="30" t="s">
        <v>1071</v>
      </c>
      <c r="G46" s="49" t="s">
        <v>400</v>
      </c>
      <c r="H46" s="31">
        <v>10</v>
      </c>
      <c r="I46" s="77">
        <v>1.05</v>
      </c>
      <c r="J46" s="77">
        <v>0</v>
      </c>
      <c r="K46" s="82">
        <f t="shared" si="0"/>
        <v>10.5</v>
      </c>
      <c r="L46" s="82">
        <f t="shared" si="1"/>
        <v>0</v>
      </c>
    </row>
    <row r="47" s="1" customFormat="1" ht="20.45" customHeight="1" spans="1:12">
      <c r="A47" s="79"/>
      <c r="B47" s="70">
        <v>39</v>
      </c>
      <c r="C47" s="71" t="s">
        <v>1072</v>
      </c>
      <c r="D47" s="72"/>
      <c r="E47" s="72"/>
      <c r="F47" s="30" t="s">
        <v>1073</v>
      </c>
      <c r="G47" s="49" t="s">
        <v>1074</v>
      </c>
      <c r="H47" s="31">
        <v>10</v>
      </c>
      <c r="I47" s="77">
        <v>0.25</v>
      </c>
      <c r="J47" s="77">
        <v>0</v>
      </c>
      <c r="K47" s="82">
        <f t="shared" si="0"/>
        <v>2.5</v>
      </c>
      <c r="L47" s="82">
        <f t="shared" si="1"/>
        <v>0</v>
      </c>
    </row>
    <row r="48" ht="20.45" customHeight="1" spans="2:12">
      <c r="B48" s="70">
        <v>40</v>
      </c>
      <c r="C48" s="71" t="s">
        <v>1091</v>
      </c>
      <c r="D48" s="72"/>
      <c r="E48" s="72"/>
      <c r="F48" s="30" t="s">
        <v>1092</v>
      </c>
      <c r="G48" s="49" t="s">
        <v>1074</v>
      </c>
      <c r="H48" s="31">
        <v>16</v>
      </c>
      <c r="I48" s="77">
        <v>0.25</v>
      </c>
      <c r="J48" s="77">
        <v>0</v>
      </c>
      <c r="K48" s="82">
        <f t="shared" si="0"/>
        <v>4</v>
      </c>
      <c r="L48" s="82">
        <f t="shared" si="1"/>
        <v>0</v>
      </c>
    </row>
    <row r="49" ht="20.45" customHeight="1" spans="2:12">
      <c r="B49" s="70">
        <v>41</v>
      </c>
      <c r="C49" s="71" t="s">
        <v>1075</v>
      </c>
      <c r="D49" s="72"/>
      <c r="E49" s="72"/>
      <c r="F49" s="30" t="s">
        <v>1076</v>
      </c>
      <c r="G49" s="49" t="s">
        <v>1074</v>
      </c>
      <c r="H49" s="31">
        <v>18</v>
      </c>
      <c r="I49" s="77">
        <v>1.1</v>
      </c>
      <c r="J49" s="77">
        <v>0</v>
      </c>
      <c r="K49" s="82">
        <f t="shared" si="0"/>
        <v>19.8</v>
      </c>
      <c r="L49" s="82">
        <f t="shared" si="1"/>
        <v>0</v>
      </c>
    </row>
    <row r="50" ht="20.45" customHeight="1" spans="2:12">
      <c r="B50" s="70">
        <v>42</v>
      </c>
      <c r="C50" s="71" t="s">
        <v>1079</v>
      </c>
      <c r="D50" s="72"/>
      <c r="E50" s="72"/>
      <c r="F50" s="30" t="s">
        <v>1080</v>
      </c>
      <c r="G50" s="49" t="s">
        <v>998</v>
      </c>
      <c r="H50" s="31">
        <v>2</v>
      </c>
      <c r="I50" s="77">
        <v>3.5</v>
      </c>
      <c r="J50" s="77">
        <v>0</v>
      </c>
      <c r="K50" s="82">
        <f t="shared" si="0"/>
        <v>7</v>
      </c>
      <c r="L50" s="82">
        <f t="shared" si="1"/>
        <v>0</v>
      </c>
    </row>
    <row r="51" ht="20.45" customHeight="1" spans="2:12">
      <c r="B51" s="70">
        <v>43</v>
      </c>
      <c r="C51" s="71" t="s">
        <v>1081</v>
      </c>
      <c r="D51" s="72"/>
      <c r="E51" s="72"/>
      <c r="F51" s="30" t="s">
        <v>1082</v>
      </c>
      <c r="G51" s="49" t="s">
        <v>1083</v>
      </c>
      <c r="H51" s="31">
        <v>4</v>
      </c>
      <c r="I51" s="77">
        <v>0.95</v>
      </c>
      <c r="J51" s="77">
        <v>0</v>
      </c>
      <c r="K51" s="82">
        <f t="shared" si="0"/>
        <v>3.8</v>
      </c>
      <c r="L51" s="82">
        <f t="shared" si="1"/>
        <v>0</v>
      </c>
    </row>
    <row r="52" ht="20.45" customHeight="1" spans="2:12">
      <c r="B52" s="70">
        <v>44</v>
      </c>
      <c r="C52" s="71" t="s">
        <v>1084</v>
      </c>
      <c r="D52" s="72"/>
      <c r="E52" s="72"/>
      <c r="F52" s="30" t="s">
        <v>1085</v>
      </c>
      <c r="G52" s="49" t="s">
        <v>1086</v>
      </c>
      <c r="H52" s="31">
        <v>0.5</v>
      </c>
      <c r="I52" s="77">
        <v>1.5</v>
      </c>
      <c r="J52" s="77">
        <v>0</v>
      </c>
      <c r="K52" s="82">
        <f t="shared" si="0"/>
        <v>0.75</v>
      </c>
      <c r="L52" s="82">
        <f t="shared" si="1"/>
        <v>0</v>
      </c>
    </row>
    <row r="53" ht="20.45" customHeight="1" spans="2:12">
      <c r="B53" s="70">
        <v>45</v>
      </c>
      <c r="C53" s="71" t="s">
        <v>1087</v>
      </c>
      <c r="D53" s="72" t="s">
        <v>945</v>
      </c>
      <c r="E53" s="72">
        <v>0.4</v>
      </c>
      <c r="F53" s="30" t="s">
        <v>1088</v>
      </c>
      <c r="G53" s="49" t="s">
        <v>998</v>
      </c>
      <c r="H53" s="31">
        <v>2</v>
      </c>
      <c r="I53" s="77">
        <v>2.5</v>
      </c>
      <c r="J53" s="77">
        <v>0</v>
      </c>
      <c r="K53" s="82">
        <f t="shared" si="0"/>
        <v>5</v>
      </c>
      <c r="L53" s="82">
        <f t="shared" si="1"/>
        <v>0</v>
      </c>
    </row>
    <row r="54" ht="20.45" hidden="1" customHeight="1" spans="2:12">
      <c r="B54" s="70"/>
      <c r="C54" s="71"/>
      <c r="D54" s="72"/>
      <c r="E54" s="72"/>
      <c r="F54" s="30"/>
      <c r="G54" s="49"/>
      <c r="H54" s="31"/>
      <c r="I54" s="77"/>
      <c r="J54" s="77"/>
      <c r="K54" s="82">
        <f t="shared" si="0"/>
        <v>0</v>
      </c>
      <c r="L54" s="82">
        <f t="shared" si="1"/>
        <v>0</v>
      </c>
    </row>
    <row r="55" ht="20.45" hidden="1" customHeight="1" spans="2:12">
      <c r="B55" s="70"/>
      <c r="C55" s="71"/>
      <c r="D55" s="72"/>
      <c r="E55" s="72"/>
      <c r="F55" s="30"/>
      <c r="G55" s="49"/>
      <c r="H55" s="31"/>
      <c r="I55" s="77"/>
      <c r="J55" s="77"/>
      <c r="K55" s="82">
        <f t="shared" si="0"/>
        <v>0</v>
      </c>
      <c r="L55" s="82">
        <f t="shared" si="1"/>
        <v>0</v>
      </c>
    </row>
    <row r="56" ht="20.45" hidden="1" customHeight="1" spans="2:12">
      <c r="B56" s="70"/>
      <c r="C56" s="71"/>
      <c r="D56" s="72"/>
      <c r="E56" s="72"/>
      <c r="F56" s="30"/>
      <c r="G56" s="49"/>
      <c r="H56" s="31"/>
      <c r="I56" s="77"/>
      <c r="J56" s="77"/>
      <c r="K56" s="82">
        <f t="shared" si="0"/>
        <v>0</v>
      </c>
      <c r="L56" s="82">
        <f t="shared" si="1"/>
        <v>0</v>
      </c>
    </row>
    <row r="57" ht="20.45" hidden="1" customHeight="1" spans="2:12">
      <c r="B57" s="70"/>
      <c r="C57" s="71"/>
      <c r="D57" s="72"/>
      <c r="E57" s="72"/>
      <c r="F57" s="30"/>
      <c r="G57" s="49"/>
      <c r="H57" s="31"/>
      <c r="I57" s="77"/>
      <c r="J57" s="77"/>
      <c r="K57" s="82">
        <f t="shared" si="0"/>
        <v>0</v>
      </c>
      <c r="L57" s="82">
        <f t="shared" si="1"/>
        <v>0</v>
      </c>
    </row>
    <row r="58" ht="20.45" hidden="1" customHeight="1" spans="2:12">
      <c r="B58" s="70"/>
      <c r="C58" s="71"/>
      <c r="D58" s="72"/>
      <c r="E58" s="72"/>
      <c r="F58" s="30"/>
      <c r="G58" s="49"/>
      <c r="H58" s="31"/>
      <c r="I58" s="77"/>
      <c r="J58" s="77"/>
      <c r="K58" s="82">
        <f t="shared" si="0"/>
        <v>0</v>
      </c>
      <c r="L58" s="82">
        <f t="shared" si="1"/>
        <v>0</v>
      </c>
    </row>
    <row r="59" ht="20.45" hidden="1" customHeight="1" spans="2:12">
      <c r="B59" s="70"/>
      <c r="C59" s="71"/>
      <c r="D59" s="72"/>
      <c r="E59" s="72"/>
      <c r="F59" s="30"/>
      <c r="G59" s="49"/>
      <c r="H59" s="31"/>
      <c r="I59" s="77"/>
      <c r="J59" s="77"/>
      <c r="K59" s="82">
        <f t="shared" si="0"/>
        <v>0</v>
      </c>
      <c r="L59" s="82">
        <f t="shared" si="1"/>
        <v>0</v>
      </c>
    </row>
    <row r="60" ht="20.45" hidden="1" customHeight="1" spans="2:12">
      <c r="B60" s="70"/>
      <c r="C60" s="71"/>
      <c r="D60" s="72"/>
      <c r="E60" s="72"/>
      <c r="F60" s="30"/>
      <c r="G60" s="49"/>
      <c r="H60" s="31"/>
      <c r="I60" s="77"/>
      <c r="J60" s="77"/>
      <c r="K60" s="82">
        <f t="shared" si="0"/>
        <v>0</v>
      </c>
      <c r="L60" s="82">
        <f t="shared" si="1"/>
        <v>0</v>
      </c>
    </row>
    <row r="61" ht="20.45" hidden="1" customHeight="1" spans="2:12">
      <c r="B61" s="70"/>
      <c r="C61" s="71"/>
      <c r="D61" s="72"/>
      <c r="E61" s="72"/>
      <c r="F61" s="30"/>
      <c r="G61" s="49"/>
      <c r="H61" s="31"/>
      <c r="I61" s="77"/>
      <c r="J61" s="77"/>
      <c r="K61" s="82">
        <f t="shared" si="0"/>
        <v>0</v>
      </c>
      <c r="L61" s="82">
        <f t="shared" si="1"/>
        <v>0</v>
      </c>
    </row>
    <row r="62" ht="20.45" hidden="1" customHeight="1" spans="2:12">
      <c r="B62" s="70"/>
      <c r="C62" s="71"/>
      <c r="D62" s="72"/>
      <c r="E62" s="72"/>
      <c r="F62" s="81" t="s">
        <v>950</v>
      </c>
      <c r="G62" s="49"/>
      <c r="H62" s="31"/>
      <c r="I62" s="77"/>
      <c r="J62" s="77"/>
      <c r="K62" s="82">
        <f t="shared" si="0"/>
        <v>0</v>
      </c>
      <c r="L62" s="82">
        <f t="shared" si="1"/>
        <v>0</v>
      </c>
    </row>
    <row r="63" ht="20.45" customHeight="1" spans="2:12">
      <c r="B63" s="70"/>
      <c r="C63" s="71"/>
      <c r="D63" s="72"/>
      <c r="E63" s="72"/>
      <c r="F63" s="81" t="s">
        <v>951</v>
      </c>
      <c r="G63" s="49"/>
      <c r="H63" s="31"/>
      <c r="I63" s="77"/>
      <c r="J63" s="77"/>
      <c r="K63" s="83">
        <v>0</v>
      </c>
      <c r="L63" s="83">
        <v>0</v>
      </c>
    </row>
    <row r="64" ht="20.45" customHeight="1" spans="2:12">
      <c r="B64" s="70"/>
      <c r="C64" s="71"/>
      <c r="D64" s="72"/>
      <c r="E64" s="72"/>
      <c r="F64" s="81" t="s">
        <v>600</v>
      </c>
      <c r="G64" s="49"/>
      <c r="H64" s="31"/>
      <c r="I64" s="77"/>
      <c r="J64" s="77"/>
      <c r="K64" s="83">
        <f>SUM(K9:K63)</f>
        <v>403.934</v>
      </c>
      <c r="L64" s="83">
        <f>SUM(L9:L63)</f>
        <v>7.5</v>
      </c>
    </row>
    <row r="65" ht="20.45" customHeight="1" spans="2:12">
      <c r="B65" s="70"/>
      <c r="C65" s="71"/>
      <c r="D65" s="72"/>
      <c r="E65" s="72"/>
      <c r="F65" s="81" t="s">
        <v>952</v>
      </c>
      <c r="G65" s="49"/>
      <c r="H65" s="31"/>
      <c r="I65" s="77"/>
      <c r="J65" s="77"/>
      <c r="K65" s="83">
        <v>230.75</v>
      </c>
      <c r="L65" s="83">
        <v>0</v>
      </c>
    </row>
  </sheetData>
  <sheetProtection password="CF7A" sheet="1" objects="1"/>
  <mergeCells count="9">
    <mergeCell ref="B2:L2"/>
    <mergeCell ref="I6:J6"/>
    <mergeCell ref="K6:L6"/>
    <mergeCell ref="C8:E8"/>
    <mergeCell ref="B6:B7"/>
    <mergeCell ref="F6:F7"/>
    <mergeCell ref="G6:G7"/>
    <mergeCell ref="H6:H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6" orientation="landscape" horizontalDpi="600"/>
  <headerFooter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5"/>
  <sheetViews>
    <sheetView showGridLines="0" view="pageBreakPreview" zoomScale="85" zoomScaleNormal="100" workbookViewId="0">
      <pane xSplit="1" ySplit="8" topLeftCell="B35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11.5142857142857" style="2" customWidth="1"/>
    <col min="4" max="4" width="2.84761904761905" style="2" customWidth="1"/>
    <col min="5" max="5" width="5.18095238095238" style="2" customWidth="1"/>
    <col min="6" max="6" width="53.5333333333333" style="51" customWidth="1"/>
    <col min="7" max="7" width="12.2" style="1" customWidth="1"/>
    <col min="8" max="8" width="10.1809523809524" style="2" customWidth="1"/>
    <col min="9" max="9" width="23.847619047619" style="2" customWidth="1"/>
    <col min="10" max="10" width="8.84761904761905" style="2" customWidth="1"/>
    <col min="11" max="11" width="9.84761904761905" style="2" customWidth="1"/>
    <col min="12" max="12" width="8.84761904761905" style="2" customWidth="1"/>
    <col min="13" max="13" width="11.1809523809524" style="2" customWidth="1"/>
    <col min="14" max="16384" width="12" style="2"/>
  </cols>
  <sheetData>
    <row r="1" s="1" customFormat="1" ht="20.1" customHeight="1"/>
    <row r="2" ht="24.95" customHeight="1" spans="2:13">
      <c r="B2" s="3" t="s">
        <v>953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2:6">
      <c r="B3" s="4"/>
      <c r="F3" s="2"/>
    </row>
    <row r="4" ht="21" customHeight="1" spans="2:6">
      <c r="B4" s="4" t="s">
        <v>1199</v>
      </c>
      <c r="F4" s="2"/>
    </row>
    <row r="5" ht="21" customHeight="1" spans="2:11">
      <c r="B5" s="4" t="s">
        <v>819</v>
      </c>
      <c r="F5" s="2"/>
      <c r="J5" s="6" t="s">
        <v>1093</v>
      </c>
      <c r="K5" s="6"/>
    </row>
    <row r="6" ht="21" customHeight="1" spans="2:13">
      <c r="B6" s="7" t="s">
        <v>3</v>
      </c>
      <c r="C6" s="57" t="s">
        <v>924</v>
      </c>
      <c r="D6" s="62"/>
      <c r="E6" s="63"/>
      <c r="F6" s="7" t="s">
        <v>69</v>
      </c>
      <c r="G6" s="7" t="s">
        <v>925</v>
      </c>
      <c r="H6" s="37" t="s">
        <v>926</v>
      </c>
      <c r="I6" s="37" t="s">
        <v>955</v>
      </c>
      <c r="J6" s="74" t="s">
        <v>956</v>
      </c>
      <c r="K6" s="75"/>
      <c r="L6" s="74" t="s">
        <v>957</v>
      </c>
      <c r="M6" s="75"/>
    </row>
    <row r="7" ht="30" customHeight="1" spans="2:13">
      <c r="B7" s="12"/>
      <c r="C7" s="64"/>
      <c r="D7" s="65"/>
      <c r="E7" s="66"/>
      <c r="F7" s="12"/>
      <c r="G7" s="12"/>
      <c r="H7" s="42"/>
      <c r="I7" s="42"/>
      <c r="J7" s="44" t="s">
        <v>958</v>
      </c>
      <c r="K7" s="44" t="s">
        <v>959</v>
      </c>
      <c r="L7" s="44" t="s">
        <v>958</v>
      </c>
      <c r="M7" s="44" t="s">
        <v>960</v>
      </c>
    </row>
    <row r="8" ht="21" customHeight="1" spans="2:13">
      <c r="B8" s="45" t="s">
        <v>833</v>
      </c>
      <c r="C8" s="67" t="s">
        <v>834</v>
      </c>
      <c r="D8" s="68"/>
      <c r="E8" s="69"/>
      <c r="F8" s="45" t="s">
        <v>835</v>
      </c>
      <c r="G8" s="45" t="s">
        <v>836</v>
      </c>
      <c r="H8" s="37" t="s">
        <v>837</v>
      </c>
      <c r="I8" s="37" t="s">
        <v>838</v>
      </c>
      <c r="J8" s="48" t="s">
        <v>839</v>
      </c>
      <c r="K8" s="48" t="s">
        <v>840</v>
      </c>
      <c r="L8" s="48" t="s">
        <v>841</v>
      </c>
      <c r="M8" s="48" t="s">
        <v>842</v>
      </c>
    </row>
    <row r="9" ht="20.45" customHeight="1" spans="2:13">
      <c r="B9" s="70">
        <v>1</v>
      </c>
      <c r="C9" s="71" t="s">
        <v>1052</v>
      </c>
      <c r="D9" s="72"/>
      <c r="E9" s="72"/>
      <c r="F9" s="30" t="s">
        <v>1053</v>
      </c>
      <c r="G9" s="49" t="s">
        <v>1031</v>
      </c>
      <c r="H9" s="31">
        <v>63</v>
      </c>
      <c r="I9" s="76" t="s">
        <v>1096</v>
      </c>
      <c r="J9" s="77">
        <v>0.05</v>
      </c>
      <c r="K9" s="31">
        <v>140</v>
      </c>
      <c r="L9" s="31">
        <f t="shared" ref="L9:L45" si="0">ROUND(H9*J9,3)</f>
        <v>3.15</v>
      </c>
      <c r="M9" s="31">
        <f t="shared" ref="M9:M45" si="1">ROUND(K9*L9,2)</f>
        <v>441</v>
      </c>
    </row>
    <row r="10" ht="20.45" customHeight="1" spans="2:13">
      <c r="B10" s="70">
        <v>2</v>
      </c>
      <c r="C10" s="71" t="s">
        <v>1052</v>
      </c>
      <c r="D10" s="72"/>
      <c r="E10" s="72"/>
      <c r="F10" s="30" t="s">
        <v>1053</v>
      </c>
      <c r="G10" s="49" t="s">
        <v>1031</v>
      </c>
      <c r="H10" s="31">
        <v>63</v>
      </c>
      <c r="I10" s="76" t="s">
        <v>1097</v>
      </c>
      <c r="J10" s="77">
        <v>0.05</v>
      </c>
      <c r="K10" s="31">
        <v>125</v>
      </c>
      <c r="L10" s="31">
        <f t="shared" si="0"/>
        <v>3.15</v>
      </c>
      <c r="M10" s="31">
        <f t="shared" si="1"/>
        <v>393.75</v>
      </c>
    </row>
    <row r="11" ht="20.45" customHeight="1" spans="2:13">
      <c r="B11" s="70">
        <v>3</v>
      </c>
      <c r="C11" s="71" t="s">
        <v>1052</v>
      </c>
      <c r="D11" s="72"/>
      <c r="E11" s="72"/>
      <c r="F11" s="30" t="s">
        <v>1053</v>
      </c>
      <c r="G11" s="49" t="s">
        <v>1031</v>
      </c>
      <c r="H11" s="31">
        <v>63</v>
      </c>
      <c r="I11" s="76" t="s">
        <v>1098</v>
      </c>
      <c r="J11" s="77">
        <v>0.05</v>
      </c>
      <c r="K11" s="31">
        <v>310</v>
      </c>
      <c r="L11" s="31">
        <f t="shared" si="0"/>
        <v>3.15</v>
      </c>
      <c r="M11" s="31">
        <f t="shared" si="1"/>
        <v>976.5</v>
      </c>
    </row>
    <row r="12" ht="20.45" customHeight="1" spans="2:13">
      <c r="B12" s="70">
        <v>4</v>
      </c>
      <c r="C12" s="71" t="s">
        <v>1072</v>
      </c>
      <c r="D12" s="72"/>
      <c r="E12" s="72"/>
      <c r="F12" s="30" t="s">
        <v>1073</v>
      </c>
      <c r="G12" s="49" t="s">
        <v>1074</v>
      </c>
      <c r="H12" s="31">
        <v>16</v>
      </c>
      <c r="I12" s="76" t="s">
        <v>1101</v>
      </c>
      <c r="J12" s="77">
        <v>0.05</v>
      </c>
      <c r="K12" s="31">
        <v>350</v>
      </c>
      <c r="L12" s="31">
        <f t="shared" si="0"/>
        <v>0.8</v>
      </c>
      <c r="M12" s="31">
        <f t="shared" si="1"/>
        <v>280</v>
      </c>
    </row>
    <row r="13" ht="20.45" customHeight="1" spans="2:13">
      <c r="B13" s="70">
        <v>5</v>
      </c>
      <c r="C13" s="71" t="s">
        <v>1075</v>
      </c>
      <c r="D13" s="72"/>
      <c r="E13" s="72"/>
      <c r="F13" s="30" t="s">
        <v>1076</v>
      </c>
      <c r="G13" s="49" t="s">
        <v>1074</v>
      </c>
      <c r="H13" s="31">
        <v>16</v>
      </c>
      <c r="I13" s="76" t="s">
        <v>1102</v>
      </c>
      <c r="J13" s="77">
        <v>0.05</v>
      </c>
      <c r="K13" s="31">
        <v>192</v>
      </c>
      <c r="L13" s="31">
        <f t="shared" si="0"/>
        <v>0.8</v>
      </c>
      <c r="M13" s="31">
        <f t="shared" si="1"/>
        <v>153.6</v>
      </c>
    </row>
    <row r="14" ht="20.45" customHeight="1" spans="2:13">
      <c r="B14" s="70">
        <v>6</v>
      </c>
      <c r="C14" s="71" t="s">
        <v>1075</v>
      </c>
      <c r="D14" s="72"/>
      <c r="E14" s="72"/>
      <c r="F14" s="30" t="s">
        <v>1076</v>
      </c>
      <c r="G14" s="49" t="s">
        <v>1074</v>
      </c>
      <c r="H14" s="31">
        <v>16</v>
      </c>
      <c r="I14" s="76" t="s">
        <v>1103</v>
      </c>
      <c r="J14" s="77">
        <v>0.03</v>
      </c>
      <c r="K14" s="31">
        <v>129</v>
      </c>
      <c r="L14" s="31">
        <f t="shared" si="0"/>
        <v>0.48</v>
      </c>
      <c r="M14" s="31">
        <f t="shared" si="1"/>
        <v>61.92</v>
      </c>
    </row>
    <row r="15" ht="20.45" customHeight="1" spans="2:13">
      <c r="B15" s="70">
        <v>7</v>
      </c>
      <c r="C15" s="71" t="s">
        <v>1075</v>
      </c>
      <c r="D15" s="72"/>
      <c r="E15" s="72"/>
      <c r="F15" s="30" t="s">
        <v>1076</v>
      </c>
      <c r="G15" s="49" t="s">
        <v>1074</v>
      </c>
      <c r="H15" s="31">
        <v>16</v>
      </c>
      <c r="I15" s="76" t="s">
        <v>1099</v>
      </c>
      <c r="J15" s="77">
        <v>0.1</v>
      </c>
      <c r="K15" s="31">
        <v>116</v>
      </c>
      <c r="L15" s="31">
        <f t="shared" si="0"/>
        <v>1.6</v>
      </c>
      <c r="M15" s="31">
        <f t="shared" si="1"/>
        <v>185.6</v>
      </c>
    </row>
    <row r="16" ht="20.45" customHeight="1" spans="2:13">
      <c r="B16" s="70">
        <v>8</v>
      </c>
      <c r="C16" s="71" t="s">
        <v>1075</v>
      </c>
      <c r="D16" s="72"/>
      <c r="E16" s="72"/>
      <c r="F16" s="30" t="s">
        <v>1076</v>
      </c>
      <c r="G16" s="49" t="s">
        <v>1074</v>
      </c>
      <c r="H16" s="31">
        <v>16</v>
      </c>
      <c r="I16" s="76" t="s">
        <v>1100</v>
      </c>
      <c r="J16" s="77">
        <v>0.1</v>
      </c>
      <c r="K16" s="31">
        <v>117</v>
      </c>
      <c r="L16" s="31">
        <f t="shared" si="0"/>
        <v>1.6</v>
      </c>
      <c r="M16" s="31">
        <f t="shared" si="1"/>
        <v>187.2</v>
      </c>
    </row>
    <row r="17" ht="20.45" customHeight="1" spans="2:13">
      <c r="B17" s="70">
        <v>9</v>
      </c>
      <c r="C17" s="71" t="s">
        <v>1077</v>
      </c>
      <c r="D17" s="72"/>
      <c r="E17" s="72"/>
      <c r="F17" s="30" t="s">
        <v>1078</v>
      </c>
      <c r="G17" s="49" t="s">
        <v>1074</v>
      </c>
      <c r="H17" s="31">
        <v>2</v>
      </c>
      <c r="I17" s="76" t="s">
        <v>1104</v>
      </c>
      <c r="J17" s="77">
        <v>0.05</v>
      </c>
      <c r="K17" s="31">
        <v>1181</v>
      </c>
      <c r="L17" s="31">
        <f t="shared" si="0"/>
        <v>0.1</v>
      </c>
      <c r="M17" s="31">
        <f t="shared" si="1"/>
        <v>118.1</v>
      </c>
    </row>
    <row r="18" ht="20.45" customHeight="1" spans="2:13">
      <c r="B18" s="70">
        <v>10</v>
      </c>
      <c r="C18" s="71" t="s">
        <v>1077</v>
      </c>
      <c r="D18" s="72"/>
      <c r="E18" s="72"/>
      <c r="F18" s="30" t="s">
        <v>1078</v>
      </c>
      <c r="G18" s="49" t="s">
        <v>1074</v>
      </c>
      <c r="H18" s="31">
        <v>2</v>
      </c>
      <c r="I18" s="76" t="s">
        <v>1103</v>
      </c>
      <c r="J18" s="77">
        <v>0.03</v>
      </c>
      <c r="K18" s="31">
        <v>129</v>
      </c>
      <c r="L18" s="31">
        <f t="shared" si="0"/>
        <v>0.06</v>
      </c>
      <c r="M18" s="31">
        <f t="shared" si="1"/>
        <v>7.74</v>
      </c>
    </row>
    <row r="19" ht="20.45" customHeight="1" spans="2:13">
      <c r="B19" s="70">
        <v>11</v>
      </c>
      <c r="C19" s="71" t="s">
        <v>1077</v>
      </c>
      <c r="D19" s="72"/>
      <c r="E19" s="72"/>
      <c r="F19" s="30" t="s">
        <v>1078</v>
      </c>
      <c r="G19" s="49" t="s">
        <v>1074</v>
      </c>
      <c r="H19" s="31">
        <v>2</v>
      </c>
      <c r="I19" s="76" t="s">
        <v>1099</v>
      </c>
      <c r="J19" s="77">
        <v>0.1</v>
      </c>
      <c r="K19" s="31">
        <v>116</v>
      </c>
      <c r="L19" s="31">
        <f t="shared" si="0"/>
        <v>0.2</v>
      </c>
      <c r="M19" s="31">
        <f t="shared" si="1"/>
        <v>23.2</v>
      </c>
    </row>
    <row r="20" ht="20.45" customHeight="1" spans="2:13">
      <c r="B20" s="70">
        <v>12</v>
      </c>
      <c r="C20" s="71" t="s">
        <v>1077</v>
      </c>
      <c r="D20" s="72"/>
      <c r="E20" s="72"/>
      <c r="F20" s="30" t="s">
        <v>1078</v>
      </c>
      <c r="G20" s="49" t="s">
        <v>1074</v>
      </c>
      <c r="H20" s="31">
        <v>2</v>
      </c>
      <c r="I20" s="76" t="s">
        <v>1100</v>
      </c>
      <c r="J20" s="77">
        <v>0.1</v>
      </c>
      <c r="K20" s="31">
        <v>117</v>
      </c>
      <c r="L20" s="31">
        <f t="shared" si="0"/>
        <v>0.2</v>
      </c>
      <c r="M20" s="31">
        <f t="shared" si="1"/>
        <v>23.4</v>
      </c>
    </row>
    <row r="21" ht="20.45" customHeight="1" spans="2:13">
      <c r="B21" s="70">
        <v>13</v>
      </c>
      <c r="C21" s="71" t="s">
        <v>1077</v>
      </c>
      <c r="D21" s="72"/>
      <c r="E21" s="72"/>
      <c r="F21" s="30" t="s">
        <v>1078</v>
      </c>
      <c r="G21" s="49" t="s">
        <v>1074</v>
      </c>
      <c r="H21" s="31">
        <v>2</v>
      </c>
      <c r="I21" s="76" t="s">
        <v>1105</v>
      </c>
      <c r="J21" s="77">
        <v>0.05</v>
      </c>
      <c r="K21" s="31">
        <v>428</v>
      </c>
      <c r="L21" s="31">
        <f t="shared" si="0"/>
        <v>0.1</v>
      </c>
      <c r="M21" s="31">
        <f t="shared" si="1"/>
        <v>42.8</v>
      </c>
    </row>
    <row r="22" ht="20.45" customHeight="1" spans="2:13">
      <c r="B22" s="70">
        <v>14</v>
      </c>
      <c r="C22" s="71" t="s">
        <v>1081</v>
      </c>
      <c r="D22" s="72"/>
      <c r="E22" s="72"/>
      <c r="F22" s="30" t="s">
        <v>1082</v>
      </c>
      <c r="G22" s="49" t="s">
        <v>1083</v>
      </c>
      <c r="H22" s="31">
        <v>2</v>
      </c>
      <c r="I22" s="76" t="s">
        <v>1099</v>
      </c>
      <c r="J22" s="77">
        <v>0.05</v>
      </c>
      <c r="K22" s="31">
        <v>116</v>
      </c>
      <c r="L22" s="31">
        <f t="shared" si="0"/>
        <v>0.1</v>
      </c>
      <c r="M22" s="31">
        <f t="shared" si="1"/>
        <v>11.6</v>
      </c>
    </row>
    <row r="23" ht="20.45" customHeight="1" spans="2:13">
      <c r="B23" s="70">
        <v>15</v>
      </c>
      <c r="C23" s="71" t="s">
        <v>1081</v>
      </c>
      <c r="D23" s="72"/>
      <c r="E23" s="72"/>
      <c r="F23" s="30" t="s">
        <v>1082</v>
      </c>
      <c r="G23" s="49" t="s">
        <v>1083</v>
      </c>
      <c r="H23" s="31">
        <v>2</v>
      </c>
      <c r="I23" s="76" t="s">
        <v>1100</v>
      </c>
      <c r="J23" s="77">
        <v>0.05</v>
      </c>
      <c r="K23" s="31">
        <v>117</v>
      </c>
      <c r="L23" s="31">
        <f t="shared" si="0"/>
        <v>0.1</v>
      </c>
      <c r="M23" s="31">
        <f t="shared" si="1"/>
        <v>11.7</v>
      </c>
    </row>
    <row r="24" ht="20.45" customHeight="1" spans="2:13">
      <c r="B24" s="70">
        <v>16</v>
      </c>
      <c r="C24" s="71" t="s">
        <v>1081</v>
      </c>
      <c r="D24" s="72"/>
      <c r="E24" s="72"/>
      <c r="F24" s="30" t="s">
        <v>1082</v>
      </c>
      <c r="G24" s="49" t="s">
        <v>1083</v>
      </c>
      <c r="H24" s="31">
        <v>2</v>
      </c>
      <c r="I24" s="76" t="s">
        <v>1103</v>
      </c>
      <c r="J24" s="77">
        <v>0.1</v>
      </c>
      <c r="K24" s="31">
        <v>129</v>
      </c>
      <c r="L24" s="31">
        <f t="shared" si="0"/>
        <v>0.2</v>
      </c>
      <c r="M24" s="31">
        <f t="shared" si="1"/>
        <v>25.8</v>
      </c>
    </row>
    <row r="25" ht="20.45" customHeight="1" spans="2:13">
      <c r="B25" s="70">
        <v>17</v>
      </c>
      <c r="C25" s="71" t="s">
        <v>1084</v>
      </c>
      <c r="D25" s="72"/>
      <c r="E25" s="72"/>
      <c r="F25" s="30" t="s">
        <v>1085</v>
      </c>
      <c r="G25" s="49" t="s">
        <v>1086</v>
      </c>
      <c r="H25" s="31">
        <v>0.25</v>
      </c>
      <c r="I25" s="76" t="s">
        <v>1101</v>
      </c>
      <c r="J25" s="77">
        <v>0.1</v>
      </c>
      <c r="K25" s="31">
        <v>350</v>
      </c>
      <c r="L25" s="31">
        <f t="shared" si="0"/>
        <v>0.025</v>
      </c>
      <c r="M25" s="31">
        <f t="shared" si="1"/>
        <v>8.75</v>
      </c>
    </row>
    <row r="26" ht="20.45" customHeight="1" spans="2:13">
      <c r="B26" s="70">
        <v>18</v>
      </c>
      <c r="C26" s="71" t="s">
        <v>1084</v>
      </c>
      <c r="D26" s="72"/>
      <c r="E26" s="72"/>
      <c r="F26" s="30" t="s">
        <v>1085</v>
      </c>
      <c r="G26" s="49" t="s">
        <v>1086</v>
      </c>
      <c r="H26" s="31">
        <v>0.25</v>
      </c>
      <c r="I26" s="76" t="s">
        <v>1103</v>
      </c>
      <c r="J26" s="77">
        <v>0.2</v>
      </c>
      <c r="K26" s="31">
        <v>129</v>
      </c>
      <c r="L26" s="31">
        <f t="shared" si="0"/>
        <v>0.05</v>
      </c>
      <c r="M26" s="31">
        <f t="shared" si="1"/>
        <v>6.45</v>
      </c>
    </row>
    <row r="27" ht="20.45" customHeight="1" spans="2:13">
      <c r="B27" s="70">
        <v>19</v>
      </c>
      <c r="C27" s="71" t="s">
        <v>1087</v>
      </c>
      <c r="D27" s="72"/>
      <c r="E27" s="72"/>
      <c r="F27" s="30" t="s">
        <v>1088</v>
      </c>
      <c r="G27" s="49" t="s">
        <v>998</v>
      </c>
      <c r="H27" s="31">
        <v>1</v>
      </c>
      <c r="I27" s="76" t="s">
        <v>1104</v>
      </c>
      <c r="J27" s="77">
        <v>0.1</v>
      </c>
      <c r="K27" s="31">
        <v>1181</v>
      </c>
      <c r="L27" s="31">
        <f t="shared" si="0"/>
        <v>0.1</v>
      </c>
      <c r="M27" s="31">
        <f t="shared" si="1"/>
        <v>118.1</v>
      </c>
    </row>
    <row r="28" ht="20.45" customHeight="1" spans="2:13">
      <c r="B28" s="70">
        <v>20</v>
      </c>
      <c r="C28" s="71" t="s">
        <v>1087</v>
      </c>
      <c r="D28" s="72"/>
      <c r="E28" s="72"/>
      <c r="F28" s="30" t="s">
        <v>1088</v>
      </c>
      <c r="G28" s="49" t="s">
        <v>998</v>
      </c>
      <c r="H28" s="31">
        <v>1</v>
      </c>
      <c r="I28" s="76" t="s">
        <v>1103</v>
      </c>
      <c r="J28" s="77">
        <v>0.1</v>
      </c>
      <c r="K28" s="31">
        <v>129</v>
      </c>
      <c r="L28" s="31">
        <f t="shared" si="0"/>
        <v>0.1</v>
      </c>
      <c r="M28" s="31">
        <f t="shared" si="1"/>
        <v>12.9</v>
      </c>
    </row>
    <row r="29" ht="20.45" customHeight="1" spans="2:13">
      <c r="B29" s="70">
        <v>21</v>
      </c>
      <c r="C29" s="71" t="s">
        <v>1087</v>
      </c>
      <c r="D29" s="72"/>
      <c r="E29" s="72"/>
      <c r="F29" s="30" t="s">
        <v>1088</v>
      </c>
      <c r="G29" s="49" t="s">
        <v>998</v>
      </c>
      <c r="H29" s="31">
        <v>1</v>
      </c>
      <c r="I29" s="76" t="s">
        <v>1099</v>
      </c>
      <c r="J29" s="77">
        <v>0.1</v>
      </c>
      <c r="K29" s="31">
        <v>116</v>
      </c>
      <c r="L29" s="31">
        <f t="shared" si="0"/>
        <v>0.1</v>
      </c>
      <c r="M29" s="31">
        <f t="shared" si="1"/>
        <v>11.6</v>
      </c>
    </row>
    <row r="30" ht="20.45" customHeight="1" spans="2:13">
      <c r="B30" s="70">
        <v>22</v>
      </c>
      <c r="C30" s="71" t="s">
        <v>1087</v>
      </c>
      <c r="D30" s="72"/>
      <c r="E30" s="72"/>
      <c r="F30" s="30" t="s">
        <v>1088</v>
      </c>
      <c r="G30" s="49" t="s">
        <v>998</v>
      </c>
      <c r="H30" s="31">
        <v>1</v>
      </c>
      <c r="I30" s="76" t="s">
        <v>1100</v>
      </c>
      <c r="J30" s="77">
        <v>0.1</v>
      </c>
      <c r="K30" s="31">
        <v>117</v>
      </c>
      <c r="L30" s="31">
        <f t="shared" si="0"/>
        <v>0.1</v>
      </c>
      <c r="M30" s="31">
        <f t="shared" si="1"/>
        <v>11.7</v>
      </c>
    </row>
    <row r="31" ht="20.45" customHeight="1" spans="2:13">
      <c r="B31" s="70">
        <v>23</v>
      </c>
      <c r="C31" s="71" t="s">
        <v>1072</v>
      </c>
      <c r="D31" s="72"/>
      <c r="E31" s="72"/>
      <c r="F31" s="30" t="s">
        <v>1073</v>
      </c>
      <c r="G31" s="49" t="s">
        <v>1074</v>
      </c>
      <c r="H31" s="31">
        <v>10</v>
      </c>
      <c r="I31" s="76" t="s">
        <v>1101</v>
      </c>
      <c r="J31" s="77">
        <v>0.05</v>
      </c>
      <c r="K31" s="31">
        <v>350</v>
      </c>
      <c r="L31" s="31">
        <f t="shared" si="0"/>
        <v>0.5</v>
      </c>
      <c r="M31" s="31">
        <f t="shared" si="1"/>
        <v>175</v>
      </c>
    </row>
    <row r="32" ht="20.45" customHeight="1" spans="2:13">
      <c r="B32" s="70">
        <v>24</v>
      </c>
      <c r="C32" s="71" t="s">
        <v>1091</v>
      </c>
      <c r="D32" s="72"/>
      <c r="E32" s="72"/>
      <c r="F32" s="30" t="s">
        <v>1092</v>
      </c>
      <c r="G32" s="49" t="s">
        <v>1074</v>
      </c>
      <c r="H32" s="31">
        <v>16</v>
      </c>
      <c r="I32" s="76" t="s">
        <v>1102</v>
      </c>
      <c r="J32" s="77">
        <v>0.05</v>
      </c>
      <c r="K32" s="31">
        <v>192</v>
      </c>
      <c r="L32" s="31">
        <f t="shared" si="0"/>
        <v>0.8</v>
      </c>
      <c r="M32" s="31">
        <f t="shared" si="1"/>
        <v>153.6</v>
      </c>
    </row>
    <row r="33" ht="20.45" customHeight="1" spans="2:13">
      <c r="B33" s="70">
        <v>25</v>
      </c>
      <c r="C33" s="71" t="s">
        <v>1075</v>
      </c>
      <c r="D33" s="72"/>
      <c r="E33" s="72"/>
      <c r="F33" s="30" t="s">
        <v>1076</v>
      </c>
      <c r="G33" s="49" t="s">
        <v>1074</v>
      </c>
      <c r="H33" s="31">
        <v>18</v>
      </c>
      <c r="I33" s="76" t="s">
        <v>1102</v>
      </c>
      <c r="J33" s="77">
        <v>0.05</v>
      </c>
      <c r="K33" s="31">
        <v>192</v>
      </c>
      <c r="L33" s="31">
        <f t="shared" si="0"/>
        <v>0.9</v>
      </c>
      <c r="M33" s="31">
        <f t="shared" si="1"/>
        <v>172.8</v>
      </c>
    </row>
    <row r="34" ht="20.45" customHeight="1" spans="2:13">
      <c r="B34" s="70">
        <v>26</v>
      </c>
      <c r="C34" s="71" t="s">
        <v>1075</v>
      </c>
      <c r="D34" s="72"/>
      <c r="E34" s="72"/>
      <c r="F34" s="30" t="s">
        <v>1076</v>
      </c>
      <c r="G34" s="49" t="s">
        <v>1074</v>
      </c>
      <c r="H34" s="31">
        <v>18</v>
      </c>
      <c r="I34" s="76" t="s">
        <v>1103</v>
      </c>
      <c r="J34" s="77">
        <v>0.03</v>
      </c>
      <c r="K34" s="31">
        <v>129</v>
      </c>
      <c r="L34" s="31">
        <f t="shared" si="0"/>
        <v>0.54</v>
      </c>
      <c r="M34" s="31">
        <f t="shared" si="1"/>
        <v>69.66</v>
      </c>
    </row>
    <row r="35" ht="20.45" customHeight="1" spans="2:13">
      <c r="B35" s="70">
        <v>27</v>
      </c>
      <c r="C35" s="71" t="s">
        <v>1075</v>
      </c>
      <c r="D35" s="72"/>
      <c r="E35" s="72"/>
      <c r="F35" s="30" t="s">
        <v>1076</v>
      </c>
      <c r="G35" s="49" t="s">
        <v>1074</v>
      </c>
      <c r="H35" s="31">
        <v>18</v>
      </c>
      <c r="I35" s="76" t="s">
        <v>1099</v>
      </c>
      <c r="J35" s="77">
        <v>0.1</v>
      </c>
      <c r="K35" s="31">
        <v>116</v>
      </c>
      <c r="L35" s="31">
        <f t="shared" si="0"/>
        <v>1.8</v>
      </c>
      <c r="M35" s="31">
        <f t="shared" si="1"/>
        <v>208.8</v>
      </c>
    </row>
    <row r="36" ht="20.45" customHeight="1" spans="2:13">
      <c r="B36" s="70">
        <v>28</v>
      </c>
      <c r="C36" s="71" t="s">
        <v>1075</v>
      </c>
      <c r="D36" s="72"/>
      <c r="E36" s="72"/>
      <c r="F36" s="30" t="s">
        <v>1076</v>
      </c>
      <c r="G36" s="49" t="s">
        <v>1074</v>
      </c>
      <c r="H36" s="31">
        <v>18</v>
      </c>
      <c r="I36" s="76" t="s">
        <v>1100</v>
      </c>
      <c r="J36" s="77">
        <v>0.1</v>
      </c>
      <c r="K36" s="31">
        <v>117</v>
      </c>
      <c r="L36" s="31">
        <f t="shared" si="0"/>
        <v>1.8</v>
      </c>
      <c r="M36" s="31">
        <f t="shared" si="1"/>
        <v>210.6</v>
      </c>
    </row>
    <row r="37" ht="20.45" customHeight="1" spans="2:13">
      <c r="B37" s="70">
        <v>29</v>
      </c>
      <c r="C37" s="71" t="s">
        <v>1081</v>
      </c>
      <c r="D37" s="72"/>
      <c r="E37" s="72"/>
      <c r="F37" s="30" t="s">
        <v>1082</v>
      </c>
      <c r="G37" s="49" t="s">
        <v>1083</v>
      </c>
      <c r="H37" s="31">
        <v>4</v>
      </c>
      <c r="I37" s="76" t="s">
        <v>1099</v>
      </c>
      <c r="J37" s="77">
        <v>0.05</v>
      </c>
      <c r="K37" s="31">
        <v>116</v>
      </c>
      <c r="L37" s="31">
        <f t="shared" si="0"/>
        <v>0.2</v>
      </c>
      <c r="M37" s="31">
        <f t="shared" si="1"/>
        <v>23.2</v>
      </c>
    </row>
    <row r="38" ht="20.45" customHeight="1" spans="2:13">
      <c r="B38" s="70">
        <v>30</v>
      </c>
      <c r="C38" s="71" t="s">
        <v>1081</v>
      </c>
      <c r="D38" s="72"/>
      <c r="E38" s="72"/>
      <c r="F38" s="30" t="s">
        <v>1082</v>
      </c>
      <c r="G38" s="49" t="s">
        <v>1083</v>
      </c>
      <c r="H38" s="31">
        <v>4</v>
      </c>
      <c r="I38" s="76" t="s">
        <v>1100</v>
      </c>
      <c r="J38" s="77">
        <v>0.05</v>
      </c>
      <c r="K38" s="31">
        <v>117</v>
      </c>
      <c r="L38" s="31">
        <f t="shared" si="0"/>
        <v>0.2</v>
      </c>
      <c r="M38" s="31">
        <f t="shared" si="1"/>
        <v>23.4</v>
      </c>
    </row>
    <row r="39" ht="20.45" customHeight="1" spans="2:13">
      <c r="B39" s="70">
        <v>31</v>
      </c>
      <c r="C39" s="71" t="s">
        <v>1081</v>
      </c>
      <c r="D39" s="72"/>
      <c r="E39" s="72"/>
      <c r="F39" s="30" t="s">
        <v>1082</v>
      </c>
      <c r="G39" s="49" t="s">
        <v>1083</v>
      </c>
      <c r="H39" s="31">
        <v>4</v>
      </c>
      <c r="I39" s="76" t="s">
        <v>1103</v>
      </c>
      <c r="J39" s="77">
        <v>0.1</v>
      </c>
      <c r="K39" s="31">
        <v>129</v>
      </c>
      <c r="L39" s="31">
        <f t="shared" si="0"/>
        <v>0.4</v>
      </c>
      <c r="M39" s="31">
        <f t="shared" si="1"/>
        <v>51.6</v>
      </c>
    </row>
    <row r="40" ht="20.45" customHeight="1" spans="2:13">
      <c r="B40" s="70">
        <v>32</v>
      </c>
      <c r="C40" s="71" t="s">
        <v>1084</v>
      </c>
      <c r="D40" s="72"/>
      <c r="E40" s="72"/>
      <c r="F40" s="30" t="s">
        <v>1085</v>
      </c>
      <c r="G40" s="49" t="s">
        <v>1086</v>
      </c>
      <c r="H40" s="31">
        <v>0.5</v>
      </c>
      <c r="I40" s="76" t="s">
        <v>1101</v>
      </c>
      <c r="J40" s="77">
        <v>0.1</v>
      </c>
      <c r="K40" s="31">
        <v>350</v>
      </c>
      <c r="L40" s="31">
        <f t="shared" si="0"/>
        <v>0.05</v>
      </c>
      <c r="M40" s="31">
        <f t="shared" si="1"/>
        <v>17.5</v>
      </c>
    </row>
    <row r="41" ht="20.45" customHeight="1" spans="2:13">
      <c r="B41" s="70">
        <v>33</v>
      </c>
      <c r="C41" s="71" t="s">
        <v>1084</v>
      </c>
      <c r="D41" s="72"/>
      <c r="E41" s="72"/>
      <c r="F41" s="30" t="s">
        <v>1085</v>
      </c>
      <c r="G41" s="49" t="s">
        <v>1086</v>
      </c>
      <c r="H41" s="31">
        <v>0.5</v>
      </c>
      <c r="I41" s="76" t="s">
        <v>1103</v>
      </c>
      <c r="J41" s="77">
        <v>0.2</v>
      </c>
      <c r="K41" s="31">
        <v>129</v>
      </c>
      <c r="L41" s="31">
        <f t="shared" si="0"/>
        <v>0.1</v>
      </c>
      <c r="M41" s="31">
        <f t="shared" si="1"/>
        <v>12.9</v>
      </c>
    </row>
    <row r="42" ht="20.45" customHeight="1" spans="2:13">
      <c r="B42" s="70">
        <v>34</v>
      </c>
      <c r="C42" s="71" t="s">
        <v>1087</v>
      </c>
      <c r="D42" s="72"/>
      <c r="E42" s="72"/>
      <c r="F42" s="30" t="s">
        <v>1088</v>
      </c>
      <c r="G42" s="49" t="s">
        <v>998</v>
      </c>
      <c r="H42" s="31">
        <v>2</v>
      </c>
      <c r="I42" s="76" t="s">
        <v>1104</v>
      </c>
      <c r="J42" s="77">
        <v>0.1</v>
      </c>
      <c r="K42" s="31">
        <v>1181</v>
      </c>
      <c r="L42" s="31">
        <f t="shared" si="0"/>
        <v>0.2</v>
      </c>
      <c r="M42" s="31">
        <f t="shared" si="1"/>
        <v>236.2</v>
      </c>
    </row>
    <row r="43" ht="20.45" customHeight="1" spans="2:13">
      <c r="B43" s="70">
        <v>35</v>
      </c>
      <c r="C43" s="71" t="s">
        <v>1087</v>
      </c>
      <c r="D43" s="72"/>
      <c r="E43" s="72"/>
      <c r="F43" s="30" t="s">
        <v>1088</v>
      </c>
      <c r="G43" s="49" t="s">
        <v>998</v>
      </c>
      <c r="H43" s="31">
        <v>2</v>
      </c>
      <c r="I43" s="76" t="s">
        <v>1103</v>
      </c>
      <c r="J43" s="77">
        <v>0.1</v>
      </c>
      <c r="K43" s="31">
        <v>129</v>
      </c>
      <c r="L43" s="31">
        <f t="shared" si="0"/>
        <v>0.2</v>
      </c>
      <c r="M43" s="31">
        <f t="shared" si="1"/>
        <v>25.8</v>
      </c>
    </row>
    <row r="44" ht="20.45" customHeight="1" spans="2:13">
      <c r="B44" s="70">
        <v>36</v>
      </c>
      <c r="C44" s="71" t="s">
        <v>1087</v>
      </c>
      <c r="D44" s="72"/>
      <c r="E44" s="72"/>
      <c r="F44" s="30" t="s">
        <v>1088</v>
      </c>
      <c r="G44" s="49" t="s">
        <v>998</v>
      </c>
      <c r="H44" s="31">
        <v>2</v>
      </c>
      <c r="I44" s="76" t="s">
        <v>1099</v>
      </c>
      <c r="J44" s="77">
        <v>0.1</v>
      </c>
      <c r="K44" s="31">
        <v>116</v>
      </c>
      <c r="L44" s="31">
        <f t="shared" si="0"/>
        <v>0.2</v>
      </c>
      <c r="M44" s="31">
        <f t="shared" si="1"/>
        <v>23.2</v>
      </c>
    </row>
    <row r="45" ht="20.45" customHeight="1" spans="2:13">
      <c r="B45" s="70">
        <v>37</v>
      </c>
      <c r="C45" s="71" t="s">
        <v>1087</v>
      </c>
      <c r="D45" s="72"/>
      <c r="E45" s="72"/>
      <c r="F45" s="30" t="s">
        <v>1088</v>
      </c>
      <c r="G45" s="49" t="s">
        <v>998</v>
      </c>
      <c r="H45" s="31">
        <v>2</v>
      </c>
      <c r="I45" s="76" t="s">
        <v>1100</v>
      </c>
      <c r="J45" s="77">
        <v>0.1</v>
      </c>
      <c r="K45" s="31">
        <v>117</v>
      </c>
      <c r="L45" s="31">
        <f t="shared" si="0"/>
        <v>0.2</v>
      </c>
      <c r="M45" s="31">
        <f t="shared" si="1"/>
        <v>23.4</v>
      </c>
    </row>
    <row r="46" ht="20.45" customHeight="1" spans="2:13">
      <c r="B46" s="70"/>
      <c r="C46" s="71"/>
      <c r="D46" s="72"/>
      <c r="E46" s="72"/>
      <c r="F46" s="30"/>
      <c r="G46" s="49"/>
      <c r="H46" s="31"/>
      <c r="I46" s="76"/>
      <c r="J46" s="77"/>
      <c r="K46" s="31"/>
      <c r="L46" s="31"/>
      <c r="M46" s="31"/>
    </row>
    <row r="47" ht="20.45" customHeight="1" spans="2:13">
      <c r="B47" s="70"/>
      <c r="C47" s="71"/>
      <c r="D47" s="72"/>
      <c r="E47" s="72"/>
      <c r="F47" s="30"/>
      <c r="G47" s="49"/>
      <c r="H47" s="31"/>
      <c r="I47" s="76"/>
      <c r="J47" s="77"/>
      <c r="K47" s="31"/>
      <c r="L47" s="31"/>
      <c r="M47" s="31"/>
    </row>
    <row r="48" ht="20.45" customHeight="1" spans="2:13">
      <c r="B48" s="70"/>
      <c r="C48" s="71"/>
      <c r="D48" s="72"/>
      <c r="E48" s="72"/>
      <c r="F48" s="30"/>
      <c r="G48" s="49"/>
      <c r="H48" s="31"/>
      <c r="I48" s="76"/>
      <c r="J48" s="77"/>
      <c r="K48" s="31"/>
      <c r="L48" s="31"/>
      <c r="M48" s="31"/>
    </row>
    <row r="49" ht="20.45" customHeight="1" spans="2:13">
      <c r="B49" s="70"/>
      <c r="C49" s="71"/>
      <c r="D49" s="72"/>
      <c r="E49" s="72"/>
      <c r="F49" s="30"/>
      <c r="G49" s="49"/>
      <c r="H49" s="31"/>
      <c r="I49" s="76"/>
      <c r="J49" s="77"/>
      <c r="K49" s="31"/>
      <c r="L49" s="31"/>
      <c r="M49" s="31"/>
    </row>
    <row r="50" ht="20.45" customHeight="1" spans="2:13">
      <c r="B50" s="70"/>
      <c r="C50" s="71"/>
      <c r="D50" s="72"/>
      <c r="E50" s="72"/>
      <c r="F50" s="30"/>
      <c r="G50" s="49"/>
      <c r="H50" s="31"/>
      <c r="I50" s="76"/>
      <c r="J50" s="77"/>
      <c r="K50" s="31"/>
      <c r="L50" s="31"/>
      <c r="M50" s="31"/>
    </row>
    <row r="51" ht="20.45" customHeight="1" spans="2:13">
      <c r="B51" s="70"/>
      <c r="C51" s="71"/>
      <c r="D51" s="72"/>
      <c r="E51" s="72"/>
      <c r="F51" s="30"/>
      <c r="G51" s="49"/>
      <c r="H51" s="31"/>
      <c r="I51" s="76"/>
      <c r="J51" s="77"/>
      <c r="K51" s="31"/>
      <c r="L51" s="31"/>
      <c r="M51" s="31"/>
    </row>
    <row r="52" ht="20.45" hidden="1" customHeight="1" spans="2:13">
      <c r="B52" s="70"/>
      <c r="C52" s="71"/>
      <c r="D52" s="72"/>
      <c r="E52" s="72"/>
      <c r="F52" s="30"/>
      <c r="G52" s="49"/>
      <c r="H52" s="31"/>
      <c r="I52" s="76"/>
      <c r="J52" s="77"/>
      <c r="K52" s="31"/>
      <c r="L52" s="31"/>
      <c r="M52" s="31"/>
    </row>
    <row r="53" ht="20.45" hidden="1" customHeight="1" spans="2:13">
      <c r="B53" s="70"/>
      <c r="C53" s="71"/>
      <c r="D53" s="72"/>
      <c r="E53" s="72"/>
      <c r="F53" s="30"/>
      <c r="G53" s="49"/>
      <c r="H53" s="31"/>
      <c r="I53" s="76"/>
      <c r="J53" s="77"/>
      <c r="K53" s="31"/>
      <c r="L53" s="31"/>
      <c r="M53" s="31"/>
    </row>
    <row r="54" ht="20.45" hidden="1" customHeight="1" spans="2:13">
      <c r="B54" s="70"/>
      <c r="C54" s="71"/>
      <c r="D54" s="72"/>
      <c r="E54" s="72"/>
      <c r="F54" s="30"/>
      <c r="G54" s="49"/>
      <c r="H54" s="31"/>
      <c r="I54" s="76"/>
      <c r="J54" s="77"/>
      <c r="K54" s="31"/>
      <c r="L54" s="31"/>
      <c r="M54" s="31"/>
    </row>
    <row r="55" ht="20.45" hidden="1" customHeight="1" spans="2:13">
      <c r="B55" s="70"/>
      <c r="C55" s="71"/>
      <c r="D55" s="72"/>
      <c r="E55" s="72"/>
      <c r="F55" s="30"/>
      <c r="G55" s="49"/>
      <c r="H55" s="31"/>
      <c r="I55" s="76"/>
      <c r="J55" s="77"/>
      <c r="K55" s="31"/>
      <c r="L55" s="31"/>
      <c r="M55" s="31"/>
    </row>
    <row r="56" ht="20.45" hidden="1" customHeight="1" spans="2:13">
      <c r="B56" s="70"/>
      <c r="C56" s="71"/>
      <c r="D56" s="72"/>
      <c r="E56" s="72"/>
      <c r="F56" s="30"/>
      <c r="G56" s="49"/>
      <c r="H56" s="31"/>
      <c r="I56" s="76"/>
      <c r="J56" s="77"/>
      <c r="K56" s="31"/>
      <c r="L56" s="31"/>
      <c r="M56" s="31"/>
    </row>
    <row r="57" ht="20.45" hidden="1" customHeight="1" spans="2:13">
      <c r="B57" s="70"/>
      <c r="C57" s="71"/>
      <c r="D57" s="72"/>
      <c r="E57" s="72"/>
      <c r="F57" s="30"/>
      <c r="G57" s="49"/>
      <c r="H57" s="31"/>
      <c r="I57" s="76"/>
      <c r="J57" s="77"/>
      <c r="K57" s="31"/>
      <c r="L57" s="31"/>
      <c r="M57" s="31"/>
    </row>
    <row r="58" ht="20.45" hidden="1" customHeight="1" spans="2:13">
      <c r="B58" s="70"/>
      <c r="C58" s="71"/>
      <c r="D58" s="72"/>
      <c r="E58" s="72"/>
      <c r="F58" s="30"/>
      <c r="G58" s="49"/>
      <c r="H58" s="31"/>
      <c r="I58" s="76"/>
      <c r="J58" s="77"/>
      <c r="K58" s="31"/>
      <c r="L58" s="31"/>
      <c r="M58" s="31"/>
    </row>
    <row r="59" ht="20.45" hidden="1" customHeight="1" spans="2:13">
      <c r="B59" s="70"/>
      <c r="C59" s="71"/>
      <c r="D59" s="72"/>
      <c r="E59" s="72"/>
      <c r="F59" s="30"/>
      <c r="G59" s="49"/>
      <c r="H59" s="31"/>
      <c r="I59" s="76"/>
      <c r="J59" s="77"/>
      <c r="K59" s="31"/>
      <c r="L59" s="31"/>
      <c r="M59" s="31"/>
    </row>
    <row r="60" ht="20.45" hidden="1" customHeight="1" spans="2:13">
      <c r="B60" s="70"/>
      <c r="C60" s="71"/>
      <c r="D60" s="72"/>
      <c r="E60" s="72"/>
      <c r="F60" s="30"/>
      <c r="G60" s="49"/>
      <c r="H60" s="31"/>
      <c r="I60" s="76"/>
      <c r="J60" s="77"/>
      <c r="K60" s="31"/>
      <c r="L60" s="31"/>
      <c r="M60" s="31"/>
    </row>
    <row r="61" ht="20.45" hidden="1" customHeight="1" spans="2:13">
      <c r="B61" s="70"/>
      <c r="C61" s="71"/>
      <c r="D61" s="72"/>
      <c r="E61" s="72"/>
      <c r="F61" s="30"/>
      <c r="G61" s="49"/>
      <c r="H61" s="31"/>
      <c r="I61" s="76"/>
      <c r="J61" s="77"/>
      <c r="K61" s="31"/>
      <c r="L61" s="31"/>
      <c r="M61" s="31"/>
    </row>
    <row r="62" ht="20.45" hidden="1" customHeight="1" spans="2:13">
      <c r="B62" s="70"/>
      <c r="C62" s="71"/>
      <c r="D62" s="72"/>
      <c r="E62" s="72"/>
      <c r="F62" s="30"/>
      <c r="G62" s="49"/>
      <c r="H62" s="31"/>
      <c r="I62" s="76"/>
      <c r="J62" s="77"/>
      <c r="K62" s="31"/>
      <c r="L62" s="31"/>
      <c r="M62" s="31"/>
    </row>
    <row r="63" ht="20.45" hidden="1" customHeight="1" spans="2:13">
      <c r="B63" s="70"/>
      <c r="C63" s="71"/>
      <c r="D63" s="72"/>
      <c r="E63" s="72"/>
      <c r="F63" s="30"/>
      <c r="G63" s="49"/>
      <c r="H63" s="31"/>
      <c r="I63" s="76"/>
      <c r="J63" s="77"/>
      <c r="K63" s="31"/>
      <c r="L63" s="31"/>
      <c r="M63" s="31"/>
    </row>
    <row r="64" ht="20.45" customHeight="1" spans="2:13">
      <c r="B64" s="70"/>
      <c r="C64" s="71"/>
      <c r="D64" s="72"/>
      <c r="E64" s="72"/>
      <c r="F64" s="73" t="s">
        <v>600</v>
      </c>
      <c r="G64" s="49"/>
      <c r="H64" s="31"/>
      <c r="I64" s="31"/>
      <c r="J64" s="31"/>
      <c r="K64" s="31"/>
      <c r="L64" s="78">
        <f>SUM(L9:L63)</f>
        <v>24.355</v>
      </c>
      <c r="M64" s="78">
        <f>SUM(M9:M63)</f>
        <v>4541.07</v>
      </c>
    </row>
    <row r="65" ht="20.45" customHeight="1" spans="2:13">
      <c r="B65" s="70"/>
      <c r="C65" s="71"/>
      <c r="D65" s="72"/>
      <c r="E65" s="72"/>
      <c r="F65" s="60"/>
      <c r="G65" s="49"/>
      <c r="H65" s="31"/>
      <c r="I65" s="31"/>
      <c r="J65" s="31"/>
      <c r="K65" s="31"/>
      <c r="L65" s="31"/>
      <c r="M65" s="31"/>
    </row>
  </sheetData>
  <sheetProtection password="CF7A" sheet="1" objects="1"/>
  <mergeCells count="10">
    <mergeCell ref="B2:M2"/>
    <mergeCell ref="J6:K6"/>
    <mergeCell ref="L6:M6"/>
    <mergeCell ref="C8:E8"/>
    <mergeCell ref="B6:B7"/>
    <mergeCell ref="F6:F7"/>
    <mergeCell ref="G6:G7"/>
    <mergeCell ref="H6:H7"/>
    <mergeCell ref="I6:I7"/>
    <mergeCell ref="C6:E7"/>
  </mergeCells>
  <printOptions horizontalCentered="1"/>
  <pageMargins left="0.393055555555556" right="0.393055555555556" top="0.984027777777778" bottom="0.590277777777778" header="1.85" footer="0.393055555555556"/>
  <pageSetup paperSize="9" scale="93" orientation="landscape" horizontalDpi="600"/>
  <headerFooter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9" topLeftCell="B10" activePane="bottomRight" state="frozen"/>
      <selection/>
      <selection pane="topRight"/>
      <selection pane="bottomLeft"/>
      <selection pane="bottomRight" activeCell="N29" sqref="N29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5" style="51" customWidth="1"/>
    <col min="4" max="4" width="23.1238095238095" style="34" customWidth="1"/>
    <col min="5" max="5" width="10.1809523809524" style="2" customWidth="1"/>
    <col min="6" max="6" width="10.1809523809524" style="1" customWidth="1"/>
    <col min="7" max="7" width="12.123809523809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51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1106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1199</v>
      </c>
    </row>
    <row r="5" ht="21" customHeight="1" spans="2:10">
      <c r="B5" s="4" t="s">
        <v>819</v>
      </c>
      <c r="H5" s="6"/>
      <c r="I5" s="6"/>
      <c r="J5" s="51" t="s">
        <v>1107</v>
      </c>
    </row>
    <row r="6" ht="21" customHeight="1" spans="2:12">
      <c r="B6" s="7" t="s">
        <v>3</v>
      </c>
      <c r="C6" s="57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58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14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1" customHeight="1" spans="2:12">
      <c r="B9" s="45"/>
      <c r="C9" s="59" t="s">
        <v>1108</v>
      </c>
      <c r="D9" s="47"/>
      <c r="E9" s="45"/>
      <c r="F9" s="37"/>
      <c r="G9" s="37"/>
      <c r="H9" s="37"/>
      <c r="I9" s="48"/>
      <c r="J9" s="48"/>
      <c r="K9" s="48"/>
      <c r="L9" s="48"/>
    </row>
    <row r="10" ht="20.45" customHeight="1" spans="2:12">
      <c r="B10" s="49">
        <v>1</v>
      </c>
      <c r="C10" s="60" t="s">
        <v>1208</v>
      </c>
      <c r="D10" s="50" t="s">
        <v>1110</v>
      </c>
      <c r="E10" s="15" t="s">
        <v>400</v>
      </c>
      <c r="F10" s="32">
        <v>1</v>
      </c>
      <c r="G10" s="32">
        <v>135000</v>
      </c>
      <c r="H10" s="32"/>
      <c r="I10" s="31">
        <f t="shared" ref="I10:I14" si="0">ROUND(F10*H10,2)</f>
        <v>0</v>
      </c>
      <c r="J10" s="31">
        <f t="shared" ref="J10:J14" si="1">ROUND(I10*13%,2)</f>
        <v>0</v>
      </c>
      <c r="K10" s="31">
        <f t="shared" ref="K10:K14" si="2">I10+J10</f>
        <v>0</v>
      </c>
      <c r="L10" s="49"/>
    </row>
    <row r="11" ht="20.45" customHeight="1" spans="2:12">
      <c r="B11" s="49">
        <v>2</v>
      </c>
      <c r="C11" s="60" t="s">
        <v>1111</v>
      </c>
      <c r="D11" s="50" t="s">
        <v>1110</v>
      </c>
      <c r="E11" s="31" t="s">
        <v>107</v>
      </c>
      <c r="F11" s="32">
        <v>1</v>
      </c>
      <c r="G11" s="32">
        <v>99000</v>
      </c>
      <c r="H11" s="32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49">
        <v>3</v>
      </c>
      <c r="C12" s="60" t="s">
        <v>1112</v>
      </c>
      <c r="D12" s="50" t="s">
        <v>1110</v>
      </c>
      <c r="E12" s="15" t="s">
        <v>400</v>
      </c>
      <c r="F12" s="32">
        <v>1</v>
      </c>
      <c r="G12" s="32">
        <v>99000</v>
      </c>
      <c r="H12" s="32"/>
      <c r="I12" s="31">
        <f t="shared" si="0"/>
        <v>0</v>
      </c>
      <c r="J12" s="31">
        <f t="shared" si="1"/>
        <v>0</v>
      </c>
      <c r="K12" s="31">
        <f t="shared" si="2"/>
        <v>0</v>
      </c>
      <c r="L12" s="49"/>
    </row>
    <row r="13" ht="20.45" customHeight="1" spans="2:12">
      <c r="B13" s="49">
        <v>4</v>
      </c>
      <c r="C13" s="60" t="s">
        <v>1209</v>
      </c>
      <c r="D13" s="50" t="s">
        <v>1110</v>
      </c>
      <c r="E13" s="15" t="s">
        <v>400</v>
      </c>
      <c r="F13" s="32">
        <v>1</v>
      </c>
      <c r="G13" s="32">
        <v>99000</v>
      </c>
      <c r="H13" s="32"/>
      <c r="I13" s="31">
        <f t="shared" si="0"/>
        <v>0</v>
      </c>
      <c r="J13" s="31">
        <f t="shared" si="1"/>
        <v>0</v>
      </c>
      <c r="K13" s="31">
        <f t="shared" si="2"/>
        <v>0</v>
      </c>
      <c r="L13" s="49"/>
    </row>
    <row r="14" ht="20.45" customHeight="1" spans="2:12">
      <c r="B14" s="49">
        <v>5</v>
      </c>
      <c r="C14" s="60" t="s">
        <v>1210</v>
      </c>
      <c r="D14" s="50" t="s">
        <v>1211</v>
      </c>
      <c r="E14" s="15" t="s">
        <v>400</v>
      </c>
      <c r="F14" s="32">
        <v>1</v>
      </c>
      <c r="G14" s="32">
        <v>105000</v>
      </c>
      <c r="H14" s="32"/>
      <c r="I14" s="31">
        <f t="shared" si="0"/>
        <v>0</v>
      </c>
      <c r="J14" s="31">
        <f t="shared" si="1"/>
        <v>0</v>
      </c>
      <c r="K14" s="31">
        <f t="shared" si="2"/>
        <v>0</v>
      </c>
      <c r="L14" s="49"/>
    </row>
    <row r="15" ht="20.45" customHeight="1" spans="2:12">
      <c r="B15" s="49"/>
      <c r="C15" s="6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60" t="s">
        <v>1113</v>
      </c>
      <c r="D16" s="50"/>
      <c r="E16" s="31"/>
      <c r="F16" s="32"/>
      <c r="G16" s="32"/>
      <c r="H16" s="31"/>
      <c r="I16" s="31">
        <f t="shared" ref="I16:K16" si="3">SUM(I10:I15)</f>
        <v>0</v>
      </c>
      <c r="J16" s="31">
        <f t="shared" si="3"/>
        <v>0</v>
      </c>
      <c r="K16" s="31">
        <f t="shared" si="3"/>
        <v>0</v>
      </c>
      <c r="L16" s="49"/>
    </row>
    <row r="17" ht="20.45" customHeight="1" spans="2:12">
      <c r="B17" s="49"/>
      <c r="C17" s="60" t="s">
        <v>1114</v>
      </c>
      <c r="D17" s="50"/>
      <c r="E17" s="31"/>
      <c r="F17" s="32"/>
      <c r="G17" s="32"/>
      <c r="H17" s="31"/>
      <c r="I17" s="31">
        <v>0</v>
      </c>
      <c r="J17" s="31">
        <v>0</v>
      </c>
      <c r="K17" s="31">
        <v>0</v>
      </c>
      <c r="L17" s="49"/>
    </row>
    <row r="18" ht="20.45" customHeight="1" spans="2:12">
      <c r="B18" s="49"/>
      <c r="C18" s="60" t="s">
        <v>982</v>
      </c>
      <c r="D18" s="50"/>
      <c r="E18" s="31"/>
      <c r="F18" s="32"/>
      <c r="G18" s="32"/>
      <c r="H18" s="31"/>
      <c r="I18" s="31">
        <v>0</v>
      </c>
      <c r="J18" s="31">
        <v>0</v>
      </c>
      <c r="K18" s="31">
        <v>0</v>
      </c>
      <c r="L18" s="49"/>
    </row>
    <row r="19" ht="20.45" customHeight="1" spans="2:12">
      <c r="B19" s="49"/>
      <c r="C19" s="60" t="s">
        <v>983</v>
      </c>
      <c r="D19" s="50"/>
      <c r="E19" s="31"/>
      <c r="F19" s="32"/>
      <c r="G19" s="32"/>
      <c r="H19" s="31"/>
      <c r="I19" s="31">
        <v>0</v>
      </c>
      <c r="J19" s="31">
        <v>0</v>
      </c>
      <c r="K19" s="31">
        <v>0</v>
      </c>
      <c r="L19" s="49"/>
    </row>
    <row r="20" ht="20.45" customHeight="1" spans="2:12">
      <c r="B20" s="49"/>
      <c r="C20" s="60" t="s">
        <v>1115</v>
      </c>
      <c r="D20" s="50"/>
      <c r="E20" s="31"/>
      <c r="F20" s="32"/>
      <c r="G20" s="32"/>
      <c r="H20" s="31"/>
      <c r="I20" s="31">
        <v>0</v>
      </c>
      <c r="J20" s="31">
        <v>0</v>
      </c>
      <c r="K20" s="31">
        <v>0</v>
      </c>
      <c r="L20" s="49"/>
    </row>
    <row r="21" ht="20.45" customHeight="1" spans="2:12">
      <c r="B21" s="49"/>
      <c r="C21" s="61" t="s">
        <v>1116</v>
      </c>
      <c r="D21" s="50"/>
      <c r="E21" s="31"/>
      <c r="F21" s="32"/>
      <c r="G21" s="32"/>
      <c r="H21" s="31"/>
      <c r="I21" s="52">
        <f t="shared" ref="I21:K21" si="4">SUM(I16:I20)</f>
        <v>0</v>
      </c>
      <c r="J21" s="52">
        <f t="shared" si="4"/>
        <v>0</v>
      </c>
      <c r="K21" s="52">
        <f t="shared" si="4"/>
        <v>0</v>
      </c>
      <c r="L21" s="49"/>
    </row>
    <row r="22" ht="20.45" customHeight="1" spans="2:12">
      <c r="B22" s="49"/>
      <c r="C22" s="61"/>
      <c r="D22" s="50"/>
      <c r="E22" s="31"/>
      <c r="F22" s="32"/>
      <c r="G22" s="32"/>
      <c r="H22" s="31"/>
      <c r="I22" s="52"/>
      <c r="J22" s="52"/>
      <c r="K22" s="52"/>
      <c r="L22" s="49"/>
    </row>
    <row r="23" ht="20.45" customHeight="1" spans="2:12">
      <c r="B23" s="49"/>
      <c r="C23" s="61"/>
      <c r="D23" s="50"/>
      <c r="E23" s="31"/>
      <c r="F23" s="32"/>
      <c r="G23" s="32"/>
      <c r="H23" s="31"/>
      <c r="I23" s="52"/>
      <c r="J23" s="52"/>
      <c r="K23" s="52"/>
      <c r="L23" s="49"/>
    </row>
    <row r="24" ht="20.45" hidden="1" customHeight="1" spans="2:12">
      <c r="B24" s="49"/>
      <c r="C24" s="61"/>
      <c r="D24" s="50"/>
      <c r="E24" s="31"/>
      <c r="F24" s="32"/>
      <c r="G24" s="32"/>
      <c r="H24" s="31"/>
      <c r="I24" s="52"/>
      <c r="J24" s="52"/>
      <c r="K24" s="52"/>
      <c r="L24" s="49"/>
    </row>
    <row r="25" ht="20.45" hidden="1" customHeight="1" spans="2:12">
      <c r="B25" s="49"/>
      <c r="C25" s="61"/>
      <c r="D25" s="50"/>
      <c r="E25" s="31"/>
      <c r="F25" s="32"/>
      <c r="G25" s="32"/>
      <c r="H25" s="31"/>
      <c r="I25" s="52"/>
      <c r="J25" s="52"/>
      <c r="K25" s="52"/>
      <c r="L25" s="49"/>
    </row>
    <row r="26" ht="20.45" hidden="1" customHeight="1" spans="2:12">
      <c r="B26" s="49"/>
      <c r="C26" s="61"/>
      <c r="D26" s="50"/>
      <c r="E26" s="31"/>
      <c r="F26" s="32"/>
      <c r="G26" s="32"/>
      <c r="H26" s="31"/>
      <c r="I26" s="52"/>
      <c r="J26" s="52"/>
      <c r="K26" s="52"/>
      <c r="L26" s="49"/>
    </row>
    <row r="27" ht="20.45" hidden="1" customHeight="1" spans="2:12">
      <c r="B27" s="49"/>
      <c r="C27" s="60"/>
      <c r="D27" s="50"/>
      <c r="E27" s="31"/>
      <c r="F27" s="32"/>
      <c r="G27" s="32"/>
      <c r="H27" s="31"/>
      <c r="I27" s="31"/>
      <c r="J27" s="31"/>
      <c r="K27" s="31"/>
      <c r="L27" s="49"/>
    </row>
  </sheetData>
  <sheetProtection password="CF7A" sheet="1" objects="1"/>
  <protectedRanges>
    <protectedRange sqref="H10:H14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2">
    <dataValidation type="decimal" operator="lessThanOrEqual" allowBlank="1" showInputMessage="1" showErrorMessage="1" sqref="H10:H14">
      <formula1>G10:G14</formula1>
    </dataValidation>
    <dataValidation type="list" allowBlank="1" showInputMessage="1" showErrorMessage="1" sqref="L10:L14">
      <formula1>"利旧"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8" orientation="landscape" horizontalDpi="600"/>
  <headerFooter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9.3714285714286" style="33" customWidth="1"/>
    <col min="4" max="4" width="31.247619047619" style="34" customWidth="1"/>
    <col min="5" max="5" width="10.1809523809524" style="2" customWidth="1"/>
    <col min="6" max="6" width="10.1809523809524" style="1" customWidth="1"/>
    <col min="7" max="7" width="13.752380952381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1199</v>
      </c>
    </row>
    <row r="5" ht="21" customHeight="1" spans="2:10">
      <c r="B5" s="4" t="s">
        <v>819</v>
      </c>
      <c r="H5" s="6"/>
      <c r="I5" s="6"/>
      <c r="J5" s="51" t="s">
        <v>1117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1212</v>
      </c>
      <c r="D9" s="50" t="s">
        <v>1213</v>
      </c>
      <c r="E9" s="31" t="s">
        <v>1043</v>
      </c>
      <c r="F9" s="32">
        <v>3</v>
      </c>
      <c r="G9" s="31">
        <v>2034.18803418803</v>
      </c>
      <c r="H9" s="31"/>
      <c r="I9" s="31">
        <f t="shared" ref="I9:I16" si="0">ROUND(F9*H9,2)</f>
        <v>0</v>
      </c>
      <c r="J9" s="31">
        <f t="shared" ref="J9:J16" si="1">ROUND(I9*13%,2)</f>
        <v>0</v>
      </c>
      <c r="K9" s="31">
        <f t="shared" ref="K9:K16" si="2">I9+J9</f>
        <v>0</v>
      </c>
      <c r="L9" s="49"/>
    </row>
    <row r="10" ht="20.45" customHeight="1" spans="2:12">
      <c r="B10" s="49">
        <v>2</v>
      </c>
      <c r="C10" s="30" t="s">
        <v>1118</v>
      </c>
      <c r="D10" s="50" t="s">
        <v>1214</v>
      </c>
      <c r="E10" s="31" t="s">
        <v>1043</v>
      </c>
      <c r="F10" s="32">
        <v>5</v>
      </c>
      <c r="G10" s="31">
        <v>2485</v>
      </c>
      <c r="H10" s="31"/>
      <c r="I10" s="31">
        <f t="shared" si="0"/>
        <v>0</v>
      </c>
      <c r="J10" s="31">
        <f t="shared" si="1"/>
        <v>0</v>
      </c>
      <c r="K10" s="31">
        <f t="shared" si="2"/>
        <v>0</v>
      </c>
      <c r="L10" s="49"/>
    </row>
    <row r="11" ht="20.45" customHeight="1" spans="2:12">
      <c r="B11" s="49">
        <v>3</v>
      </c>
      <c r="C11" s="30" t="s">
        <v>1166</v>
      </c>
      <c r="D11" s="50" t="s">
        <v>1167</v>
      </c>
      <c r="E11" s="31" t="s">
        <v>976</v>
      </c>
      <c r="F11" s="32">
        <v>1</v>
      </c>
      <c r="G11" s="31">
        <v>720</v>
      </c>
      <c r="H11" s="31"/>
      <c r="I11" s="31">
        <f t="shared" si="0"/>
        <v>0</v>
      </c>
      <c r="J11" s="31">
        <f t="shared" si="1"/>
        <v>0</v>
      </c>
      <c r="K11" s="31">
        <f t="shared" si="2"/>
        <v>0</v>
      </c>
      <c r="L11" s="49"/>
    </row>
    <row r="12" ht="20.45" customHeight="1" spans="2:12">
      <c r="B12" s="49">
        <v>4</v>
      </c>
      <c r="C12" s="30" t="s">
        <v>1215</v>
      </c>
      <c r="D12" s="50"/>
      <c r="E12" s="31" t="s">
        <v>976</v>
      </c>
      <c r="F12" s="32">
        <v>1</v>
      </c>
      <c r="G12" s="31">
        <v>40640</v>
      </c>
      <c r="H12" s="31"/>
      <c r="I12" s="31">
        <f t="shared" si="0"/>
        <v>0</v>
      </c>
      <c r="J12" s="31">
        <f t="shared" si="1"/>
        <v>0</v>
      </c>
      <c r="K12" s="31">
        <f t="shared" si="2"/>
        <v>0</v>
      </c>
      <c r="L12" s="49"/>
    </row>
    <row r="13" ht="20.45" customHeight="1" spans="2:12">
      <c r="B13" s="49">
        <v>5</v>
      </c>
      <c r="C13" s="30" t="s">
        <v>1216</v>
      </c>
      <c r="D13" s="50"/>
      <c r="E13" s="31" t="s">
        <v>976</v>
      </c>
      <c r="F13" s="32">
        <v>1</v>
      </c>
      <c r="G13" s="31">
        <v>8500</v>
      </c>
      <c r="H13" s="31"/>
      <c r="I13" s="31">
        <f t="shared" si="0"/>
        <v>0</v>
      </c>
      <c r="J13" s="31">
        <f t="shared" si="1"/>
        <v>0</v>
      </c>
      <c r="K13" s="31">
        <f t="shared" si="2"/>
        <v>0</v>
      </c>
      <c r="L13" s="49"/>
    </row>
    <row r="14" ht="20.45" customHeight="1" spans="2:12">
      <c r="B14" s="49">
        <v>6</v>
      </c>
      <c r="C14" s="30" t="s">
        <v>1120</v>
      </c>
      <c r="D14" s="50"/>
      <c r="E14" s="31" t="s">
        <v>976</v>
      </c>
      <c r="F14" s="32">
        <v>1</v>
      </c>
      <c r="G14" s="31">
        <v>9200</v>
      </c>
      <c r="H14" s="31"/>
      <c r="I14" s="31">
        <f t="shared" si="0"/>
        <v>0</v>
      </c>
      <c r="J14" s="31">
        <f t="shared" si="1"/>
        <v>0</v>
      </c>
      <c r="K14" s="31">
        <f t="shared" si="2"/>
        <v>0</v>
      </c>
      <c r="L14" s="49"/>
    </row>
    <row r="15" ht="20.45" customHeight="1" spans="2:12">
      <c r="B15" s="49">
        <v>7</v>
      </c>
      <c r="C15" s="30" t="s">
        <v>1121</v>
      </c>
      <c r="D15" s="50"/>
      <c r="E15" s="31" t="s">
        <v>976</v>
      </c>
      <c r="F15" s="32">
        <v>5</v>
      </c>
      <c r="G15" s="31">
        <v>4955.75</v>
      </c>
      <c r="H15" s="31"/>
      <c r="I15" s="31">
        <f t="shared" si="0"/>
        <v>0</v>
      </c>
      <c r="J15" s="31">
        <f t="shared" si="1"/>
        <v>0</v>
      </c>
      <c r="K15" s="31">
        <f t="shared" si="2"/>
        <v>0</v>
      </c>
      <c r="L15" s="49"/>
    </row>
    <row r="16" ht="20.45" customHeight="1" spans="2:12">
      <c r="B16" s="49">
        <v>8</v>
      </c>
      <c r="C16" s="30" t="s">
        <v>1122</v>
      </c>
      <c r="D16" s="50"/>
      <c r="E16" s="31" t="s">
        <v>976</v>
      </c>
      <c r="F16" s="32">
        <v>10</v>
      </c>
      <c r="G16" s="31">
        <v>2300.88</v>
      </c>
      <c r="H16" s="31"/>
      <c r="I16" s="31">
        <f t="shared" si="0"/>
        <v>0</v>
      </c>
      <c r="J16" s="31">
        <f t="shared" si="1"/>
        <v>0</v>
      </c>
      <c r="K16" s="31">
        <f t="shared" si="2"/>
        <v>0</v>
      </c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3">SUM(I9:I20)</f>
        <v>0</v>
      </c>
      <c r="J21" s="52">
        <f t="shared" si="3"/>
        <v>0</v>
      </c>
      <c r="K21" s="52">
        <f t="shared" si="3"/>
        <v>0</v>
      </c>
      <c r="L21" s="49"/>
    </row>
    <row r="22" ht="20.45" customHeight="1" spans="2:12">
      <c r="B22" s="49"/>
      <c r="C22" s="56" t="s">
        <v>980</v>
      </c>
      <c r="D22" s="50" t="s">
        <v>981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984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985</v>
      </c>
      <c r="E26" s="31"/>
      <c r="F26" s="32"/>
      <c r="G26" s="32"/>
      <c r="H26" s="31"/>
      <c r="I26" s="52">
        <f t="shared" ref="I26:K26" si="4">SUM(I21:I25)</f>
        <v>0</v>
      </c>
      <c r="J26" s="52">
        <f t="shared" si="4"/>
        <v>0</v>
      </c>
      <c r="K26" s="52">
        <f t="shared" si="4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:H16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:H16">
      <formula1>G9:G16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32.247619047619" style="33" customWidth="1"/>
    <col min="4" max="4" width="30.8761904761905" style="34" customWidth="1"/>
    <col min="5" max="5" width="10.1809523809524" style="2" customWidth="1"/>
    <col min="6" max="6" width="10.1809523809524" style="1" customWidth="1"/>
    <col min="7" max="7" width="12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1199</v>
      </c>
    </row>
    <row r="5" ht="21" customHeight="1" spans="2:10">
      <c r="B5" s="4" t="s">
        <v>819</v>
      </c>
      <c r="H5" s="6"/>
      <c r="I5" s="6"/>
      <c r="J5" s="51" t="s">
        <v>1129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53" t="s">
        <v>834</v>
      </c>
      <c r="D8" s="29" t="s">
        <v>835</v>
      </c>
      <c r="E8" s="15" t="s">
        <v>836</v>
      </c>
      <c r="F8" s="11" t="s">
        <v>837</v>
      </c>
      <c r="G8" s="11" t="s">
        <v>838</v>
      </c>
      <c r="H8" s="39" t="s">
        <v>839</v>
      </c>
      <c r="I8" s="39" t="s">
        <v>840</v>
      </c>
      <c r="J8" s="39" t="s">
        <v>841</v>
      </c>
      <c r="K8" s="39" t="s">
        <v>842</v>
      </c>
      <c r="L8" s="39"/>
    </row>
    <row r="9" ht="20.45" customHeight="1" spans="2:12">
      <c r="B9" s="54">
        <v>1</v>
      </c>
      <c r="C9" s="30" t="s">
        <v>1131</v>
      </c>
      <c r="D9" s="55" t="s">
        <v>1132</v>
      </c>
      <c r="E9" s="31" t="s">
        <v>423</v>
      </c>
      <c r="F9" s="32">
        <v>40</v>
      </c>
      <c r="G9" s="31">
        <v>2.31</v>
      </c>
      <c r="H9" s="31"/>
      <c r="I9" s="31">
        <f>ROUND(F9*H9,2)</f>
        <v>0</v>
      </c>
      <c r="J9" s="31">
        <f>ROUND(I9*13%,2)</f>
        <v>0</v>
      </c>
      <c r="K9" s="31">
        <f>I9+J9</f>
        <v>0</v>
      </c>
      <c r="L9" s="49"/>
    </row>
    <row r="10" ht="20.45" customHeight="1" spans="2:12">
      <c r="B10" s="54"/>
      <c r="C10" s="30"/>
      <c r="D10" s="55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54"/>
      <c r="C11" s="30"/>
      <c r="D11" s="55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54"/>
      <c r="C12" s="30"/>
      <c r="D12" s="55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54"/>
      <c r="C13" s="30"/>
      <c r="D13" s="55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54"/>
      <c r="C14" s="30"/>
      <c r="D14" s="55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54"/>
      <c r="C15" s="30"/>
      <c r="D15" s="55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54"/>
      <c r="C16" s="30"/>
      <c r="D16" s="55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54"/>
      <c r="C17" s="30"/>
      <c r="D17" s="55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54"/>
      <c r="C18" s="30"/>
      <c r="D18" s="55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54"/>
      <c r="C19" s="30"/>
      <c r="D19" s="55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54"/>
      <c r="C20" s="30"/>
      <c r="D20" s="55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54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54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54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54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54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54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54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6" orientation="landscape" horizontalDpi="600"/>
  <headerFooter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B6" sqref="B6:B7"/>
    </sheetView>
  </sheetViews>
  <sheetFormatPr defaultColWidth="12" defaultRowHeight="11.25"/>
  <cols>
    <col min="1" max="1" width="6.18095238095238" style="2" customWidth="1"/>
    <col min="2" max="2" width="7.51428571428571" style="2" customWidth="1"/>
    <col min="3" max="3" width="28.8761904761905" style="33" customWidth="1"/>
    <col min="4" max="4" width="30.8761904761905" style="34" customWidth="1"/>
    <col min="5" max="5" width="10.1809523809524" style="2" customWidth="1"/>
    <col min="6" max="6" width="10.1809523809524" style="1" customWidth="1"/>
    <col min="7" max="7" width="16.1238095238095" style="1" customWidth="1"/>
    <col min="8" max="11" width="16.847619047619" style="2" customWidth="1"/>
    <col min="12" max="12" width="10.1809523809524" style="1" customWidth="1"/>
    <col min="13" max="16384" width="12" style="2"/>
  </cols>
  <sheetData>
    <row r="1" s="1" customFormat="1" ht="20.1" customHeight="1" spans="3:4">
      <c r="C1" s="33"/>
      <c r="D1" s="34"/>
    </row>
    <row r="2" ht="24.95" customHeight="1" spans="2:12">
      <c r="B2" s="3" t="s">
        <v>964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2:12">
      <c r="B3" s="5" t="s">
        <v>995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2:2">
      <c r="B4" s="4" t="s">
        <v>1199</v>
      </c>
    </row>
    <row r="5" ht="21" customHeight="1" spans="2:10">
      <c r="B5" s="4" t="s">
        <v>819</v>
      </c>
      <c r="H5" s="6"/>
      <c r="I5" s="6"/>
      <c r="J5" s="51" t="s">
        <v>1133</v>
      </c>
    </row>
    <row r="6" ht="21" customHeight="1" spans="2:12">
      <c r="B6" s="7" t="s">
        <v>3</v>
      </c>
      <c r="C6" s="35" t="s">
        <v>967</v>
      </c>
      <c r="D6" s="36" t="s">
        <v>968</v>
      </c>
      <c r="E6" s="37" t="s">
        <v>925</v>
      </c>
      <c r="F6" s="37" t="s">
        <v>926</v>
      </c>
      <c r="G6" s="38" t="s">
        <v>969</v>
      </c>
      <c r="H6" s="39" t="s">
        <v>970</v>
      </c>
      <c r="I6" s="39" t="s">
        <v>855</v>
      </c>
      <c r="J6" s="39"/>
      <c r="K6" s="39"/>
      <c r="L6" s="7" t="s">
        <v>7</v>
      </c>
    </row>
    <row r="7" ht="30" customHeight="1" spans="2:12">
      <c r="B7" s="12"/>
      <c r="C7" s="40"/>
      <c r="D7" s="41"/>
      <c r="E7" s="42"/>
      <c r="F7" s="42"/>
      <c r="G7" s="43"/>
      <c r="H7" s="44" t="s">
        <v>971</v>
      </c>
      <c r="I7" s="44" t="s">
        <v>971</v>
      </c>
      <c r="J7" s="44" t="s">
        <v>972</v>
      </c>
      <c r="K7" s="44" t="s">
        <v>973</v>
      </c>
      <c r="L7" s="12"/>
    </row>
    <row r="8" ht="21" customHeight="1" spans="2:12">
      <c r="B8" s="45" t="s">
        <v>833</v>
      </c>
      <c r="C8" s="46" t="s">
        <v>834</v>
      </c>
      <c r="D8" s="47" t="s">
        <v>835</v>
      </c>
      <c r="E8" s="45" t="s">
        <v>836</v>
      </c>
      <c r="F8" s="37" t="s">
        <v>837</v>
      </c>
      <c r="G8" s="37" t="s">
        <v>838</v>
      </c>
      <c r="H8" s="48" t="s">
        <v>839</v>
      </c>
      <c r="I8" s="48" t="s">
        <v>840</v>
      </c>
      <c r="J8" s="48" t="s">
        <v>841</v>
      </c>
      <c r="K8" s="48" t="s">
        <v>842</v>
      </c>
      <c r="L8" s="48"/>
    </row>
    <row r="9" ht="20.45" customHeight="1" spans="2:12">
      <c r="B9" s="49">
        <v>1</v>
      </c>
      <c r="C9" s="30" t="s">
        <v>1134</v>
      </c>
      <c r="D9" s="50" t="s">
        <v>1132</v>
      </c>
      <c r="E9" s="31" t="s">
        <v>423</v>
      </c>
      <c r="F9" s="32">
        <v>20</v>
      </c>
      <c r="G9" s="31">
        <v>11.8</v>
      </c>
      <c r="H9" s="31"/>
      <c r="I9" s="31">
        <f>ROUND(F9*H9,2)</f>
        <v>0</v>
      </c>
      <c r="J9" s="31">
        <f>ROUND(I9*9%,2)</f>
        <v>0</v>
      </c>
      <c r="K9" s="31">
        <f>I9+J9</f>
        <v>0</v>
      </c>
      <c r="L9" s="49"/>
    </row>
    <row r="10" ht="20.45" customHeight="1" spans="2:12">
      <c r="B10" s="49"/>
      <c r="C10" s="30"/>
      <c r="D10" s="50"/>
      <c r="E10" s="31"/>
      <c r="F10" s="32"/>
      <c r="G10" s="32"/>
      <c r="H10" s="31"/>
      <c r="I10" s="31"/>
      <c r="J10" s="31"/>
      <c r="K10" s="31"/>
      <c r="L10" s="49"/>
    </row>
    <row r="11" ht="20.45" customHeight="1" spans="2:12">
      <c r="B11" s="49"/>
      <c r="C11" s="30"/>
      <c r="D11" s="50"/>
      <c r="E11" s="31"/>
      <c r="F11" s="32"/>
      <c r="G11" s="32"/>
      <c r="H11" s="31"/>
      <c r="I11" s="31"/>
      <c r="J11" s="31"/>
      <c r="K11" s="31"/>
      <c r="L11" s="49"/>
    </row>
    <row r="12" ht="20.45" customHeight="1" spans="2:12">
      <c r="B12" s="49"/>
      <c r="C12" s="30"/>
      <c r="D12" s="50"/>
      <c r="E12" s="31"/>
      <c r="F12" s="32"/>
      <c r="G12" s="32"/>
      <c r="H12" s="31"/>
      <c r="I12" s="31"/>
      <c r="J12" s="31"/>
      <c r="K12" s="31"/>
      <c r="L12" s="49"/>
    </row>
    <row r="13" ht="20.45" customHeight="1" spans="2:12">
      <c r="B13" s="49"/>
      <c r="C13" s="30"/>
      <c r="D13" s="50"/>
      <c r="E13" s="31"/>
      <c r="F13" s="32"/>
      <c r="G13" s="32"/>
      <c r="H13" s="31"/>
      <c r="I13" s="31"/>
      <c r="J13" s="31"/>
      <c r="K13" s="31"/>
      <c r="L13" s="49"/>
    </row>
    <row r="14" ht="20.45" customHeight="1" spans="2:12">
      <c r="B14" s="49"/>
      <c r="C14" s="30"/>
      <c r="D14" s="50"/>
      <c r="E14" s="31"/>
      <c r="F14" s="32"/>
      <c r="G14" s="32"/>
      <c r="H14" s="31"/>
      <c r="I14" s="31"/>
      <c r="J14" s="31"/>
      <c r="K14" s="31"/>
      <c r="L14" s="49"/>
    </row>
    <row r="15" ht="20.45" customHeight="1" spans="2:12">
      <c r="B15" s="49"/>
      <c r="C15" s="30"/>
      <c r="D15" s="50"/>
      <c r="E15" s="31"/>
      <c r="F15" s="32"/>
      <c r="G15" s="32"/>
      <c r="H15" s="31"/>
      <c r="I15" s="31"/>
      <c r="J15" s="31"/>
      <c r="K15" s="31"/>
      <c r="L15" s="49"/>
    </row>
    <row r="16" ht="20.45" customHeight="1" spans="2:12">
      <c r="B16" s="49"/>
      <c r="C16" s="30"/>
      <c r="D16" s="50"/>
      <c r="E16" s="31"/>
      <c r="F16" s="32"/>
      <c r="G16" s="32"/>
      <c r="H16" s="31"/>
      <c r="I16" s="31"/>
      <c r="J16" s="31"/>
      <c r="K16" s="31"/>
      <c r="L16" s="49"/>
    </row>
    <row r="17" ht="20.45" hidden="1" customHeight="1" spans="2:12">
      <c r="B17" s="49"/>
      <c r="C17" s="30"/>
      <c r="D17" s="50"/>
      <c r="E17" s="31"/>
      <c r="F17" s="32"/>
      <c r="G17" s="32"/>
      <c r="H17" s="31"/>
      <c r="I17" s="31"/>
      <c r="J17" s="31"/>
      <c r="K17" s="31"/>
      <c r="L17" s="49"/>
    </row>
    <row r="18" ht="20.45" hidden="1" customHeight="1" spans="2:12">
      <c r="B18" s="49"/>
      <c r="C18" s="30"/>
      <c r="D18" s="50"/>
      <c r="E18" s="31"/>
      <c r="F18" s="32"/>
      <c r="G18" s="32"/>
      <c r="H18" s="31"/>
      <c r="I18" s="31"/>
      <c r="J18" s="31"/>
      <c r="K18" s="31"/>
      <c r="L18" s="49"/>
    </row>
    <row r="19" ht="20.45" hidden="1" customHeight="1" spans="2:12">
      <c r="B19" s="49"/>
      <c r="C19" s="30"/>
      <c r="D19" s="50"/>
      <c r="E19" s="31"/>
      <c r="F19" s="32"/>
      <c r="G19" s="32"/>
      <c r="H19" s="31"/>
      <c r="I19" s="31"/>
      <c r="J19" s="31"/>
      <c r="K19" s="31"/>
      <c r="L19" s="49"/>
    </row>
    <row r="20" ht="20.45" hidden="1" customHeight="1" spans="2:12">
      <c r="B20" s="49"/>
      <c r="C20" s="30"/>
      <c r="D20" s="50"/>
      <c r="E20" s="31"/>
      <c r="F20" s="32"/>
      <c r="G20" s="32"/>
      <c r="H20" s="31"/>
      <c r="I20" s="31"/>
      <c r="J20" s="31"/>
      <c r="K20" s="31"/>
      <c r="L20" s="49"/>
    </row>
    <row r="21" ht="20.45" customHeight="1" spans="2:12">
      <c r="B21" s="49"/>
      <c r="C21" s="26" t="s">
        <v>979</v>
      </c>
      <c r="D21" s="50"/>
      <c r="E21" s="31"/>
      <c r="F21" s="32"/>
      <c r="G21" s="32"/>
      <c r="H21" s="31"/>
      <c r="I21" s="52">
        <f t="shared" ref="I21:K21" si="0">SUM(I9:I20)</f>
        <v>0</v>
      </c>
      <c r="J21" s="52">
        <f t="shared" si="0"/>
        <v>0</v>
      </c>
      <c r="K21" s="52">
        <f t="shared" si="0"/>
        <v>0</v>
      </c>
      <c r="L21" s="49"/>
    </row>
    <row r="22" ht="20.45" customHeight="1" spans="2:12">
      <c r="B22" s="49"/>
      <c r="C22" s="26" t="s">
        <v>980</v>
      </c>
      <c r="D22" s="50" t="s">
        <v>992</v>
      </c>
      <c r="E22" s="31"/>
      <c r="F22" s="32"/>
      <c r="G22" s="32"/>
      <c r="H22" s="31"/>
      <c r="I22" s="52">
        <v>0</v>
      </c>
      <c r="J22" s="52">
        <v>0</v>
      </c>
      <c r="K22" s="52">
        <v>0</v>
      </c>
      <c r="L22" s="49"/>
    </row>
    <row r="23" ht="20.45" customHeight="1" spans="2:12">
      <c r="B23" s="49"/>
      <c r="C23" s="30" t="s">
        <v>982</v>
      </c>
      <c r="D23" s="50"/>
      <c r="E23" s="31"/>
      <c r="F23" s="32"/>
      <c r="G23" s="32"/>
      <c r="H23" s="31"/>
      <c r="I23" s="31">
        <v>0</v>
      </c>
      <c r="J23" s="31">
        <v>0</v>
      </c>
      <c r="K23" s="31">
        <v>0</v>
      </c>
      <c r="L23" s="49"/>
    </row>
    <row r="24" ht="20.45" customHeight="1" spans="2:12">
      <c r="B24" s="49"/>
      <c r="C24" s="30" t="s">
        <v>983</v>
      </c>
      <c r="D24" s="50"/>
      <c r="E24" s="31"/>
      <c r="F24" s="32"/>
      <c r="G24" s="32"/>
      <c r="H24" s="31"/>
      <c r="I24" s="31">
        <v>0</v>
      </c>
      <c r="J24" s="31">
        <v>0</v>
      </c>
      <c r="K24" s="31">
        <v>0</v>
      </c>
      <c r="L24" s="49"/>
    </row>
    <row r="25" ht="20.45" customHeight="1" spans="2:12">
      <c r="B25" s="49"/>
      <c r="C25" s="30" t="s">
        <v>993</v>
      </c>
      <c r="D25" s="50"/>
      <c r="E25" s="31"/>
      <c r="F25" s="32"/>
      <c r="G25" s="32"/>
      <c r="H25" s="31"/>
      <c r="I25" s="31">
        <v>0</v>
      </c>
      <c r="J25" s="31">
        <v>0</v>
      </c>
      <c r="K25" s="31">
        <v>0</v>
      </c>
      <c r="L25" s="49"/>
    </row>
    <row r="26" ht="20.45" customHeight="1" spans="2:12">
      <c r="B26" s="49"/>
      <c r="C26" s="26" t="s">
        <v>600</v>
      </c>
      <c r="D26" s="50" t="s">
        <v>994</v>
      </c>
      <c r="E26" s="31"/>
      <c r="F26" s="32"/>
      <c r="G26" s="32"/>
      <c r="H26" s="31"/>
      <c r="I26" s="52">
        <f t="shared" ref="I26:K26" si="1">SUM(I21:I25)</f>
        <v>0</v>
      </c>
      <c r="J26" s="52">
        <f t="shared" si="1"/>
        <v>0</v>
      </c>
      <c r="K26" s="52">
        <f t="shared" si="1"/>
        <v>0</v>
      </c>
      <c r="L26" s="49"/>
    </row>
    <row r="27" ht="20.45" customHeight="1" spans="2:12">
      <c r="B27" s="49"/>
      <c r="C27" s="30"/>
      <c r="D27" s="50"/>
      <c r="E27" s="31"/>
      <c r="F27" s="31"/>
      <c r="G27" s="31"/>
      <c r="H27" s="31"/>
      <c r="I27" s="31"/>
      <c r="J27" s="31"/>
      <c r="K27" s="31"/>
      <c r="L27" s="49"/>
    </row>
  </sheetData>
  <sheetProtection password="CF7A" sheet="1" objects="1"/>
  <protectedRanges>
    <protectedRange sqref="H9" name="区域1"/>
  </protectedRanges>
  <mergeCells count="10">
    <mergeCell ref="B2:L2"/>
    <mergeCell ref="B3:L3"/>
    <mergeCell ref="I6:K6"/>
    <mergeCell ref="B6:B7"/>
    <mergeCell ref="C6:C7"/>
    <mergeCell ref="D6:D7"/>
    <mergeCell ref="E6:E7"/>
    <mergeCell ref="F6:F7"/>
    <mergeCell ref="G6:G7"/>
    <mergeCell ref="L6:L7"/>
  </mergeCells>
  <dataValidations count="1">
    <dataValidation type="decimal" operator="lessThanOrEqual" allowBlank="1" showInputMessage="1" showErrorMessage="1" sqref="H9">
      <formula1>G9</formula1>
    </dataValidation>
  </dataValidation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7"/>
  <sheetViews>
    <sheetView showGridLines="0"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D19" sqref="D19"/>
    </sheetView>
  </sheetViews>
  <sheetFormatPr defaultColWidth="12" defaultRowHeight="11.25" outlineLevelCol="7"/>
  <cols>
    <col min="1" max="1" width="6.18095238095238" style="2" customWidth="1"/>
    <col min="2" max="2" width="7.51428571428571" style="1" customWidth="1"/>
    <col min="3" max="3" width="26.1809523809524" style="1" customWidth="1"/>
    <col min="4" max="4" width="84.847619047619" style="1" customWidth="1"/>
    <col min="5" max="7" width="15.5142857142857" style="1" customWidth="1"/>
    <col min="8" max="8" width="16.1809523809524" style="1" customWidth="1"/>
    <col min="9" max="16384" width="12" style="2"/>
  </cols>
  <sheetData>
    <row r="1" s="1" customFormat="1" ht="20.1" customHeight="1"/>
    <row r="2" ht="24.95" customHeight="1" spans="2:8">
      <c r="B2" s="3" t="s">
        <v>999</v>
      </c>
      <c r="C2" s="3"/>
      <c r="D2" s="3"/>
      <c r="E2" s="3"/>
      <c r="F2" s="3"/>
      <c r="G2" s="3"/>
      <c r="H2" s="3"/>
    </row>
    <row r="3" ht="21" customHeight="1" spans="2:8">
      <c r="B3" s="4"/>
      <c r="C3" s="5"/>
      <c r="D3" s="5"/>
      <c r="E3" s="5"/>
      <c r="F3" s="5"/>
      <c r="G3" s="5"/>
      <c r="H3" s="5"/>
    </row>
    <row r="4" ht="21" customHeight="1" spans="2:2">
      <c r="B4" s="4" t="s">
        <v>1199</v>
      </c>
    </row>
    <row r="5" ht="21" customHeight="1" spans="2:8">
      <c r="B5" s="4" t="s">
        <v>819</v>
      </c>
      <c r="G5" s="6" t="s">
        <v>1135</v>
      </c>
      <c r="H5" s="6" t="s">
        <v>821</v>
      </c>
    </row>
    <row r="6" ht="21" customHeight="1" spans="2:8">
      <c r="B6" s="7" t="s">
        <v>3</v>
      </c>
      <c r="C6" s="7" t="s">
        <v>1001</v>
      </c>
      <c r="D6" s="7" t="s">
        <v>1002</v>
      </c>
      <c r="E6" s="8" t="s">
        <v>1003</v>
      </c>
      <c r="F6" s="9"/>
      <c r="G6" s="10"/>
      <c r="H6" s="11" t="s">
        <v>7</v>
      </c>
    </row>
    <row r="7" ht="21" customHeight="1" spans="2:8">
      <c r="B7" s="12"/>
      <c r="C7" s="12"/>
      <c r="D7" s="12"/>
      <c r="E7" s="13" t="s">
        <v>971</v>
      </c>
      <c r="F7" s="13" t="s">
        <v>972</v>
      </c>
      <c r="G7" s="13" t="s">
        <v>973</v>
      </c>
      <c r="H7" s="11"/>
    </row>
    <row r="8" ht="21" customHeight="1" spans="2:8">
      <c r="B8" s="14" t="s">
        <v>833</v>
      </c>
      <c r="C8" s="15" t="s">
        <v>834</v>
      </c>
      <c r="D8" s="15" t="s">
        <v>835</v>
      </c>
      <c r="E8" s="15" t="s">
        <v>836</v>
      </c>
      <c r="F8" s="15" t="s">
        <v>1004</v>
      </c>
      <c r="G8" s="15" t="s">
        <v>1005</v>
      </c>
      <c r="H8" s="15" t="s">
        <v>839</v>
      </c>
    </row>
    <row r="9" ht="20.45" customHeight="1" spans="2:8">
      <c r="B9" s="16">
        <v>1</v>
      </c>
      <c r="C9" s="17" t="s">
        <v>736</v>
      </c>
      <c r="D9" s="18" t="s">
        <v>1136</v>
      </c>
      <c r="E9" s="19">
        <v>0</v>
      </c>
      <c r="F9" s="19">
        <v>0</v>
      </c>
      <c r="G9" s="19">
        <v>0</v>
      </c>
      <c r="H9" s="20" t="s">
        <v>1007</v>
      </c>
    </row>
    <row r="10" ht="20.45" customHeight="1" spans="2:8">
      <c r="B10" s="16"/>
      <c r="C10" s="17" t="s">
        <v>1137</v>
      </c>
      <c r="D10" s="18" t="s">
        <v>1138</v>
      </c>
      <c r="E10" s="19">
        <v>0</v>
      </c>
      <c r="F10" s="19">
        <v>0</v>
      </c>
      <c r="G10" s="19">
        <v>0</v>
      </c>
      <c r="H10" s="20" t="s">
        <v>1007</v>
      </c>
    </row>
    <row r="11" ht="20.45" customHeight="1" spans="2:8">
      <c r="B11" s="16"/>
      <c r="C11" s="21" t="s">
        <v>1139</v>
      </c>
      <c r="D11" s="18" t="s">
        <v>1140</v>
      </c>
      <c r="E11" s="19">
        <v>0</v>
      </c>
      <c r="F11" s="19">
        <v>0</v>
      </c>
      <c r="G11" s="19">
        <v>0</v>
      </c>
      <c r="H11" s="20" t="s">
        <v>1007</v>
      </c>
    </row>
    <row r="12" ht="20.45" customHeight="1" spans="2:8">
      <c r="B12" s="16">
        <v>2</v>
      </c>
      <c r="C12" s="17" t="s">
        <v>1141</v>
      </c>
      <c r="D12" s="22" t="s">
        <v>1142</v>
      </c>
      <c r="E12" s="19">
        <v>0</v>
      </c>
      <c r="F12" s="19">
        <v>0</v>
      </c>
      <c r="G12" s="19">
        <v>0</v>
      </c>
      <c r="H12" s="20" t="s">
        <v>1007</v>
      </c>
    </row>
    <row r="13" ht="20.45" customHeight="1" spans="2:8">
      <c r="B13" s="16">
        <v>3</v>
      </c>
      <c r="C13" s="17" t="s">
        <v>63</v>
      </c>
      <c r="D13" s="23" t="s">
        <v>1006</v>
      </c>
      <c r="E13" s="19">
        <f>'表五（移动设备安装）'!建筑安装工程费*1.5%</f>
        <v>1494.01828193314</v>
      </c>
      <c r="F13" s="19">
        <f>'表五（移动设备安装）'!安全生产费*9%</f>
        <v>134.461645373982</v>
      </c>
      <c r="G13" s="24">
        <f>SUM(E13:F13)</f>
        <v>1628.47992730712</v>
      </c>
      <c r="H13" s="20" t="s">
        <v>1007</v>
      </c>
    </row>
    <row r="14" ht="20.45" customHeight="1" spans="2:8">
      <c r="B14" s="16">
        <v>4</v>
      </c>
      <c r="C14" s="17" t="s">
        <v>511</v>
      </c>
      <c r="D14" s="25" t="s">
        <v>1143</v>
      </c>
      <c r="E14" s="19">
        <f>SUM(E15:E16)</f>
        <v>200</v>
      </c>
      <c r="F14" s="19">
        <f>SUM(F15:F16)</f>
        <v>18</v>
      </c>
      <c r="G14" s="19">
        <f>SUM(E14:F14)</f>
        <v>218</v>
      </c>
      <c r="H14" s="20"/>
    </row>
    <row r="15" ht="20.45" customHeight="1" spans="2:8">
      <c r="B15" s="16"/>
      <c r="C15" s="21" t="s">
        <v>1144</v>
      </c>
      <c r="D15" s="22" t="s">
        <v>1145</v>
      </c>
      <c r="E15" s="19">
        <v>100</v>
      </c>
      <c r="F15" s="19">
        <f>E15*9%</f>
        <v>9</v>
      </c>
      <c r="G15" s="24">
        <v>109</v>
      </c>
      <c r="H15" s="20" t="s">
        <v>1007</v>
      </c>
    </row>
    <row r="16" ht="20.45" customHeight="1" spans="2:8">
      <c r="B16" s="16"/>
      <c r="C16" s="21" t="s">
        <v>1146</v>
      </c>
      <c r="D16" s="22" t="s">
        <v>1147</v>
      </c>
      <c r="E16" s="19">
        <v>100</v>
      </c>
      <c r="F16" s="19">
        <f>E16*9%</f>
        <v>9</v>
      </c>
      <c r="G16" s="24">
        <v>109</v>
      </c>
      <c r="H16" s="20" t="s">
        <v>1007</v>
      </c>
    </row>
    <row r="17" ht="20.45" customHeight="1" spans="2:8">
      <c r="B17" s="16"/>
      <c r="C17" s="21"/>
      <c r="D17" s="22"/>
      <c r="E17" s="19"/>
      <c r="F17" s="19"/>
      <c r="G17" s="24"/>
      <c r="H17" s="20"/>
    </row>
    <row r="18" ht="20.45" customHeight="1" spans="2:8">
      <c r="B18" s="16"/>
      <c r="C18" s="21"/>
      <c r="D18" s="22"/>
      <c r="E18" s="19"/>
      <c r="F18" s="19"/>
      <c r="G18" s="24"/>
      <c r="H18" s="20"/>
    </row>
    <row r="19" ht="20.45" customHeight="1" spans="2:8">
      <c r="B19" s="16"/>
      <c r="C19" s="21"/>
      <c r="D19" s="22"/>
      <c r="E19" s="19"/>
      <c r="F19" s="19"/>
      <c r="G19" s="24"/>
      <c r="H19" s="20"/>
    </row>
    <row r="20" ht="20.45" customHeight="1" spans="2:8">
      <c r="B20" s="16"/>
      <c r="C20" s="21"/>
      <c r="D20" s="22"/>
      <c r="E20" s="19"/>
      <c r="F20" s="19"/>
      <c r="G20" s="24"/>
      <c r="H20" s="20"/>
    </row>
    <row r="21" ht="20.45" customHeight="1" spans="2:8">
      <c r="B21" s="16"/>
      <c r="C21" s="21"/>
      <c r="D21" s="22"/>
      <c r="E21" s="19"/>
      <c r="F21" s="19"/>
      <c r="G21" s="24"/>
      <c r="H21" s="20"/>
    </row>
    <row r="22" ht="20.45" hidden="1" customHeight="1" spans="2:8">
      <c r="B22" s="16"/>
      <c r="C22" s="21"/>
      <c r="D22" s="22"/>
      <c r="E22" s="19"/>
      <c r="F22" s="19"/>
      <c r="G22" s="24"/>
      <c r="H22" s="20"/>
    </row>
    <row r="23" ht="20.45" hidden="1" customHeight="1" spans="2:8">
      <c r="B23" s="16"/>
      <c r="C23" s="21"/>
      <c r="D23" s="22"/>
      <c r="E23" s="19"/>
      <c r="F23" s="19"/>
      <c r="G23" s="24"/>
      <c r="H23" s="20"/>
    </row>
    <row r="24" ht="20.45" hidden="1" customHeight="1" spans="2:8">
      <c r="B24" s="16"/>
      <c r="C24" s="21"/>
      <c r="D24" s="22"/>
      <c r="E24" s="19"/>
      <c r="F24" s="19"/>
      <c r="G24" s="24"/>
      <c r="H24" s="20"/>
    </row>
    <row r="25" ht="20.45" customHeight="1" spans="2:8">
      <c r="B25" s="16"/>
      <c r="C25" s="21"/>
      <c r="D25" s="22"/>
      <c r="E25" s="19"/>
      <c r="F25" s="19"/>
      <c r="G25" s="24"/>
      <c r="H25" s="20"/>
    </row>
    <row r="26" ht="20.45" customHeight="1" spans="2:8">
      <c r="B26" s="16">
        <v>5</v>
      </c>
      <c r="C26" s="26" t="s">
        <v>153</v>
      </c>
      <c r="D26" s="27"/>
      <c r="E26" s="28">
        <f t="shared" ref="E26:G26" si="0">SUM(E9,E12:E14)</f>
        <v>1694.01828193314</v>
      </c>
      <c r="F26" s="28">
        <f t="shared" si="0"/>
        <v>152.461645373982</v>
      </c>
      <c r="G26" s="28">
        <f t="shared" si="0"/>
        <v>1846.47992730712</v>
      </c>
      <c r="H26" s="20"/>
    </row>
    <row r="27" ht="20.45" customHeight="1" spans="2:8">
      <c r="B27" s="29"/>
      <c r="C27" s="30"/>
      <c r="D27" s="30"/>
      <c r="E27" s="31"/>
      <c r="F27" s="32"/>
      <c r="G27" s="31"/>
      <c r="H27" s="31"/>
    </row>
  </sheetData>
  <sheetProtection password="CF7A" sheet="1" objects="1"/>
  <mergeCells count="6">
    <mergeCell ref="B2:H2"/>
    <mergeCell ref="E6:G6"/>
    <mergeCell ref="B6:B7"/>
    <mergeCell ref="C6:C7"/>
    <mergeCell ref="D6:D7"/>
    <mergeCell ref="H6:H7"/>
  </mergeCells>
  <printOptions horizontalCentered="1"/>
  <pageMargins left="0.393055555555556" right="0.393055555555556" top="0.984027777777778" bottom="0.590277777777778" header="1.85" footer="0.393055555555556"/>
  <pageSetup paperSize="9" scale="8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166</vt:i4>
      </vt:variant>
    </vt:vector>
  </HeadingPairs>
  <TitlesOfParts>
    <vt:vector size="166" baseType="lpstr">
      <vt:lpstr>投标报价总汇总表</vt:lpstr>
      <vt:lpstr>通信管线汇总表</vt:lpstr>
      <vt:lpstr>表-03 单位工程汇总表（管道合建）</vt:lpstr>
      <vt:lpstr> 表-06 分部分项工程量清单与计价表（管道合建）</vt:lpstr>
      <vt:lpstr>表-8 措施项目清单与计价表（管道合建）</vt:lpstr>
      <vt:lpstr>表-11 规费、税金项目清单与计价表（管道合建）</vt:lpstr>
      <vt:lpstr>表-03 单位工程汇总表（中国电信）</vt:lpstr>
      <vt:lpstr>表-06 分部分项工程量清单与计价表（中国电信）</vt:lpstr>
      <vt:lpstr>表-8 措施项目清单与计价表（中国电信）</vt:lpstr>
      <vt:lpstr>表-11 规费、税金项目清单与计价表（中国电信）</vt:lpstr>
      <vt:lpstr>表-03 单位工程汇总表（合建通信）</vt:lpstr>
      <vt:lpstr>表-06 分部分项工程量清单与计价表（合建通信）</vt:lpstr>
      <vt:lpstr>表-8 措施项目清单与计价表（合建通信）</vt:lpstr>
      <vt:lpstr>表-11 规费、税金项目清单与计价表（合建通信）</vt:lpstr>
      <vt:lpstr>表-03 单位工程汇总表（合建0415.73~020）</vt:lpstr>
      <vt:lpstr>表-06 分部分项工程量清单与计价表（合建0415.73~02</vt:lpstr>
      <vt:lpstr>表-8 措施项目清单与计价表（合建0415.73~020）</vt:lpstr>
      <vt:lpstr>表-11 规费、税金项目清单与计价表（合建0415.73~02</vt:lpstr>
      <vt:lpstr> 表-03 单位工程汇总表（合建560~1+140）</vt:lpstr>
      <vt:lpstr>表-06 分部分项工程量清单与计价表（合建560~1+140）</vt:lpstr>
      <vt:lpstr>表-8 措施项目清单与计价表（合建560~1+140）</vt:lpstr>
      <vt:lpstr>表-11 规费、税金项目清单与计价表（合建560~1+140）</vt:lpstr>
      <vt:lpstr>表-03 单位工程汇总表（合建3+240~3+400）</vt:lpstr>
      <vt:lpstr>表-06 分部分项工程量清单与计价表（合建3+240~3+40</vt:lpstr>
      <vt:lpstr> 表-8 措施项目清单与计价表（合建3+240~3+400）</vt:lpstr>
      <vt:lpstr> 表-11 规费、税金项目清单与计价表（合建3+240~3+4</vt:lpstr>
      <vt:lpstr>表-03 单位工程汇总表（电信0+0415.73~0+360）</vt:lpstr>
      <vt:lpstr>表-06 分部分项工程量清单与计价表（电信0+0415.73~</vt:lpstr>
      <vt:lpstr> 表-8 措施项目清单与计价表（电信0+0415.73~0+3</vt:lpstr>
      <vt:lpstr>表-11 规费、税金项目清单与计价表（电信0+0415.73~</vt:lpstr>
      <vt:lpstr>表-03 单位工程汇总表（合建0+0415.73~0+360）</vt:lpstr>
      <vt:lpstr>表-06 分部分项工程量清单与计价表（合建0+0415.73~</vt:lpstr>
      <vt:lpstr>表-8 措施项目清单与计价表（合建0+0415.73~0+36</vt:lpstr>
      <vt:lpstr>表-11 规费、税金项目清单与计价表（合建0+0415.73~</vt:lpstr>
      <vt:lpstr>表-03 单位工程汇总表（电信0+560~1+140）</vt:lpstr>
      <vt:lpstr> 表-06 分部分项工程量清单与计价表（电信0+560~1+1</vt:lpstr>
      <vt:lpstr> 表-8 措施项目清单与计价表（电信0+560~1+140）</vt:lpstr>
      <vt:lpstr>表-11 规费、税金项目清单与计价表（电信0+560~1+14</vt:lpstr>
      <vt:lpstr>表-03 单位工程汇总表（合建0+560~1+140）</vt:lpstr>
      <vt:lpstr>表-06 分部分项工程量清单与计价表（合建0+560~1+14</vt:lpstr>
      <vt:lpstr> 表-8 措施项目清单与计价表（合建0+560~1+140）</vt:lpstr>
      <vt:lpstr>表-11 规费、税金项目清单与计价表（合建0+560~1+14</vt:lpstr>
      <vt:lpstr>表-03 单位工程汇总表（电信3+240~3+400）</vt:lpstr>
      <vt:lpstr>表-06 分部分项工程量清单与计价表（电信3+240~3+40</vt:lpstr>
      <vt:lpstr>表-8 措施项目清单与计价表（电信3+240~3+400）</vt:lpstr>
      <vt:lpstr> 表-11 规费、税金项目清单与计价表（电信3+240~3+4</vt:lpstr>
      <vt:lpstr>表-03 单位工程汇总表（线缆3+240~3+400）</vt:lpstr>
      <vt:lpstr>表-06 分部分项工程量清单与计价表（线缆3+240~3+40</vt:lpstr>
      <vt:lpstr> 表-8 措施项目清单与计价表（线缆3+240~3+400）</vt:lpstr>
      <vt:lpstr>表-11 规费、税金项目清单与计价表（线缆3+240~3+40</vt:lpstr>
      <vt:lpstr>视频监控汇总表 </vt:lpstr>
      <vt:lpstr> 表-03 单位工程汇总表 (视频监控设备)</vt:lpstr>
      <vt:lpstr> 表-06 分部分项工程量清单与计价表 (视频监控设备)</vt:lpstr>
      <vt:lpstr>表-8 措施项目清单与计价表 (视频监控设备)</vt:lpstr>
      <vt:lpstr>表-11 规费、税金项目清单与计价表 (视频监控设备)</vt:lpstr>
      <vt:lpstr>表-03 单位工程汇总表 (视频监控管道)</vt:lpstr>
      <vt:lpstr> 表-06 分部分项工程量清单与计价表 (视频监控管道)</vt:lpstr>
      <vt:lpstr>表-8 措施项目清单与计价表 (视频监控管道)</vt:lpstr>
      <vt:lpstr> 表-11 规费、税金项目清单与计价表 (视频监控管道)</vt:lpstr>
      <vt:lpstr> 表-03 单位工程汇总表 (视频监控光缆)</vt:lpstr>
      <vt:lpstr>表-06 分部分项工程量清单与计价表 (视频监控光缆)</vt:lpstr>
      <vt:lpstr> 表-8 措施项目清单与计价表 (视频监控光缆)</vt:lpstr>
      <vt:lpstr>表-11 规费、税金项目清单与计价表 (视频监控光缆)</vt:lpstr>
      <vt:lpstr>无线基站汇总表</vt:lpstr>
      <vt:lpstr>表-03 单项工程投标报价汇总表（海珠无线基站）</vt:lpstr>
      <vt:lpstr>表-04 单位工程投标报价汇总表（海珠机房）</vt:lpstr>
      <vt:lpstr>表-08 分部分项工程和单价措施项目清单与计价表（海珠机房）</vt:lpstr>
      <vt:lpstr>表-11 总价措施项目清单与计价表（海珠机房）</vt:lpstr>
      <vt:lpstr>表-12 其他项目清单与计价汇总表（海珠机房）</vt:lpstr>
      <vt:lpstr>表-04 单位工程投标报价汇总表（海珠杆体基础）</vt:lpstr>
      <vt:lpstr>表-08 分部分项工程和单价措施项目清单与计价表（海珠杆体基础</vt:lpstr>
      <vt:lpstr>表-11 总价措施项目清单与计价表（海珠杆体基础）</vt:lpstr>
      <vt:lpstr>表-12 其他项目清单与计价汇总表（海珠杆体基础）</vt:lpstr>
      <vt:lpstr>表-04 单位工程投标报价汇总表（海珠杆体安装）</vt:lpstr>
      <vt:lpstr>表-08 分部分项工程和单价措施项目清单与计价表（海珠杆体安装</vt:lpstr>
      <vt:lpstr>表-11 总价措施项目清单与计价表（海珠杆体安装）</vt:lpstr>
      <vt:lpstr>表-12 其他项目清单与计价汇总表（海珠杆体安装）</vt:lpstr>
      <vt:lpstr>表-04 单位工程投标报价汇总表（海珠杆体拆除）</vt:lpstr>
      <vt:lpstr>表-08 分部分项工程和单价措施项目清单与计价表（海珠杆体拆除</vt:lpstr>
      <vt:lpstr>表-11 总价措施项目清单与计价表（海珠杆体拆除）</vt:lpstr>
      <vt:lpstr>表-12 其他项目清单与计价汇总表（海珠杆体拆除）</vt:lpstr>
      <vt:lpstr>表-04 单位工程投标报价汇总表（海珠电气防雷）</vt:lpstr>
      <vt:lpstr>表-08 分部分项工程和单价措施项目清单与计价表（海珠电气防雷</vt:lpstr>
      <vt:lpstr>表-11 总价措施项目清单与计价表（海珠电气防雷）</vt:lpstr>
      <vt:lpstr>表-12 其他项目清单与计价汇总表（海珠电气防雷）</vt:lpstr>
      <vt:lpstr>表-04 单位工程投标报价汇总表（海珠外电）</vt:lpstr>
      <vt:lpstr>表-08 分部分项工程和单价措施项目清单与计价表（海珠外电）</vt:lpstr>
      <vt:lpstr>表-11 总价措施项目清单与计价表（海珠外电）</vt:lpstr>
      <vt:lpstr>表-12 其他项目清单与计价汇总表（海珠外电）</vt:lpstr>
      <vt:lpstr>表-03 单项工程投标报价汇总表（番禺无线基站）</vt:lpstr>
      <vt:lpstr>表-04 单位工程投标报价汇总表（番禺机柜基础）</vt:lpstr>
      <vt:lpstr>表-08 分部分项工程和单价措施项目清单与计价表（番禺机柜基础</vt:lpstr>
      <vt:lpstr>表-11 总价措施项目清单与计价表（番禺机柜基础）</vt:lpstr>
      <vt:lpstr>表-12 其他项目清单与计价汇总表（番禺机柜基础）</vt:lpstr>
      <vt:lpstr>表-04 单位工程投标报价汇总表（番禺杆体基础）</vt:lpstr>
      <vt:lpstr>表-08 分部分项工程和单价措施项目清单与计价表（番禺杆体基础</vt:lpstr>
      <vt:lpstr>表-11 总价措施项目清单与计价表（番禺杆体基础）</vt:lpstr>
      <vt:lpstr>表-12 其他项目清单与计价汇总表（番禺杆体基础）</vt:lpstr>
      <vt:lpstr>表-04 单位工程投标报价汇总表（番禺杆体安装）</vt:lpstr>
      <vt:lpstr>表-08 分部分项工程和单价措施项目清单与计价表（番禺杆体安装</vt:lpstr>
      <vt:lpstr>表-11 总价措施项目清单与计价表（番禺杆体安装）</vt:lpstr>
      <vt:lpstr>表-12 其他项目清单与计价汇总表（番禺杆体安装）</vt:lpstr>
      <vt:lpstr>表-04 单位工程投标报价汇总表（番禺杆体拆除）</vt:lpstr>
      <vt:lpstr>表-08 分部分项工程和单价措施项目清单与计价表（番禺杆体拆除</vt:lpstr>
      <vt:lpstr>表-11 总价措施项目清单与计价表（番禺杆体拆除）</vt:lpstr>
      <vt:lpstr>表-12 其他项目清单与计价汇总表（番禺杆体拆除）</vt:lpstr>
      <vt:lpstr>表-04 单位工程投标报价汇总表（番禺防雷）</vt:lpstr>
      <vt:lpstr>表-08 分部分项工程和单价措施项目清单与计价表（番禺防雷）</vt:lpstr>
      <vt:lpstr>表-11 总价措施项目清单与计价表（番禺防雷）</vt:lpstr>
      <vt:lpstr>表-12 其他项目清单与计价汇总表（番禺防雷）</vt:lpstr>
      <vt:lpstr>表-04 单位工程投标报价汇总表（番禺外电）</vt:lpstr>
      <vt:lpstr>表-08 分部分项工程和单价措施项目清单与计价表（番禺外电）</vt:lpstr>
      <vt:lpstr>表-11 总价措施项目清单与计价表（番禺外电）</vt:lpstr>
      <vt:lpstr>表-12 其他项目清单与计价汇总表（番禺外电）</vt:lpstr>
      <vt:lpstr>表一（番禺电源设备）</vt:lpstr>
      <vt:lpstr>表二（番禺电源设备）</vt:lpstr>
      <vt:lpstr>表三甲（番禺电源设备）</vt:lpstr>
      <vt:lpstr>表三丙（番禺电源设备）</vt:lpstr>
      <vt:lpstr>表四国内（番禺电源设备）</vt:lpstr>
      <vt:lpstr>表四主材(甲)（番禺电源设备）</vt:lpstr>
      <vt:lpstr>表四主材(乙)（番禺电源设备）</vt:lpstr>
      <vt:lpstr>表五（番禺电源设备）</vt:lpstr>
      <vt:lpstr>表一（番禺设备安装）</vt:lpstr>
      <vt:lpstr>表二（番禺设备安装）</vt:lpstr>
      <vt:lpstr>表三甲（番禺设备安装）</vt:lpstr>
      <vt:lpstr>表三丙（番禺设备安装）</vt:lpstr>
      <vt:lpstr>表四主设备（番禺设备安装）</vt:lpstr>
      <vt:lpstr>表四国内（番禺设备安装）</vt:lpstr>
      <vt:lpstr>表四主材(甲) （番禺设备安装）</vt:lpstr>
      <vt:lpstr>表四主材(乙)（番禺设备安装）</vt:lpstr>
      <vt:lpstr>表五（番禺设备安装）</vt:lpstr>
      <vt:lpstr>表一（联通电源设备）</vt:lpstr>
      <vt:lpstr>表二（联通电源设备）</vt:lpstr>
      <vt:lpstr>表三甲（联通电源设备）</vt:lpstr>
      <vt:lpstr>表三丙（联通电源设备）</vt:lpstr>
      <vt:lpstr>表四国内（联通电源设备）</vt:lpstr>
      <vt:lpstr>表四主材(甲)（联通电源设备）</vt:lpstr>
      <vt:lpstr>表四主材(乙)（联通电源设备）</vt:lpstr>
      <vt:lpstr>表五（联通电源设备）</vt:lpstr>
      <vt:lpstr>表一（联通设备安装）</vt:lpstr>
      <vt:lpstr>表二（联通设备安装）</vt:lpstr>
      <vt:lpstr>表三甲（联通设备安装）</vt:lpstr>
      <vt:lpstr>表三丙（联通设备安装）</vt:lpstr>
      <vt:lpstr>表四主设备（联通设备安装）</vt:lpstr>
      <vt:lpstr>表四国内（联通设备安装）</vt:lpstr>
      <vt:lpstr>表四主材(甲)（联通设备安装）</vt:lpstr>
      <vt:lpstr>表四主材(乙) （联通设备安装）</vt:lpstr>
      <vt:lpstr>表四零小（联通设备安装）</vt:lpstr>
      <vt:lpstr>表五（联通设备安装）</vt:lpstr>
      <vt:lpstr>表一 （移动电源设备）</vt:lpstr>
      <vt:lpstr>表二 （移动电源设备）</vt:lpstr>
      <vt:lpstr>表三甲（移动电源设备）</vt:lpstr>
      <vt:lpstr>表三丙（移动电源设备）</vt:lpstr>
      <vt:lpstr>表四国内（移动电源设备）</vt:lpstr>
      <vt:lpstr>表四主材(甲)（移动电源设备）</vt:lpstr>
      <vt:lpstr>表四主材(乙)（移动电源设备）</vt:lpstr>
      <vt:lpstr>表五（移动电源设备）</vt:lpstr>
      <vt:lpstr>表一（移动设备安装）</vt:lpstr>
      <vt:lpstr>表二（移动设备安装）</vt:lpstr>
      <vt:lpstr>表三甲（移动设备安装）</vt:lpstr>
      <vt:lpstr>表三丙（移动设备安装）</vt:lpstr>
      <vt:lpstr>表四主设备（移动设备安装）</vt:lpstr>
      <vt:lpstr>表四国内（移动设备安装）</vt:lpstr>
      <vt:lpstr>表四主材(甲)（移动设备安装）</vt:lpstr>
      <vt:lpstr>表四主材(乙)（移动设备安装）</vt:lpstr>
      <vt:lpstr>表五（移动设备安装）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刘洁</cp:lastModifiedBy>
  <dcterms:created xsi:type="dcterms:W3CDTF">2022-05-28T17:58:00Z</dcterms:created>
  <dcterms:modified xsi:type="dcterms:W3CDTF">2022-09-16T08:04:56Z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EF02759244E04DA39411676A4B585F64</vt:lpwstr>
  </property>
</Properties>
</file>