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投标报价汇总表" sheetId="8" r:id="rId1"/>
    <sheet name="工程费汇总表" sheetId="7" r:id="rId2"/>
    <sheet name="工程量清单（专变迁改工程）" sheetId="10" r:id="rId3"/>
    <sheet name="工程量清单（低压迁改工程）" sheetId="9" r:id="rId4"/>
    <sheet name="总价措施项目清单与计价表" sheetId="4" r:id="rId5"/>
    <sheet name="其他项目清单与计价汇总表" sheetId="5" r:id="rId6"/>
    <sheet name=" 规费、税金项目计价表" sheetId="6" r:id="rId7"/>
  </sheets>
  <definedNames>
    <definedName name="_xlnm._FilterDatabase" localSheetId="2" hidden="1">'工程量清单（专变迁改工程）'!$A$1:$I$183</definedName>
    <definedName name="_xlnm._FilterDatabase" localSheetId="3" hidden="1">'工程量清单（低压迁改工程）'!$A$1:$I$54</definedName>
    <definedName name="_xlnm.Print_Area" localSheetId="5">其他项目清单与计价汇总表!$A$1:$G$12</definedName>
    <definedName name="_xlnm.Print_Area" localSheetId="6">' 规费、税金项目计价表'!$A$1:$G$5</definedName>
    <definedName name="_xlnm.Print_Area" localSheetId="3">'工程量清单（低压迁改工程）'!$A$1:$G$54</definedName>
    <definedName name="_xlnm.Print_Titles" localSheetId="3">'工程量清单（低压迁改工程）'!$1:$4</definedName>
    <definedName name="_xlnm.Print_Area" localSheetId="2">'工程量清单（专变迁改工程）'!$A$1:$G$183</definedName>
    <definedName name="_xlnm.Print_Titles" localSheetId="2">'工程量清单（专变迁改工程）'!$1:$4</definedName>
    <definedName name="_xlnm.Print_Area" localSheetId="4">总价措施项目清单与计价表!$A$1:$F$7</definedName>
    <definedName name="_xlnm.Print_Area" localSheetId="1">工程费汇总表!$A$1:$D$20</definedName>
    <definedName name="_xlnm.Print_Area" localSheetId="0">投标报价汇总表!$A$1:$D$6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<sst xmlns="http://schemas.openxmlformats.org/spreadsheetml/2006/main" count="991" uniqueCount="656">
  <si>
    <t>投标报价汇总表</t>
  </si>
  <si>
    <t>工程名称：惠州至肇庆高速公路白云至三水段项目低压、专变设施迁改工程施工（DL01标）</t>
  </si>
  <si>
    <t>序号</t>
  </si>
  <si>
    <t>汇总内容</t>
  </si>
  <si>
    <t>金额(元)</t>
  </si>
  <si>
    <t>备注</t>
  </si>
  <si>
    <t>工程费</t>
  </si>
  <si>
    <t/>
  </si>
  <si>
    <t>用地补偿费</t>
  </si>
  <si>
    <t>此项费用按工程费的3.56%（含税）</t>
  </si>
  <si>
    <t>投标报价合计</t>
  </si>
  <si>
    <t>工程费汇总表</t>
  </si>
  <si>
    <t>分部分项工程费</t>
  </si>
  <si>
    <t>措施项目费</t>
  </si>
  <si>
    <t>绿色施工安全防护措施费</t>
  </si>
  <si>
    <t>2.1.1</t>
  </si>
  <si>
    <t>按系数计算的绿色施工安全防护措施费</t>
  </si>
  <si>
    <t>2.1.2</t>
  </si>
  <si>
    <t>按子目计算的绿色施工安全防护措施费</t>
  </si>
  <si>
    <t>其他措施项目费</t>
  </si>
  <si>
    <t>其他项目费</t>
  </si>
  <si>
    <t>暂列金额</t>
  </si>
  <si>
    <t>暂估价</t>
  </si>
  <si>
    <t>3.2.1</t>
  </si>
  <si>
    <t>管线竣工测量（暂估价）</t>
  </si>
  <si>
    <t>3.2.2</t>
  </si>
  <si>
    <t>数字化地形图测量（暂估价）</t>
  </si>
  <si>
    <t>3.2.3</t>
  </si>
  <si>
    <t>E 级 GPS RTK 观测（暂估价）</t>
  </si>
  <si>
    <t>3.2.4</t>
  </si>
  <si>
    <t>工程管理信息化费（暂估价）</t>
  </si>
  <si>
    <t>其他费用</t>
  </si>
  <si>
    <t>消纳费</t>
  </si>
  <si>
    <t>税前工程造价</t>
  </si>
  <si>
    <t>增值税销项税额</t>
  </si>
  <si>
    <t>工程费合计</t>
  </si>
  <si>
    <t>工程量清单</t>
  </si>
  <si>
    <t>子目号</t>
  </si>
  <si>
    <t>子目名称</t>
  </si>
  <si>
    <t>项目特征描述</t>
  </si>
  <si>
    <t>单位</t>
  </si>
  <si>
    <t>工程量</t>
  </si>
  <si>
    <t>综合单价
(元）</t>
  </si>
  <si>
    <t>综合合价
(元）</t>
  </si>
  <si>
    <t>单价上限</t>
  </si>
  <si>
    <t>一、电气部分</t>
  </si>
  <si>
    <t>030408001001</t>
  </si>
  <si>
    <t>10kV电力电缆 ZRC-YJV22-8.7/15kV-3×70mm2</t>
  </si>
  <si>
    <t>1.型号:铜芯电缆
2.规格:ZRC-YJV22-8.7/15kV-3x70mm2
3.敷设方式:综合考虑
4.其他:按图纸及设计规范要求</t>
  </si>
  <si>
    <t>m</t>
  </si>
  <si>
    <t>030408001003</t>
  </si>
  <si>
    <t>10kV电力电缆ZR-YJV22-8.7/15kV-3×300mm2</t>
  </si>
  <si>
    <t>1.型号:铜芯电缆
2.规格:ZRC-YJV22-8.7/15kV-3x300mm2
3.敷设方式:综合考虑
4.其他:按图纸及设计规范要求</t>
  </si>
  <si>
    <t>030408001005</t>
  </si>
  <si>
    <t>电力电缆 ZRYJV-0.6/1kV-1×185mm2</t>
  </si>
  <si>
    <t>1.名称:铜芯电力电缆敷设
2.型号:ZRYJV-0.6/1kV-1×185mm2
3.敷设方式:综合考虑
4.其他:按图纸及设计规范要求</t>
  </si>
  <si>
    <t>米</t>
  </si>
  <si>
    <t>030408001006</t>
  </si>
  <si>
    <t>电力电缆 ZRYJV-0.6/1kV-1×240mm2</t>
  </si>
  <si>
    <t>1.名称:铜芯电力电缆敷设
2.型号:ZRYJV-0.6/1kV-1×240mm2
3.敷设方式:综合考虑
4.其他:按图纸及设计规范要求</t>
  </si>
  <si>
    <t>030408001007</t>
  </si>
  <si>
    <t>电力电缆 ZRYJV-4*240mm2+1*120mm2</t>
  </si>
  <si>
    <t>1.名称:铜芯电力电缆敷设
2.型号:ZRYJV-4*240mm2+1*120mm2
3.敷设方式:综合考虑
4.其他:按图纸及设计规范要求</t>
  </si>
  <si>
    <t>030408001009</t>
  </si>
  <si>
    <t>电力电缆 ZRYJV22-0.6/1kV-4*185mm2+1*95mm2</t>
  </si>
  <si>
    <t>1.名称:铜芯电力电缆敷设
2.型号:ZRYJV22-0.6/1kV-4*185mm2+1*95mm2
3.敷设方式:综合考虑
4.其他:按图纸及设计规范要求</t>
  </si>
  <si>
    <t>030408001010</t>
  </si>
  <si>
    <t>电力电缆 ZRYJV22-4*240mm2+1*120mm2</t>
  </si>
  <si>
    <t>1.名称:铜芯电力电缆敷设
2.型号:ZRYJV22-4*240mm2+1*120mm2
3.敷设方式:综合考虑
4.其他:按图纸及设计规范要求</t>
  </si>
  <si>
    <t>030408001011</t>
  </si>
  <si>
    <t>电力电缆 ZRYJV22-0.6/1kV-5*50mm2</t>
  </si>
  <si>
    <t>1.名称:铜芯电力电缆敷设
2.型号:ZRYJV22-0.6/1kV-5*50mm2
3.敷设方式:综合考虑
4.其他:按图纸及设计规范要求</t>
  </si>
  <si>
    <t>030408006001</t>
  </si>
  <si>
    <t>10kV户内电缆肘型头 3×70mm2</t>
  </si>
  <si>
    <t>1.名称:10kV户内电缆肘型头
2.型号:3×70mm2
3.安装部位:户内
4.电压等级(kV):10kV
5.其他:按图纸及设计规范要求</t>
  </si>
  <si>
    <t>个</t>
  </si>
  <si>
    <t>030408006003</t>
  </si>
  <si>
    <t>10kV户内电缆肘型头 3×300mm2</t>
  </si>
  <si>
    <t>1.型号:户内电缆肘型头
2.规格:3x300mm2
3.电压等级(kV):10kV
4.其他:按图纸及设计规范要求</t>
  </si>
  <si>
    <t>030408006004</t>
  </si>
  <si>
    <t>10kV户内电力电缆终端头 3×70mm2</t>
  </si>
  <si>
    <t>1.型号:户内冷缩型电缆头
2.规格:3x70mm2
3.电压等级(kV):10kV
4.其他:按图纸及设计规范要求</t>
  </si>
  <si>
    <t>030408006006</t>
  </si>
  <si>
    <t>10kV户内电力电缆终端头 3×300mm2</t>
  </si>
  <si>
    <t>1.型号:户内冷缩型电缆头
2.规格:3x300mm2
3.电压等级(kV):10kV
4.其他:按图纸及设计规范要求</t>
  </si>
  <si>
    <t>030408006007</t>
  </si>
  <si>
    <t>10kV户外电力电缆终端头 3×70mm2</t>
  </si>
  <si>
    <t>1.名称:10kV户外电力电缆终端头
2.型号:3×70mm2
3.电压等级(kV):10kV
4.其他:按图纸及设计规范要求</t>
  </si>
  <si>
    <t>030408006008</t>
  </si>
  <si>
    <t>10kV电缆中间头 3×70mm2 含SMC防爆盒</t>
  </si>
  <si>
    <t>1.名称:10kV电缆中间头
2.型号:3×70
3.SMC防爆盒
4.其他:按图纸及设计规范要求</t>
  </si>
  <si>
    <t>030408006010</t>
  </si>
  <si>
    <t>低压户内电缆终端头185mm2</t>
  </si>
  <si>
    <t>1.名称:低压电缆终端头制作安装
2.型号:185mm2
3.安装部位:户内
4.电压等级(kV):0.4kV
5.其他:按图纸及设计规范要求</t>
  </si>
  <si>
    <t>030408006011</t>
  </si>
  <si>
    <t>0.4kV户内电缆终端头240mm2</t>
  </si>
  <si>
    <t>1.名称:低压电缆终端头制作安装
2.型号:240mm2
3.安装部位:户内
4.电压等级(kV):0.4kV
5.其他:按图纸及设计规范要求</t>
  </si>
  <si>
    <t>030414015001</t>
  </si>
  <si>
    <t>电缆试验 绝缘遥测</t>
  </si>
  <si>
    <t>1.电缆试验 10KV绝缘遥测试验
2.其他:按图纸及设计规范要求</t>
  </si>
  <si>
    <t>回路(三相)</t>
  </si>
  <si>
    <t>030414015002</t>
  </si>
  <si>
    <t>电缆试验 10KV电缆局放试验</t>
  </si>
  <si>
    <t>1.电缆试验 10KV电缆局放试验。
2.其他:按图纸及设计规范要求</t>
  </si>
  <si>
    <t>030414015003</t>
  </si>
  <si>
    <t>电缆试验 电阻比试验</t>
  </si>
  <si>
    <t>1.电缆试验 电阻比试验。
2.其他:按图纸及设计规范要求</t>
  </si>
  <si>
    <t>根次</t>
  </si>
  <si>
    <t>030410003001</t>
  </si>
  <si>
    <t>低压线BVV-50mm2</t>
  </si>
  <si>
    <t>1.名称：低压线
2.型号：BVV-50mm2
3.其他:按图纸及设计规范要求</t>
  </si>
  <si>
    <t>030410003003</t>
  </si>
  <si>
    <t>拆除架空线LGYJ-70mm2</t>
  </si>
  <si>
    <t>1.名称:拆除架空线
2.型号:LGYJ-70mm2
3.运距:综合考虑
4.其他：配合业主和产权单位回收的一切工作及事项</t>
  </si>
  <si>
    <t>km</t>
  </si>
  <si>
    <t>030505006001</t>
  </si>
  <si>
    <t>铜接线端子DT-240</t>
  </si>
  <si>
    <t>1.铜接线端子DT-240
2.其他:按图纸及设计规范要求</t>
  </si>
  <si>
    <t>030411003001</t>
  </si>
  <si>
    <t>金属桥架</t>
  </si>
  <si>
    <t>1.名称:金属桥架
2.规格:300mm×200mm
3.其他:按图纸及设计规范要求</t>
  </si>
  <si>
    <t>030404017001</t>
  </si>
  <si>
    <t>环境控制箱</t>
  </si>
  <si>
    <t>1.名称:环境控制箱
2.其他:按图纸及设计规范要求</t>
  </si>
  <si>
    <t>台</t>
  </si>
  <si>
    <t>030404017002</t>
  </si>
  <si>
    <t>0.4kV母线始/终端箱</t>
  </si>
  <si>
    <t>1.名称:母线始/终端箱
2.其他:按图纸及设计规范要求</t>
  </si>
  <si>
    <t>套</t>
  </si>
  <si>
    <t>030412001001</t>
  </si>
  <si>
    <t>应急灯</t>
  </si>
  <si>
    <t>1.名称:应急灯
2.规格:220V,1*36W
3.其他:按图纸及设计规范要求</t>
  </si>
  <si>
    <t>030412001002</t>
  </si>
  <si>
    <t>防潮灯</t>
  </si>
  <si>
    <t>1.名称:防潮灯
2.其他:按图纸及设计规范要求</t>
  </si>
  <si>
    <t>030404033001</t>
  </si>
  <si>
    <t>排气扇</t>
  </si>
  <si>
    <t>1.名称:排气扇
2.型号:排气扇16"(低噪声、轴流型)
3.不锈钢防雨罩
4.其他:按图纸及设计规范要求</t>
  </si>
  <si>
    <t>030412005001</t>
  </si>
  <si>
    <t>日光灯</t>
  </si>
  <si>
    <t>1.名称:日光灯
2.规格:220V,40w
3.其他:按图纸及设计规范要求</t>
  </si>
  <si>
    <t>030404035001</t>
  </si>
  <si>
    <t>二、三极插座 16A</t>
  </si>
  <si>
    <t>1.名称:五孔插座
2.规格:16A
3.其他:按图纸及设计规范要求</t>
  </si>
  <si>
    <t>030404035002</t>
  </si>
  <si>
    <t>插座 10A</t>
  </si>
  <si>
    <t>1.名称:插座
2.规格:10A
3.其他:按图纸及设计规范要求</t>
  </si>
  <si>
    <t>030404035003</t>
  </si>
  <si>
    <t>插座 25A</t>
  </si>
  <si>
    <t>1.名称:插座
2.规格:25A
3.其他:按图纸及设计规范要求</t>
  </si>
  <si>
    <t>030404034001</t>
  </si>
  <si>
    <t>明装一位开关</t>
  </si>
  <si>
    <t>1.名称:明装一位开关
2.规格:220V  6A
3.其他:按图纸及设计规范要求</t>
  </si>
  <si>
    <t>030404034002</t>
  </si>
  <si>
    <t>明装二位开关</t>
  </si>
  <si>
    <t>1.名称:明装二位开关
2.规格:220V  6A
3.其他:按图纸及设计规范要求</t>
  </si>
  <si>
    <t>030404034003</t>
  </si>
  <si>
    <t>明装三位开关</t>
  </si>
  <si>
    <t>1.名称:明装三位开关
2.规格:220V  6A
3.其他:按图纸及设计规范要求</t>
  </si>
  <si>
    <t>030401001001</t>
  </si>
  <si>
    <t>油浸式变压器安装(80kVA)</t>
  </si>
  <si>
    <t>1.变压器型号:变压器（80kVA）及护栏安装
2.型号:油浸电力变压器S11-M-80kVA 护栏1.7m
3.铜排： TMY-60×6 安装
4.接地线、金具安装
5.其他:按图纸及设计规范要求</t>
  </si>
  <si>
    <t>030401001002</t>
  </si>
  <si>
    <t>油浸式变压器安装(250kVA)</t>
  </si>
  <si>
    <t>1.变压器型号:变压器（250kVA）及护栏安装
2.型号:油浸电力变压器S11-M-250kVA 护栏1.7m
3.铜排： TMY-60×6 安装
4.接地线、金具安装
5.其他:按图纸及设计规范要求</t>
  </si>
  <si>
    <t>030401001004</t>
  </si>
  <si>
    <t>油浸式变压器安装(630kVA)</t>
  </si>
  <si>
    <t>1.变压器型号:变压器（630kVA）及护栏安装
2.型号:油浸电力变压器S11-M-630kVA 护栏1.7m
3.铜排： TMY-60×6 安装
4.接地线、金具安装
5.其他:按图纸及设计规范要求</t>
  </si>
  <si>
    <t>030401001005</t>
  </si>
  <si>
    <t>拆除10kV油浸变压器（250kVA）</t>
  </si>
  <si>
    <t>1.名称:拆除10kV变压器
2.容量（kV·A):250
3.其他：配合业主和产权单位回收的一切工作及事项</t>
  </si>
  <si>
    <t>030401001007</t>
  </si>
  <si>
    <t>拆除10kV油浸变压器（630kVA）</t>
  </si>
  <si>
    <t>1.名称:拆除10kV变压器
2.容量（kV·A):630
3.运距:综合考虑
4.其他：配合业主和产权单位回收的一切工作及事项</t>
  </si>
  <si>
    <t>030401002001</t>
  </si>
  <si>
    <t>变压器安装（630kVA）</t>
  </si>
  <si>
    <t>1.名称:变压器（630kVA）及护栏安装
2.型号:干式变压器SCB14-630kVA、护栏1700mm
3.其他:按图纸及设计规范要求</t>
  </si>
  <si>
    <t>030401002002</t>
  </si>
  <si>
    <t>变压器安装（1000kVA）</t>
  </si>
  <si>
    <t>1.名称:变压器（1000kVA）及护栏安装
2.型号:干式变压器SCB14-1000kVA、护栏1700mm
3.其他:按图纸及设计规范要求</t>
  </si>
  <si>
    <t>030401002003</t>
  </si>
  <si>
    <t>拆除10kV变压器（630kVA）</t>
  </si>
  <si>
    <t>拆除10kV变压器（1000kVA）</t>
  </si>
  <si>
    <t>1.名称:拆除10kV变压器
2.容量（kV·A):1000
3.运距:综合考虑
4.其他：配合业主和产权单位回收的一切工作及事项</t>
  </si>
  <si>
    <t>030414001001</t>
  </si>
  <si>
    <t>电力变压器系统调试800(kV·A以下)</t>
  </si>
  <si>
    <t>1.名称：电力变压器系统调试10kV以下变压器容量(kV·A以下) 800
2.其他:按图纸及设计规范要求</t>
  </si>
  <si>
    <t>系统</t>
  </si>
  <si>
    <t>030414001002</t>
  </si>
  <si>
    <t>电力变压器系统调试2000(kV·A以下)</t>
  </si>
  <si>
    <t>1.名称：电力变压器系统调试10kV以下变压器容量(kV·A以下)2000
2.其他:按图纸及设计规范要求</t>
  </si>
  <si>
    <t>030414002001</t>
  </si>
  <si>
    <t>送配电装置系统调试（1kV)</t>
  </si>
  <si>
    <t>1.名称:送配电装置系统
2.电压等级(kV):1 KV以下
3.其他:按图纸及设计规范要求</t>
  </si>
  <si>
    <t>030414002002</t>
  </si>
  <si>
    <t>送配电装置系统调试（10kV）</t>
  </si>
  <si>
    <t>1.型号:送配电系统调试
2.电压等级:10kV
3.其他:按图纸及设计规范要求</t>
  </si>
  <si>
    <t>030414011001</t>
  </si>
  <si>
    <t>接地网装置调试</t>
  </si>
  <si>
    <t>1.名称:接地网装置调试
2.接地网接地装置
3.其他:按图纸及设计规范要求</t>
  </si>
  <si>
    <t>031002002001</t>
  </si>
  <si>
    <t>变压器电缆支架</t>
  </si>
  <si>
    <t>1.名称：变压器电缆支架制作、安装
2.其他:按图纸及设计规范要求</t>
  </si>
  <si>
    <t>kg</t>
  </si>
  <si>
    <t>030402017001</t>
  </si>
  <si>
    <t>高压成套配电柜-进线柜</t>
  </si>
  <si>
    <t>1.名称:高压成套配电柜
2.类型:KYN-12进线柜
3.电流互感器安装
4.其他:按图纸及设计规范要求</t>
  </si>
  <si>
    <t>座</t>
  </si>
  <si>
    <t>030402017002</t>
  </si>
  <si>
    <t>1.名称:高压成套配电柜
2.类型:HXGN-12进线柜
3.其他:按图纸及设计规范要求</t>
  </si>
  <si>
    <t>030402017003</t>
  </si>
  <si>
    <t>高压成套配电柜-进线副柜</t>
  </si>
  <si>
    <t>1.名称:高压成套配电柜
2.规格:HXGN-12 400*900*1900
3.其他:按图纸及设计规范要求</t>
  </si>
  <si>
    <t>030402017004</t>
  </si>
  <si>
    <t>高压成套配电柜-出线柜</t>
  </si>
  <si>
    <t>1.名称:高压成套配电柜
2.类型:KYN-12出线柜
3.电流互感器安装
4.其他:按图纸及设计规范要求</t>
  </si>
  <si>
    <t>030402017005</t>
  </si>
  <si>
    <t>1.名称:高压成套配电柜
2.类型:HXGN-12出线柜
3.其他:按图纸及设计规范要求</t>
  </si>
  <si>
    <t>030402017006</t>
  </si>
  <si>
    <t>高压成套配电柜-计量柜</t>
  </si>
  <si>
    <t>1.名称:高压成套配电柜
2.类型:KYN-12计量柜
3.电流互感器安装
4.其他:按图纸及设计规范要求</t>
  </si>
  <si>
    <t>030402017007</t>
  </si>
  <si>
    <t>1.名称:高压成套配电柜
2.类型:HXGN-12计量柜
3.电流互感器安装
4.电压互感器安装
5.其他:按图纸及设计规范要求</t>
  </si>
  <si>
    <t>030404004001</t>
  </si>
  <si>
    <t>直流馈电屏 (20AH柜式)</t>
  </si>
  <si>
    <t>1.名称:直流馈电屏
2.规格：GZDW-20Ah/220V
3.其他:按图纸及设计规范要求</t>
  </si>
  <si>
    <t>030404004002</t>
  </si>
  <si>
    <t>低压进线柜（80kVA）</t>
  </si>
  <si>
    <t>1.名称:低压成套配电柜
2.类型:低压进线柜 GCK型（单台配变80kVA）
3.电缆防火泥堵洞
4.其他:按图纸及设计规范要求</t>
  </si>
  <si>
    <t>030404004003</t>
  </si>
  <si>
    <t>低压进线柜（250kVA）</t>
  </si>
  <si>
    <t>1.名称:低压成套配电柜
2.类型:低压进线柜 GCK型（单台配变250kVA）
3.电缆防火泥堵洞
4.其他:按图纸及设计规范要求</t>
  </si>
  <si>
    <t>030404004005</t>
  </si>
  <si>
    <t>低压进线柜（630kVA）</t>
  </si>
  <si>
    <t>1.名称:低压成套配电柜
2.类型:低压进线柜 GCK型（单台配变630kVA）
3.电缆防火泥堵洞
4.其他:按图纸及设计规范要求</t>
  </si>
  <si>
    <t>030404004006</t>
  </si>
  <si>
    <t>低压进线柜（1000kVA）</t>
  </si>
  <si>
    <t>1.名称:低压成套配电柜
2.类型:低压进线柜 GCK型（单台配变1000kVA）
3.电缆防火泥堵洞
4.其他:按图纸及设计规范要求</t>
  </si>
  <si>
    <t>030404004007</t>
  </si>
  <si>
    <t>低压补偿柜(80kVA）</t>
  </si>
  <si>
    <t>1.名称:低压成套配电柜
2.类型:低压补偿柜 GCK型（配变容量80kVA）
3.电缆防火泥堵洞
4.其他:按图纸及设计规范要求</t>
  </si>
  <si>
    <t>030404004008</t>
  </si>
  <si>
    <t>低压补偿柜(250kVA）</t>
  </si>
  <si>
    <t>1.名称:低压成套配电柜
2.类型:低压补偿柜 GCK型（配变容量250kVA）
3.电缆防火泥堵洞
4.其他:按图纸及设计规范要求</t>
  </si>
  <si>
    <t>030404004010</t>
  </si>
  <si>
    <t>低压补偿柜(630kVA）</t>
  </si>
  <si>
    <t>1.名称:低压成套配电柜
2.类型:低压补偿柜 GCK型（配变容量630kVA）
3.电缆防火泥堵洞
4.其他:按图纸及设计规范要求</t>
  </si>
  <si>
    <t>030404004011</t>
  </si>
  <si>
    <t>低压补偿柜(1000kVA）</t>
  </si>
  <si>
    <t>1.名称:低压成套配电柜
2.类型:低压补偿柜 GCK型（配变容量1000kVA）
3.电缆防火泥堵洞
4.其他:按图纸及设计规范要求</t>
  </si>
  <si>
    <t>030404004012</t>
  </si>
  <si>
    <t>低压出线柜（80kVA）</t>
  </si>
  <si>
    <t>1.名称:低压成套配电柜
2.类型:低压出线柜 GCK型（单台配变80kVA）
3.电缆防火泥堵洞
4.其他:按图纸及设计规范要求</t>
  </si>
  <si>
    <t>030404004013</t>
  </si>
  <si>
    <t>低压出线柜（250kVA）</t>
  </si>
  <si>
    <t>1.名称:低压成套配电柜
2.类型:低压出线柜 GCK型（单台配变250kVA）
3.电缆防火泥堵洞
4.其他:按图纸及设计规范要求</t>
  </si>
  <si>
    <t>030404004015</t>
  </si>
  <si>
    <t>低压出线柜（630kVA）</t>
  </si>
  <si>
    <t>1.名称:低压成套配电柜
2.类型:低压出线柜 GCK型（单台配变630kVA）
3.电缆防火泥堵洞
4.其他:按图纸及设计规范要求</t>
  </si>
  <si>
    <t>030404004016</t>
  </si>
  <si>
    <t>低压出线柜（1000kVA）</t>
  </si>
  <si>
    <t>1.名称:低压成套配电柜
2.类型:低压出线柜 GCK型（单台配变1000kVA）
3.电缆防火泥堵洞
4.其他:按图纸及设计规范要求</t>
  </si>
  <si>
    <t>030403006001</t>
  </si>
  <si>
    <t>插接母线槽</t>
  </si>
  <si>
    <t>1.名称:插接母线槽
2.规格:CCX-2000A/4P</t>
  </si>
  <si>
    <t>030409001001</t>
  </si>
  <si>
    <t>接地极</t>
  </si>
  <si>
    <t>1.名称:角钢接地极
2.材质:镀锌角钢
3.规格:L50*5*2500
4.土质:普通土
5.其他:按图纸及设计规范要求</t>
  </si>
  <si>
    <t>根</t>
  </si>
  <si>
    <t>030409002001</t>
  </si>
  <si>
    <t>户外接地母线</t>
  </si>
  <si>
    <t>1.名称:户外接地母线
2.材质:镀锌圆钢
3.规格:φ16
4.其他:按图纸及设计规范要求</t>
  </si>
  <si>
    <t>030409002002</t>
  </si>
  <si>
    <t>户内接地母线</t>
  </si>
  <si>
    <t>1.名称:户内接地母线
2.规格:镀锌扁钢 -50×5mm
3.其他:按图纸及设计规范要求</t>
  </si>
  <si>
    <t>030409003001</t>
  </si>
  <si>
    <t>圆钢引出线</t>
  </si>
  <si>
    <t>1.名称:引出线
2.材质:热镀锌圆钢
3..规格:Φ16
4.其他:按图纸及设计规范要求</t>
  </si>
  <si>
    <t>080802013001</t>
  </si>
  <si>
    <t>安健环（高压室、专变房×1、低压室）</t>
  </si>
  <si>
    <t>1.名称：安健环制安（各种规格相序牌、警示牌、警示桩、标示牌、灭火器、工具箱、挡板、警示线、绝缘地胶板等）  
2.固定件、连接件等附件：综合考虑
3.其他:按图纸及设计规范要求</t>
  </si>
  <si>
    <t>项</t>
  </si>
  <si>
    <t>080802013002</t>
  </si>
  <si>
    <t>安健环（高压室、专变房×2、低压室）</t>
  </si>
  <si>
    <t>拆除10kV电力电缆 ZRYJV22-3×70mm2</t>
  </si>
  <si>
    <t>1.型号:铜芯电缆
2.规格:ZRYJV22-3×70mm2
3.运距:综合考虑
4.其他：配合业主和产权单位回收的一切工作及事项</t>
  </si>
  <si>
    <t>拆除10kV电力电缆 ZRYJV22-3×300mm2</t>
  </si>
  <si>
    <t>1.型号:拆除铜芯电缆
2.规格:ZRYJV22-3×300mm2
3.运距:综合考虑
4.其他：配合业主和产权单位回收的一切工作及事项</t>
  </si>
  <si>
    <t>030411004001</t>
  </si>
  <si>
    <t>拆除架空线 LGJ-70mm2</t>
  </si>
  <si>
    <t>1.名称:拆除架空线 
2.型号、规格:LGJ-70mm2
3.其他：配合业主和产权单位回收的一切工作及事项</t>
  </si>
  <si>
    <t>拆除高压柜</t>
  </si>
  <si>
    <t>1.名称:拆除高压柜
2.其他：配合业主和产权单位回收的一切工作及事项</t>
  </si>
  <si>
    <t>拆除低压柜</t>
  </si>
  <si>
    <t>1.名称:拆除低压柜
2.运距:综合考虑
3.其他：配合业主和产权单位回收的一切工作及事项</t>
  </si>
  <si>
    <t>二、市政部分</t>
  </si>
  <si>
    <t>040101002001</t>
  </si>
  <si>
    <t>挖沟槽土方</t>
  </si>
  <si>
    <t>1.名称：挖沟槽土方
2.土壤类别:综合类土
3.挖土深度:满足图纸、设计及规范要求
4.其他:按图纸及设计规范要求。</t>
  </si>
  <si>
    <t>m3</t>
  </si>
  <si>
    <t>040103002001</t>
  </si>
  <si>
    <t>余方弃置（土方）</t>
  </si>
  <si>
    <t>1.名称：余方弃置（土方）
2.弃方类别:综合考虑
3.外运运距：投标人自行考虑
4.按图纸及设计规范要求。</t>
  </si>
  <si>
    <t>040103001001</t>
  </si>
  <si>
    <t>填方（石粉）</t>
  </si>
  <si>
    <t>1.名称：填方（石粉）
2.密实度要求:按图纸要求
3.填方材料品种:石粉
4.其他:按图纸及设计规范要求。</t>
  </si>
  <si>
    <t>040803003001</t>
  </si>
  <si>
    <t>1层2列排管(行车) 玻璃钢管 W:610 H:1305</t>
  </si>
  <si>
    <t>1.名称:1层2列行车排管
2.管道材料:无碱式玻璃钢管
3.管材规格:DBW-R DN150×8
4.接口形式:管件接驳
5.垫层:C15 100MM厚
6.管枕：复合管枕
7.包封形式:管枕每隔2m布置一道。采用C20混凝土分段包封 
8.其他:按图纸及设计规范要求</t>
  </si>
  <si>
    <t>040803003003</t>
  </si>
  <si>
    <t>2层2列排管(行车) 玻璃钢管 W:550 H:1555</t>
  </si>
  <si>
    <t>040803003004</t>
  </si>
  <si>
    <t>2层2列排管(行车) 玻璃钢管 W:610 H:1555</t>
  </si>
  <si>
    <t>1.名称:2层2列行车排管
2.管道材料:无碱式玻璃钢管
3.管材规格:DBW-R DN150×8
4.接口形式:管件接驳
5.垫层:C15 100MM厚
6.管枕：复合管枕
7.包封形式:管枕每隔2m布置一道。采用C20混凝土分段包封 
8.其他:按图纸及设计规范要求</t>
  </si>
  <si>
    <t>040803003005</t>
  </si>
  <si>
    <t>2层3列排管(行车) 玻璃钢管 W:800 H:1555</t>
  </si>
  <si>
    <t>1.名称:2层3列行车排管
2.管道材料:无碱式玻璃钢管
3.管材规格:DBW-R DN150×8
4.接口形式:管件接驳
5.垫层:C15 100MM厚
6.管枕：复合管枕
7.包封形式:管枕每隔2m布置一道。采用C20混凝土分段包封 
8.其他:按图纸及设计规范要求</t>
  </si>
  <si>
    <t>040803003006</t>
  </si>
  <si>
    <t>2层4列排管(行车) 玻璃钢管 W:1020 H:1555</t>
  </si>
  <si>
    <t>1.名称:2层4列行车排管
2.管道材料:无碱式玻璃钢管
3.管材规格:DBW-R DN150×8
4.接口形式:管件接驳
5.垫层:C15 100MM厚
6.管枕：复合管枕
7.包封形式:管枕每隔2m布置一道。采用C20混凝土分段包封 
8.其他:按图纸及设计规范要求</t>
  </si>
  <si>
    <t>040803003007</t>
  </si>
  <si>
    <t>3层4列排管(行车) 玻璃钢管 W:1020 H:1805</t>
  </si>
  <si>
    <t>1.名称:3层4列行车排管
2.管道材料:无碱式玻璃钢管
3.管材规格:DBW-R DN150×8
4.接口形式:管件接驳
5.垫层:C15 100MM厚
6.管枕：复合管枕
7.包封形式:管枕每隔2m布置一道。采用C20混凝土分段包封 
8.其他:按图纸及设计规范要求</t>
  </si>
  <si>
    <t>040803003008</t>
  </si>
  <si>
    <t>新建12线浮面行车电缆沟 W:2090 H:1320</t>
  </si>
  <si>
    <t>1.名称:沉底十六线电缆沟(行人)
2.盖板类型:混凝土盖板1650×300×200
3.垫层:100mm厚C15素砼垫层
4.沟壁:C25混凝土
5.回填:石粉
6.电缆标志牌、电缆支架
7.其他:按图纸及设计规范要求</t>
  </si>
  <si>
    <t>040504002001</t>
  </si>
  <si>
    <t>1层2列排管(行车)转角井【现浇圈梁】 长:2370 宽:1390 深:1650 凸：740</t>
  </si>
  <si>
    <t>1.名称:1层2列排管(行车)转角井【现浇圈梁】
2.井深:尺寸:长:2370 宽:1390 深:1650凸：740
3.材料:C25钢筋砼井 1:2水泥砂浆抹面 15mm厚
4.垫层、回填材质及厚度:100厚C15混凝土垫层
5.盖板:1150*300*150镀锌铁板封边 钢筋砼防盗盖板 预制安装
6.井框:预埋镀锌铁板边框
7.泄水口:Φ200PVC集水口、管帽等安装
8.其他：按图纸及设计规范要求</t>
  </si>
  <si>
    <t>040504002002</t>
  </si>
  <si>
    <t>1层2列排管(行车)直线井【现浇圈梁】 长:2370 宽:1390 深:1650</t>
  </si>
  <si>
    <t>1.名称:1层2列排管(行车)直线井【现浇圈梁】
2.井深:尺寸:长:2370 宽:1390 深:1650
3.材料:C25钢筋砼井 1:2水泥砂浆抹面 15mm厚
4.垫层、回填材质及厚度:100厚C15混凝土垫层
5.盖板:1150*300*150镀锌铁板封边 钢筋砼防盗盖板 预制安装
6.井框:预埋镀锌铁板边框
7.泄水口:Φ200PVC集水口、管帽等安装
8.其他：按图纸及设计规范要求</t>
  </si>
  <si>
    <t>040504002003</t>
  </si>
  <si>
    <t>2层2列排管(行车)转角井【现浇圈梁】 长:2370 宽:1390 深:1900 凸：740</t>
  </si>
  <si>
    <t>1.名称:2层2列排管(行车)转角井【现浇圈梁】 
2.井深:尺寸:长:2370 宽:1390 深:1900 凸：740
3.材料:C25钢筋砼井 1:2水泥砂浆抹面 15mm厚
4.垫层、回填材质及厚度:100厚C15混凝土垫层
5.盖板:1150*300*150镀锌铁板封边 钢筋砼防盗盖板 预制安装
6.井框:预埋镀锌铁板边框
7.泄水口:Φ200PVC集水口、管帽等安装
8.其他：按图纸及设计规范要求</t>
  </si>
  <si>
    <t>040504002004</t>
  </si>
  <si>
    <t>2层2列排管(行车)直线井【现浇圈梁】 长:2980 宽:1390 深:1900</t>
  </si>
  <si>
    <t>1.名称:2层2列排管(行车)直线井【现浇圈梁】
2.井深:尺寸:长:2980 宽:1390 深:1900
3.材料:C25钢筋砼井 1:2水泥砂浆抹面 15mm厚
4.垫层、回填材质及厚度:100厚C15混凝土垫层
5.盖板:1150*300*150镀锌铁板封边 钢筋砼防盗盖板 预制安装
6.井框:预埋镀锌铁板边框
7.泄水口:Φ200PVC集水口、管帽等安装
8.其他：按图纸及设计规范要求</t>
  </si>
  <si>
    <t>040504002005</t>
  </si>
  <si>
    <t>2层3列排管(行车)转角井【现浇圈梁】 长:2370 宽:1320 深:1900 凸：740</t>
  </si>
  <si>
    <t>1.名称:2层3列排管(行车)转角井【现浇圈梁】 
2.井深:尺寸:长:2370 宽:1320 深:1900 凸：740
3.材料:C25钢筋砼井 1:2水泥砂浆抹面 15mm厚
4.垫层、回填材质及厚度:100厚C15混凝土垫层
5.盖板:1080*300*150镀锌铁板封边 钢筋砼防盗盖板 预制安装
6.井框:预埋镀锌铁板边框
7.泄水口:Φ200PVC集水口、管帽等安装
8.其他：按图纸及设计规范要求</t>
  </si>
  <si>
    <t>040504002006</t>
  </si>
  <si>
    <t>2层3列排管(行车)直线井【现浇圈梁】 长:2980 宽:1320 深:1900</t>
  </si>
  <si>
    <t>1.名称:2层3列排管(行车)直线井【现浇圈梁】
2.井深:尺寸:长:2980 宽:1320 深:1900
3.材料:C25钢筋砼井 1:2水泥砂浆抹面 15mm厚
4.垫层、回填材质及厚度:100厚C15混凝土垫层
5.盖板:1080*300*150镀锌铁板封边 钢筋砼防盗盖板 预制安装
6.井框:预埋镀锌铁板边框
7.泄水口:Φ200PVC集水口、管帽等安装
8.其他：按图纸及设计规范要求</t>
  </si>
  <si>
    <t>040504002007</t>
  </si>
  <si>
    <t>2层3列排管(行车)三通井【现浇圈梁】 长:3285 宽:1320 深:1900 凸：740</t>
  </si>
  <si>
    <t>1.名称:2层3列排管(行车)三通井【现浇圈梁】 
2.井深:尺寸:长:3285 宽:1320 深:1900 凸：740
3.材料:C25钢筋砼井 1:2水泥砂浆抹面 15mm厚
4.垫层、回填材质及厚度:100厚C15混凝土垫层
5.盖板:1080*300*150镀锌铁板封边 钢筋砼防盗盖板 预制安装
6.井框:预埋镀锌铁板边框
7.泄水口:Φ200PVC集水口、管帽等安装
8.其他：按图纸及设计规范要求</t>
  </si>
  <si>
    <t>040504002008</t>
  </si>
  <si>
    <t>2层4列排管(行车)转角井【现浇圈梁】 长:2370 宽:1540 深:1900 凸：740</t>
  </si>
  <si>
    <t>1.名称:2层4列排管(行车)转角井【现浇圈梁】 
2.井深:尺寸:长:2370 宽:1540 深:1900 凸：740
3.材料:C25钢筋砼井 1:2水泥砂浆抹面 15mm厚
4.垫层、回填材质及厚度:100厚C15混凝土垫层
5.盖板:1300*300*200镀锌铁板封边 钢筋砼防盗盖板 预制安装
6.井框:预埋镀锌铁板边框
7.泄水口:Φ200PVC集水口、管帽等安装
8.其他：按图纸及设计规范要求</t>
  </si>
  <si>
    <t>040504002009</t>
  </si>
  <si>
    <t>2层4列排管(行车)直线井【现浇圈梁】 长:2980 宽:1540 深:1900</t>
  </si>
  <si>
    <t>1.名称:2层4列排管(行车)直线井【现浇圈梁】
2.井深:尺寸:长:2980 宽:1540 深:1900
3.材料:C25钢筋砼井 1:2水泥砂浆抹面 15mm厚
4.垫层、回填材质及厚度:100厚C15混凝土垫层
5.盖板:1300*300*200镀锌铁板封边 钢筋砼防盗盖板 预制安装
6.井框:预埋镀锌铁板边框
7.泄水口:Φ200PVC集水口、管帽等安装
8.其他：按图纸及设计规范要求</t>
  </si>
  <si>
    <t>040504002011</t>
  </si>
  <si>
    <t>3层4列排管(行车)直线井【现浇圈梁】 长:2980 宽:1540 深:2150</t>
  </si>
  <si>
    <t>1.名称:3层4列排管(行车)直线井【现浇圈梁】
2.井深:尺寸:长:2980 宽:1540 深:2150
3.材料:C25钢筋砼井 1:2水泥砂浆抹面 15mm厚
4.垫层、回填材质及厚度:100厚C15混凝土垫层
5.盖板:1300*300*200镀锌铁板封边 钢筋砼防盗盖板 预制安装
6.井框:预埋镀锌铁板边框
7.泄水口:Φ200PVC集水口、管帽等安装
8.其他：按图纸及设计规范要求</t>
  </si>
  <si>
    <t>040504002012</t>
  </si>
  <si>
    <t>3层4列排管(行车)转角井【现浇圈梁】 长:2370 宽:1540 深:2150 凸：740</t>
  </si>
  <si>
    <t>1.名称:3层4列排管(行车)转角井【现浇圈梁】 
2.井深:尺寸:长:2370 宽:1540 深:2150 凸：740
3.材料:C25钢筋砼井 1:2水泥砂浆抹面 15mm厚
4.垫层、回填材质及厚度:100厚C15混凝土垫层
5.盖板:1300*300*200镀锌铁板封边 钢筋砼防盗盖板 预制安装
6.井框:预埋镀锌铁板边框
7.泄水口:Φ200PVC集水口、管帽等安装
8.其他：按图纸及设计规范要求</t>
  </si>
  <si>
    <t>040504002013</t>
  </si>
  <si>
    <t>3层4列排管(行车)三通井【现浇圈梁】 长:3590 宽:1540 深:2150 凸：740</t>
  </si>
  <si>
    <t>1.名称:3层4列排管(行车)三通井【现浇圈梁】 
2.井深:尺寸:长:3590 宽:1540 深:2150 凸：740
3.材料:C25钢筋砼井 1:2水泥砂浆抹面 15mm厚
4.垫层、回填材质及厚度:100厚C15混凝土垫层
5.盖板:1300*300*200镀锌铁板封边 钢筋砼防盗盖板 预制安装
6.井框:预埋镀锌铁板边框
7.泄水口:Φ200PVC集水口、管帽等安装
8.其他：按图纸及设计规范要求</t>
  </si>
  <si>
    <t>040504002014</t>
  </si>
  <si>
    <t>12线浮面行车电缆沟转角井 长:2780 宽:1890 深:1520 凸：1425</t>
  </si>
  <si>
    <t>1.名称:12线浮面行车电缆沟转角井 
2.井深:尺寸:长：2780 宽:1890 深:1520 凸：1425
3.材料:C25钢筋砼井 1:2水泥砂浆抹面 15mm厚
4.垫层、回填材质及厚度:150厚C15混凝土垫层
5.盖板:1650*300*200镀锌铁板封边 钢筋砼防盗盖板 预制安装
6.井框:预埋镀锌铁板边框
7.泄水口:Φ200PVC集水口、管帽等安装
8.其他：按图纸及设计规范要求</t>
  </si>
  <si>
    <t>041001001004</t>
  </si>
  <si>
    <t>破除混凝土路面</t>
  </si>
  <si>
    <t>1.拆除材质:混凝土路面，有无钢筋投标人自行考虑
2.厚度:综合考虑
3.拆除废弃料外运运距：投标人自行考虑
4.其他:按图纸及设计规范要求</t>
  </si>
  <si>
    <t>m2</t>
  </si>
  <si>
    <t>040203007001</t>
  </si>
  <si>
    <t>修复混凝土路面</t>
  </si>
  <si>
    <t>1.部位:混凝土路面上面层
2.混凝土:C25
3.掺合料:满足设计要求
4.厚度:25cm
5.其他:按图纸及设计规范要求</t>
  </si>
  <si>
    <t>三、建筑部分</t>
  </si>
  <si>
    <t>010101001001</t>
  </si>
  <si>
    <t>平整场地</t>
  </si>
  <si>
    <t>1.平整场地
2.其他:按图纸及设计规范要求</t>
  </si>
  <si>
    <t>010101002001</t>
  </si>
  <si>
    <t>挖一般土方</t>
  </si>
  <si>
    <t>1.土壤类别:投标人根据地质勘查报告结合现场实际情况，土石方比例及类别综合考虑
2.挖土深度:综合考虑
3.开挖方式:人机配合
4.其他:按图纸及设计规范要求</t>
  </si>
  <si>
    <t>010103001001</t>
  </si>
  <si>
    <t>回填方</t>
  </si>
  <si>
    <t>1.密实度要求:满足设计及施工规范要求
2.填方材料品种:土
3.填方粒径要求:满足设计及施工规范要求
4.填方来源、运距:综合考虑
5.其他:按图纸及设计规范要求</t>
  </si>
  <si>
    <t>010103002001</t>
  </si>
  <si>
    <t>1.弃方类别:综合考虑
2.运距:综合考虑
3.外运运距：15km
4.其他:按图纸及设计规范要求</t>
  </si>
  <si>
    <t>010202003001</t>
  </si>
  <si>
    <t>圆木桩</t>
  </si>
  <si>
    <t>1.名称:圆木桩
2.桩长:4米
3.桩截面:150mm
4.其他:按图纸及设计规范要求</t>
  </si>
  <si>
    <t>010201017001</t>
  </si>
  <si>
    <t>褥垫层</t>
  </si>
  <si>
    <t>1.材料种类及配比:级配褥垫层7;3砂石
2.密实度要求:按规范要求，夯填  
3.其他:按图纸及设计规范要求</t>
  </si>
  <si>
    <t>010401003001</t>
  </si>
  <si>
    <t>砌筑砖墙（外墙）</t>
  </si>
  <si>
    <t>1.砌块品种、规格、强度等级:灰砂砖砌块MU10
2.墙体类型:外墙
3.墙体厚度:200mm
4.砂浆强度等级:综合考虑
5.综合考虑:墙体类型、高度、勾缝、砌筑砂浆种类、配合比
6.其他:按图纸及设计规范要求</t>
  </si>
  <si>
    <t>010401003002</t>
  </si>
  <si>
    <t>砌筑砖墙（内墙）</t>
  </si>
  <si>
    <t>1.砌块品种、规格、强度等级:加气混凝土砌块
2.墙体类型:内墙
3.墙体厚度:200mm
4.砂浆强度等级:综合考虑
5.综合考虑:墙体类型、高度、勾缝、砌筑砂浆种类、配合比
6.其他:按图纸及设计规范要求</t>
  </si>
  <si>
    <t>010515001001</t>
  </si>
  <si>
    <t>现浇构件钢筋</t>
  </si>
  <si>
    <t>1.钢筋种类、规格:10以内
2.综合考虑:砼浇筑方式、钢筋规格、连接方式、安装部位
3.其他:按图纸及设计规范要求</t>
  </si>
  <si>
    <t>t</t>
  </si>
  <si>
    <t>010515001002</t>
  </si>
  <si>
    <t>1.钢筋种类、规格:25以内
2.综合考虑:砼浇筑方式、钢筋规格、连接方式、安装部位
3.其他:按图纸及设计规范要求</t>
  </si>
  <si>
    <t>010501001001</t>
  </si>
  <si>
    <t>垫层</t>
  </si>
  <si>
    <t>1.混凝土强度等级:C15
2.混凝土拌和料要求:商品混凝土
3.其他:按图纸及设计规范要求</t>
  </si>
  <si>
    <t>010501004001</t>
  </si>
  <si>
    <t>满堂基础</t>
  </si>
  <si>
    <t>1.混凝土种类:商品混凝土
2.混凝土强度等级:C30
3.其他:按图纸及设计规范要求</t>
  </si>
  <si>
    <t>010505001001</t>
  </si>
  <si>
    <t>有梁板</t>
  </si>
  <si>
    <t>1.混凝土种类:商品混凝土
2.混凝土强度等级:C25
3.其他:按图纸及设计规范要求</t>
  </si>
  <si>
    <t>010504001001</t>
  </si>
  <si>
    <t>防水栏</t>
  </si>
  <si>
    <t>1.混凝土强度等级:C30
2.混凝土拌和料要求:商品混凝土
3.其他:按图纸及设计规范要求</t>
  </si>
  <si>
    <t>010502002001</t>
  </si>
  <si>
    <t>构造柱</t>
  </si>
  <si>
    <t>1.混凝土强度等级:C25
2.混凝土拌和料要求:商品混凝土
3.其他:按图纸及设计规范要求</t>
  </si>
  <si>
    <t>010502003001</t>
  </si>
  <si>
    <t>异形柱</t>
  </si>
  <si>
    <t>010503002001</t>
  </si>
  <si>
    <t>过梁</t>
  </si>
  <si>
    <t>010507007001</t>
  </si>
  <si>
    <t>其他构件(雨篷)</t>
  </si>
  <si>
    <t>010507005001</t>
  </si>
  <si>
    <t>扶手、压顶</t>
  </si>
  <si>
    <t>1.混凝土种类:C25
2.混凝土拌和料要求:商品混凝土
3.其他:按图纸及设计规范要求</t>
  </si>
  <si>
    <t>010507001001</t>
  </si>
  <si>
    <t>坡道</t>
  </si>
  <si>
    <t>1.30厚1：2.5水泥砂浆面层，抹60宽10深锯齿形清
2.150厚C25混凝土
3.300厚石粉
4.其他:按图纸及设计规范要求</t>
  </si>
  <si>
    <t>010507001002</t>
  </si>
  <si>
    <t>散水</t>
  </si>
  <si>
    <t>1.20厚1：2.5水泥砂浆抹面压光
2.60厚C25混凝土
3.150厚三七灰土B+100，向外坡5%
4.其他:按图纸及设计规范要求</t>
  </si>
  <si>
    <t>010802001001</t>
  </si>
  <si>
    <t>不锈钢通风百叶门</t>
  </si>
  <si>
    <t>1.名称：不锈钢通风百叶门
2.门框、扇材质:304不锈钢
3.其他:按图纸及设计规范要求</t>
  </si>
  <si>
    <t>010807003001</t>
  </si>
  <si>
    <t>铝合金网百页窗</t>
  </si>
  <si>
    <t>1.框、扇材质:铝合金网百页窗
2.其他:按图纸及设计规范要求</t>
  </si>
  <si>
    <t>010902001001</t>
  </si>
  <si>
    <t>屋面防水</t>
  </si>
  <si>
    <t>1.2层3厚SBS或APP改性沥青防水卷材，卷材面带绿页岩保护层
2.刷基层处理剂一遍
3.其他:按图纸及设计规范要求</t>
  </si>
  <si>
    <t>011001001001</t>
  </si>
  <si>
    <t>保温隔热屋面</t>
  </si>
  <si>
    <t>1.20厚1：2.5水泥砂浆找平层
2.20厚（最薄处）1：18水泥珍珠岩或水泥加气混凝土碎渣找坡2%
3.150厚水泥珍珠岩
4.其他:按图纸及设计规范要求</t>
  </si>
  <si>
    <t>010902004001</t>
  </si>
  <si>
    <t>屋面排水管</t>
  </si>
  <si>
    <t>1.名称：室外雨水落水管
2.材质：PVC雨水管DN100
3.其他:按图纸及设计规范要求</t>
  </si>
  <si>
    <t>010501001002</t>
  </si>
  <si>
    <t>电缆沟混凝土垫层</t>
  </si>
  <si>
    <t>010501001003</t>
  </si>
  <si>
    <t>电缆沟石粉垫层</t>
  </si>
  <si>
    <t>1.石粉垫层
2.其他:按图纸及设计规范要求</t>
  </si>
  <si>
    <t>010401001001</t>
  </si>
  <si>
    <t>电房内电缆沟及柜坑砖基础</t>
  </si>
  <si>
    <t>1.名称:电房内电缆沟及柜坑砖基础
2.砖品种、规格、强度等级:Mu10灰砂砖
3.其他:按图纸及设计规范要求</t>
  </si>
  <si>
    <t>010507007002</t>
  </si>
  <si>
    <t>电缆沟(压顶)</t>
  </si>
  <si>
    <t>1.混凝土强度等级:C20
2.混凝土拌和料要求:商品混凝土
3.其他:按图纸及设计规范要求</t>
  </si>
  <si>
    <t>010501006001</t>
  </si>
  <si>
    <t>变压器基础</t>
  </si>
  <si>
    <t>1.混凝土强度等级:C20
2.混凝土拌和料要求:商品混凝土
3.回填石粉
4.其他:按图纸及设计规范要求</t>
  </si>
  <si>
    <t>010501006002</t>
  </si>
  <si>
    <t>变压器回填石粉</t>
  </si>
  <si>
    <t>1.回填石粉350mm厚
2.其他:按图纸及设计规范要求</t>
  </si>
  <si>
    <t>010516002001</t>
  </si>
  <si>
    <t>预埋铁件</t>
  </si>
  <si>
    <t>1.预埋铁件
2.#10槽钢、L30*4角钢
3.其他:按图纸及设计规范要求</t>
  </si>
  <si>
    <t>010515001003</t>
  </si>
  <si>
    <t>现浇构件箍筋</t>
  </si>
  <si>
    <t>1.钢筋种类、规格:综合考虑
2.综合考虑:砼浇筑方式、钢筋规格、连接方式、安装部位
3.其他:按图纸及设计规范要求</t>
  </si>
  <si>
    <t>010515001004</t>
  </si>
  <si>
    <t>010103001002</t>
  </si>
  <si>
    <t>电房回填</t>
  </si>
  <si>
    <t>1.回填陶粒
2.按200mm分层夯实
3.其他:按图纸及设计规范要求</t>
  </si>
  <si>
    <t>010505003001</t>
  </si>
  <si>
    <t>砼地面</t>
  </si>
  <si>
    <t>010512008001</t>
  </si>
  <si>
    <t>SMC盖板</t>
  </si>
  <si>
    <t>1.SMC盖板
2.构件规格:综合考虑
3.其他:按图纸及设计规范要求</t>
  </si>
  <si>
    <t>011406001001</t>
  </si>
  <si>
    <t>地面防静电漆</t>
  </si>
  <si>
    <t>1.地面防静电漆
2.其他:按图纸及设计规范要求</t>
  </si>
  <si>
    <t>011201001001</t>
  </si>
  <si>
    <t>变压器内墙</t>
  </si>
  <si>
    <t>1.底漆一道（干燥后做面层）白色内墙防虫涂料二道
2.3厚石膏腻子层找平
3.其他:按图纸及设计规范要求</t>
  </si>
  <si>
    <t>011204003001</t>
  </si>
  <si>
    <t>外墙面</t>
  </si>
  <si>
    <t>1.外墙满挂钢丝网
2.15厚1：3水泥砂浆打底，刷素水泥浆一遍
3.3-4厚1：1水泥砂浆加水重20%，白乳胶镶贴
4.45*45亚光面外墙面砖，白水泥浆擦缝
5.其他:按图纸及设计规范要求</t>
  </si>
  <si>
    <t>011406001002</t>
  </si>
  <si>
    <t>高低压室内墙</t>
  </si>
  <si>
    <t>1.底漆一道（干燥后做面层）白色内墙防虫涂料二道
2.5厚1：0.5：2.5水泥石膏砂浆面找平
3.9厚1：0.5：3水泥砂浆打底磨平扫光
4.其他:按图纸及设计规范要求</t>
  </si>
  <si>
    <t>011407002001</t>
  </si>
  <si>
    <t>天棚油漆</t>
  </si>
  <si>
    <t>1.封底漆一道（干燥后做面层）白色内墙防虫漆二道
2.3厚石膏腻子层找平
3.其他:按图纸及设计规范要求</t>
  </si>
  <si>
    <t>011601001001</t>
  </si>
  <si>
    <t>拆除电房</t>
  </si>
  <si>
    <t>1.名称:电房拆除
2.房高:综合考虑
3.配合业主和南方电网回收的一切工作及事项
4.其他:按图纸及设计规范要求</t>
  </si>
  <si>
    <t>㎡</t>
  </si>
  <si>
    <t>余方弃置（石方）</t>
  </si>
  <si>
    <t>1.废弃料品种：石方
2.土石方外运运距及消纳处置费：投标人自行考虑
3.其他:按图纸及设计规范要求</t>
  </si>
  <si>
    <t>小计</t>
  </si>
  <si>
    <t>分部分项工程费小计</t>
  </si>
  <si>
    <t>粤050401008001</t>
  </si>
  <si>
    <t>施工围栏</t>
  </si>
  <si>
    <t>1.名称:移动式钢护栏围蔽
2.其他:按图纸及设计规范要求</t>
  </si>
  <si>
    <t>粤011701008002</t>
  </si>
  <si>
    <t>综合钢脚手架</t>
  </si>
  <si>
    <t>1.搭设高度:综合考虑
2.其他:按图纸及设计规范要求</t>
  </si>
  <si>
    <t>粤011701010002</t>
  </si>
  <si>
    <t>满堂脚手架</t>
  </si>
  <si>
    <t>按子目计算的绿色施工安全防护措施费小计</t>
  </si>
  <si>
    <t>041102032001</t>
  </si>
  <si>
    <t>管(渠)道管座模板</t>
  </si>
  <si>
    <t>1.管座模板安拆
2.其他:按图纸及设计规范要求</t>
  </si>
  <si>
    <t>041102001001</t>
  </si>
  <si>
    <t>垫层模板（市政）</t>
  </si>
  <si>
    <t>1.垫层模板安拆
2.其他:按图纸及设计规范要求</t>
  </si>
  <si>
    <t>041102035001</t>
  </si>
  <si>
    <t>池壁(隔墙)模板</t>
  </si>
  <si>
    <t>1.池壁模板安拆
2.其他:按图纸及设计规范要求</t>
  </si>
  <si>
    <t>041102013001</t>
  </si>
  <si>
    <t>梁模板</t>
  </si>
  <si>
    <t>1.梁模板安拆
2.其他:按图纸及设计规范要求</t>
  </si>
  <si>
    <t>041102035002</t>
  </si>
  <si>
    <t>电缆沟模板</t>
  </si>
  <si>
    <t>1.电缆沟模板安拆
2.其他:按图纸及设计规范要求</t>
  </si>
  <si>
    <t>011702001001</t>
  </si>
  <si>
    <t>垫层模板（建筑）</t>
  </si>
  <si>
    <t>011702001002</t>
  </si>
  <si>
    <t>基础模板</t>
  </si>
  <si>
    <t>1.基础模板安拆
2.其他:按图纸及设计规范要求</t>
  </si>
  <si>
    <t>011702004001</t>
  </si>
  <si>
    <t>异形柱模板</t>
  </si>
  <si>
    <t>1.异形柱模板安拆
2.其他:按图纸及设计规范要求</t>
  </si>
  <si>
    <t>011702005001</t>
  </si>
  <si>
    <t>防水栏模板</t>
  </si>
  <si>
    <t>1.防水栏模板安拆
2.其他:按图纸及设计规范要求</t>
  </si>
  <si>
    <t>011702014001</t>
  </si>
  <si>
    <t>有梁板模板</t>
  </si>
  <si>
    <t>1.有梁板模板安拆
2.其他:按图纸及设计规范要求</t>
  </si>
  <si>
    <t>011702006001</t>
  </si>
  <si>
    <t>矩形梁模板</t>
  </si>
  <si>
    <t>1.矩形梁模板安拆
2.其他:按图纸及设计规范要求</t>
  </si>
  <si>
    <t>011702023001</t>
  </si>
  <si>
    <t>雨篷模板</t>
  </si>
  <si>
    <t>1.雨篷模板安拆
2.其他:按图纸及设计规范要求</t>
  </si>
  <si>
    <t>011702025001</t>
  </si>
  <si>
    <t>压顶模板</t>
  </si>
  <si>
    <t>1.压顶模板安拆
2.其他:按图纸及设计规范要求</t>
  </si>
  <si>
    <t>其他措施项目费小计</t>
  </si>
  <si>
    <t>合计</t>
  </si>
  <si>
    <t>分部分项工程费+按子目计算的绿色施工安全防护措施费+其他措施项目费</t>
  </si>
  <si>
    <t>030408001002</t>
  </si>
  <si>
    <t>电力电缆 ZRC-YJV22-4×70</t>
  </si>
  <si>
    <t>1.名称:铜芯电力电缆敷设
2.型号:ZRC-YJV22-4×70
3.规格:4×70
4.敷设方式:排管内敷设
5.其他:按图纸及设计规范要求</t>
  </si>
  <si>
    <t>电力电缆 ZRC-YJV22-4×120</t>
  </si>
  <si>
    <t>1.名称:铜芯电力电缆敷设
2.型号:ZRC-YJV22-4×120
3.规格:4×120
4.敷设方式:排管内敷设
5.其他:按图纸及设计规范要求</t>
  </si>
  <si>
    <t>030408001004</t>
  </si>
  <si>
    <t>电力电缆 ZRC-YJV22-4×240</t>
  </si>
  <si>
    <t>1.名称:铜芯电力电缆敷设
2.型号:ZRC-YJV22-4×240
3.规格:4×120
4.敷设方式:排管内敷设
5.其他:按图纸及设计规范要求</t>
  </si>
  <si>
    <t>030408006002</t>
  </si>
  <si>
    <t>0.4kV户内电缆终端头4*70mm2</t>
  </si>
  <si>
    <t>1.名称:低压电缆终端头制作安装
2.型号:4*70mm2
3.安装部位:户内
4.电压等级(kV):0.4kV
5.其他:按图纸及设计规范要求</t>
  </si>
  <si>
    <t>0.4kV户内电缆终端头4*120mm2</t>
  </si>
  <si>
    <t>1.名称:低压电缆终端头制作安装
2.型号:4*120mm2
3.安装部位:户内
4.电压等级(kV):0.4kV
5.其他:按图纸及设计规范要求</t>
  </si>
  <si>
    <t>0.4kV户内电缆终端头4*240mm2</t>
  </si>
  <si>
    <t>1.名称:低压电缆终端头制作安装
2.型号:4*240mm2
3.安装部位:户内
4.电压等级(kV):0.4kV
5.其他:按图纸及设计规范要求</t>
  </si>
  <si>
    <t>030410003004</t>
  </si>
  <si>
    <t>低压线BVV-120mm2</t>
  </si>
  <si>
    <t>1.名称：低压线
2.型号：BVV-120mm2
3.其他:按图纸及设计规范要求</t>
  </si>
  <si>
    <t>030410003005</t>
  </si>
  <si>
    <t>低压线BVV-185mm2</t>
  </si>
  <si>
    <t>1.名称：低压线
2.型号：BVV-185mm2
3.其他:按图纸及设计规范要求</t>
  </si>
  <si>
    <t>030410003006</t>
  </si>
  <si>
    <t>低压线BLVV-70mm2</t>
  </si>
  <si>
    <t>1.名称：低压线
2.型号：BLVV-70mm2
3.其他:按图纸及设计规范要求</t>
  </si>
  <si>
    <t>030410003007</t>
  </si>
  <si>
    <t>低压线BLVV-120mm2</t>
  </si>
  <si>
    <t>1.名称：低压线
2.型号：BLVV-120mm2
3.其他:按图纸及设计规范要求</t>
  </si>
  <si>
    <t>030410003008</t>
  </si>
  <si>
    <t>低压线BVV-35mm2（迁移）</t>
  </si>
  <si>
    <t>1.名称：低压线
2.型号：BVV-35mm2
3.其他:按图纸及设计规范要求</t>
  </si>
  <si>
    <t>一码通</t>
  </si>
  <si>
    <t>1.名称:一码通
2.型号、规格:JDG-150/300
3.其他:按图纸及设计规范要求</t>
  </si>
  <si>
    <t>只</t>
  </si>
  <si>
    <t>050307009001</t>
  </si>
  <si>
    <t>低压标志牌</t>
  </si>
  <si>
    <t>1.名称:低压标志牌
2.其他:按图纸及设计规范要求</t>
  </si>
  <si>
    <t>块</t>
  </si>
  <si>
    <t>030404028001</t>
  </si>
  <si>
    <t>低压防倒供电装置 FD-150/300</t>
  </si>
  <si>
    <t>1.名称:低压防倒供电装置 FD-150/300
2.型号:每套4只
3.其他:按图纸及设计规范要求</t>
  </si>
  <si>
    <t>040802001001</t>
  </si>
  <si>
    <t>低压电杆</t>
  </si>
  <si>
    <t>1.名称:锥形水泥杆
2.规格:Φ150mm×10m
3.电杆坑:开挖、回填
4.施工定位
5.卡盘:250*1000
6.底盘:600*600
7.金具、附件安装
8.其他:按图纸及设计规范要求</t>
  </si>
  <si>
    <t>030410004001</t>
  </si>
  <si>
    <t>镀锌开边钢管Φ160</t>
  </si>
  <si>
    <t>1.名称:镀锌开边钢管
2.型号规格:Φ160
3.其他:按图纸及设计规范要求</t>
  </si>
  <si>
    <t>030409005001</t>
  </si>
  <si>
    <t>低压重复接地网</t>
  </si>
  <si>
    <t>1.名称:低压重复接地网
2.接地极 角钢L50x5*2500
3.接地母线 圆钢水平地网φ16
4.PVC套管安装
5.接地装置调试
6.其他:按图纸及设计规范要求</t>
  </si>
  <si>
    <t>040806003001</t>
  </si>
  <si>
    <t>低压重复引下线 BVV-120</t>
  </si>
  <si>
    <t>1.名称:低压重复引下线
2.材质:铜
3.规格:BVV-120mm2
4.其他:按图纸及设计规范要求</t>
  </si>
  <si>
    <t>040802001002</t>
  </si>
  <si>
    <t>低压拉线GJ-70</t>
  </si>
  <si>
    <t>1.名称:拉线
2.规格:GJ-70
3.拉盘:LP8
4.拉线坑开挖及回填
5.拉线金具安装:规格详见图纸
6.其他:按图纸及设计规范要求</t>
  </si>
  <si>
    <t>030410003012</t>
  </si>
  <si>
    <t>拆除低压线BVV-70mm2</t>
  </si>
  <si>
    <t>1.名称：拆除低压线
2.型号：BVV-70mm2
3.其他:按图纸及设计规范要求</t>
  </si>
  <si>
    <t>030410003011</t>
  </si>
  <si>
    <t>拆除低压线BVV-120mm2</t>
  </si>
  <si>
    <t>1.名称：拆除低压线
2.型号：BVV-120mm2
3.其他:按图纸及设计规范要求</t>
  </si>
  <si>
    <t>拆除低压线BVV-185mm2</t>
  </si>
  <si>
    <t>1.名称：拆除低压线
2.型号：BVV-185mm2
3.其他:按图纸及设计规范要求</t>
  </si>
  <si>
    <t>030410003017</t>
  </si>
  <si>
    <t>拆除低压线BLVV-70mm2</t>
  </si>
  <si>
    <t>1.名称：拆除低压线
2.型号：BLVV-70mm2
3.其他:按图纸及设计规范要求</t>
  </si>
  <si>
    <t>030410003018</t>
  </si>
  <si>
    <t>拆除低压线BLVV-120mm2</t>
  </si>
  <si>
    <t>1.名称：拆除低压线
2.型号：BLVV-120mm2
3.其他:按图纸及设计规范要求</t>
  </si>
  <si>
    <t>040802001004</t>
  </si>
  <si>
    <t>拆除低压电杆</t>
  </si>
  <si>
    <t>1.名称:拆除电杆
2.规格:10m
3.其他:按图纸及设计规范要求</t>
  </si>
  <si>
    <t>1层2列排管(行车) 玻璃钢管 W:610 H:1305（接头包封）</t>
  </si>
  <si>
    <t>2层2列排管(行车) 玻璃钢管 W:550 H:1555（接头包封）</t>
  </si>
  <si>
    <t>1.规格：长：2370mm 宽：1390mm 深：1650mm 凸：740mm 
2.垫层：C15商品混凝土，厚度综合考虑
3.井底板、井壁、构造柱及圈、过梁等材质、厚度：C25商品混凝土，厚度综合考虑（含模板）
4.钢筋种类、规格、搭接方式：综合考虑
5.预埋铁件种类、规格、尺寸：综合考虑
6.盖板:重型混凝土盖板（带钢包边）7块，尺寸:1150*300*150mm
7.集水口回填：砂
8.其他：按图纸及设计规范要求</t>
  </si>
  <si>
    <t>1.规格:长：2980mm 宽：1390mm 深：1900mm 
2.垫层：C15商品混凝土，厚度综合考虑
3.井底板、井壁、构造柱及圈、过梁等材质、厚度：C25商品混凝土，厚度综合考虑（含模板）
4.钢筋种类、规格、搭接方式：综合考虑
5.预埋铁件种类、规格、尺寸：综合考虑
6.盖板:重型混凝土盖板（带钢包边）9块，尺寸:1150*300*150mm
7.集水口回填：砂
8.其他：按图纸及设计规范要求</t>
  </si>
  <si>
    <t>2层2列排管(行车)三通井【现浇圈梁】 长:2980 宽:1390 深:1900 凸：740</t>
  </si>
  <si>
    <t>1.名称:2层2列排管(行车)三通井【现浇圈梁】 
2.规格:长:2980 宽:1390 深:1900 凸：740
3.垫层：C15商品混凝土，厚度综合考虑
4.井底板、井壁、构造柱及圈、过梁等材质、厚度：C25商品混凝土，厚度综合考虑（含模板）
5.钢筋种类、规格、搭接方式：综合考虑
6.预埋铁件种类、规格、尺寸：综合考虑
7.盖板:重型混凝土盖板（带钢包边）7块，尺寸:1150*300*150mm
8.集水口回填：砂
9.其他：按图纸及设计规范要求</t>
  </si>
  <si>
    <t>041001001001</t>
  </si>
  <si>
    <t>垫层模板</t>
  </si>
  <si>
    <t>总价措施项目清单与计价表</t>
  </si>
  <si>
    <t>项目编码</t>
  </si>
  <si>
    <t>项目名称</t>
  </si>
  <si>
    <t>金额
(元)</t>
  </si>
  <si>
    <t>LSSGCSF00001</t>
  </si>
  <si>
    <t>按系数计算的绿色施工安全防护措施费（除红棉支线外）</t>
  </si>
  <si>
    <t>总额</t>
  </si>
  <si>
    <t>此项费用按总额报价</t>
  </si>
  <si>
    <t>按系数计算的绿色施工安全防护措施费（红棉支线）</t>
  </si>
  <si>
    <t>合    计</t>
  </si>
  <si>
    <t>其他项目清单与计价汇总表</t>
  </si>
  <si>
    <t>数量</t>
  </si>
  <si>
    <t>单价（元）</t>
  </si>
  <si>
    <t>金额（元）</t>
  </si>
  <si>
    <t>1</t>
  </si>
  <si>
    <t>分部分项工程费的10%</t>
  </si>
  <si>
    <t>2</t>
  </si>
  <si>
    <t>工程管理信息化费(暂估价)</t>
  </si>
  <si>
    <t>合  计</t>
  </si>
  <si>
    <t xml:space="preserve"> 规费、税金项目计价表</t>
  </si>
  <si>
    <t>计算基础</t>
  </si>
  <si>
    <t>计算基数</t>
  </si>
  <si>
    <t>计算费率(%)</t>
  </si>
  <si>
    <t>（分部分项工程费+措施项目费+其他项目费）的9%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</si>
</sst>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0.000_ "/>
    <numFmt numFmtId="179" formatCode="0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b/>
      <sz val="20"/>
      <color theme="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3" borderId="1" xfId="49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3" borderId="1" xfId="49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Protection="1">
      <alignment vertical="center"/>
    </xf>
    <xf numFmtId="0" fontId="3" fillId="3" borderId="1" xfId="49" applyFont="1" applyFill="1" applyBorder="1" applyAlignment="1" applyProtection="1">
      <alignment horizontal="right" vertical="center" wrapText="1"/>
      <protection locked="0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3" fillId="3" borderId="3" xfId="49" applyFont="1" applyFill="1" applyBorder="1" applyAlignment="1" applyProtection="1">
      <alignment horizontal="center" vertical="center" wrapText="1"/>
    </xf>
    <xf numFmtId="0" fontId="3" fillId="3" borderId="4" xfId="49" applyFont="1" applyFill="1" applyBorder="1" applyAlignment="1" applyProtection="1">
      <alignment horizontal="center" vertical="center" wrapText="1"/>
    </xf>
    <xf numFmtId="0" fontId="3" fillId="3" borderId="5" xfId="49" applyFont="1" applyFill="1" applyBorder="1" applyAlignment="1" applyProtection="1">
      <alignment horizontal="center" vertical="center" wrapText="1"/>
    </xf>
    <xf numFmtId="0" fontId="8" fillId="3" borderId="1" xfId="49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3" borderId="1" xfId="49" applyFont="1" applyFill="1" applyBorder="1" applyAlignment="1" applyProtection="1">
      <alignment horizontal="center" vertical="center" wrapText="1"/>
    </xf>
    <xf numFmtId="0" fontId="3" fillId="3" borderId="1" xfId="49" applyNumberFormat="1" applyFont="1" applyFill="1" applyBorder="1" applyAlignment="1" applyProtection="1">
      <alignment horizontal="center" vertical="center" wrapText="1"/>
    </xf>
    <xf numFmtId="0" fontId="3" fillId="3" borderId="1" xfId="49" applyFont="1" applyFill="1" applyBorder="1" applyAlignment="1" applyProtection="1">
      <alignment horizontal="left" vertical="center" wrapText="1"/>
    </xf>
    <xf numFmtId="0" fontId="3" fillId="3" borderId="1" xfId="49" applyFont="1" applyFill="1" applyBorder="1" applyAlignment="1" applyProtection="1">
      <alignment horizontal="right" vertical="center" wrapText="1"/>
    </xf>
    <xf numFmtId="0" fontId="3" fillId="3" borderId="1" xfId="49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3" borderId="1" xfId="49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3" borderId="1" xfId="49" applyFont="1" applyFill="1" applyBorder="1" applyAlignment="1" applyProtection="1">
      <alignment horizontal="right" vertical="center"/>
    </xf>
    <xf numFmtId="0" fontId="9" fillId="3" borderId="1" xfId="49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3" fillId="3" borderId="7" xfId="49" applyFont="1" applyFill="1" applyBorder="1" applyAlignment="1" applyProtection="1">
      <alignment horizontal="center" vertical="center" wrapText="1"/>
    </xf>
    <xf numFmtId="0" fontId="3" fillId="3" borderId="8" xfId="49" applyFont="1" applyFill="1" applyBorder="1" applyAlignment="1" applyProtection="1">
      <alignment horizontal="center" vertical="center" wrapText="1"/>
    </xf>
    <xf numFmtId="0" fontId="2" fillId="3" borderId="1" xfId="49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0" fontId="11" fillId="0" borderId="1" xfId="0" applyFont="1" applyBorder="1" applyProtection="1">
      <alignment vertical="center"/>
    </xf>
    <xf numFmtId="177" fontId="4" fillId="0" borderId="1" xfId="0" applyNumberFormat="1" applyFont="1" applyBorder="1" applyProtection="1">
      <alignment vertical="center"/>
      <protection locked="0"/>
    </xf>
    <xf numFmtId="176" fontId="7" fillId="0" borderId="2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 wrapText="1"/>
    </xf>
    <xf numFmtId="177" fontId="0" fillId="0" borderId="1" xfId="0" applyNumberFormat="1" applyBorder="1" applyProtection="1">
      <alignment vertical="center"/>
    </xf>
    <xf numFmtId="0" fontId="11" fillId="0" borderId="1" xfId="0" applyFont="1" applyBorder="1" applyAlignment="1" applyProtection="1">
      <alignment vertical="center" wrapText="1"/>
    </xf>
    <xf numFmtId="177" fontId="4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177" fontId="4" fillId="0" borderId="1" xfId="0" applyNumberFormat="1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Alignment="1" applyProtection="1">
      <alignment horizontal="left" vertical="center"/>
    </xf>
    <xf numFmtId="0" fontId="14" fillId="0" borderId="0" xfId="0" applyFo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3" fillId="3" borderId="0" xfId="49" applyFont="1" applyFill="1" applyAlignment="1" applyProtection="1">
      <alignment horizontal="center" vertical="center" wrapText="1"/>
    </xf>
    <xf numFmtId="0" fontId="2" fillId="3" borderId="0" xfId="49" applyFont="1" applyFill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176" fontId="7" fillId="0" borderId="0" xfId="0" applyNumberFormat="1" applyFont="1" applyFill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14" fillId="0" borderId="1" xfId="0" applyFont="1" applyBorder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Protection="1">
      <alignment vertical="center"/>
    </xf>
    <xf numFmtId="177" fontId="4" fillId="0" borderId="1" xfId="0" applyNumberFormat="1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0" xfId="0" applyFont="1" applyFill="1" applyProtection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3" fillId="3" borderId="1" xfId="49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right" vertical="center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10" fontId="0" fillId="0" borderId="0" xfId="3" applyNumberFormat="1" applyProtection="1">
      <alignment vertical="center"/>
    </xf>
    <xf numFmtId="178" fontId="0" fillId="0" borderId="0" xfId="0" applyNumberFormat="1" applyProtection="1">
      <alignment vertical="center"/>
    </xf>
    <xf numFmtId="179" fontId="0" fillId="0" borderId="0" xfId="0" applyNumberFormat="1" applyProtection="1">
      <alignment vertical="center"/>
    </xf>
    <xf numFmtId="179" fontId="0" fillId="0" borderId="0" xfId="0" applyNumberFormat="1" applyFill="1" applyProtection="1">
      <alignment vertical="center"/>
    </xf>
    <xf numFmtId="0" fontId="4" fillId="0" borderId="1" xfId="0" applyFont="1" applyBorder="1" applyAlignment="1" applyProtection="1" quotePrefix="1">
      <alignment horizontal="center" vertical="center"/>
    </xf>
    <xf numFmtId="0" fontId="4" fillId="0" borderId="1" xfId="0" applyFont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workbookViewId="0">
      <selection activeCell="H14" sqref="H14"/>
    </sheetView>
  </sheetViews>
  <sheetFormatPr defaultColWidth="9" defaultRowHeight="13.5" outlineLevelCol="5"/>
  <cols>
    <col min="1" max="1" width="15.125" style="1" customWidth="1"/>
    <col min="2" max="2" width="29.375" style="1" customWidth="1"/>
    <col min="3" max="3" width="18" style="1" customWidth="1"/>
    <col min="4" max="4" width="24.75" style="1" customWidth="1"/>
    <col min="5" max="5" width="9" style="1"/>
    <col min="6" max="6" width="11.5" style="1"/>
    <col min="7" max="7" width="11.5" style="1" customWidth="1"/>
    <col min="8" max="8" width="10.375" style="1" customWidth="1"/>
    <col min="9" max="16384" width="9" style="1"/>
  </cols>
  <sheetData>
    <row r="1" ht="41" customHeight="1" spans="1:4">
      <c r="A1" s="12" t="s">
        <v>0</v>
      </c>
      <c r="B1" s="12"/>
      <c r="C1" s="12"/>
      <c r="D1" s="12"/>
    </row>
    <row r="2" ht="33" customHeight="1" spans="1:1">
      <c r="A2" s="13" t="s">
        <v>1</v>
      </c>
    </row>
    <row r="3" ht="32" customHeight="1" spans="1:4">
      <c r="A3" s="4" t="s">
        <v>2</v>
      </c>
      <c r="B3" s="4" t="s">
        <v>3</v>
      </c>
      <c r="C3" s="5" t="s">
        <v>4</v>
      </c>
      <c r="D3" s="4" t="s">
        <v>5</v>
      </c>
    </row>
    <row r="4" ht="45" customHeight="1" spans="1:4">
      <c r="A4" s="105">
        <v>1</v>
      </c>
      <c r="B4" s="4" t="s">
        <v>6</v>
      </c>
      <c r="C4" s="106">
        <f>工程费汇总表!C20</f>
        <v>2363018</v>
      </c>
      <c r="D4" s="107" t="s">
        <v>7</v>
      </c>
    </row>
    <row r="5" ht="45" customHeight="1" spans="1:6">
      <c r="A5" s="4">
        <v>2</v>
      </c>
      <c r="B5" s="4" t="s">
        <v>8</v>
      </c>
      <c r="C5" s="9">
        <f>C4*3.56%</f>
        <v>84123.4408</v>
      </c>
      <c r="D5" s="108" t="s">
        <v>9</v>
      </c>
      <c r="F5" s="109"/>
    </row>
    <row r="6" ht="45" customHeight="1" spans="1:4">
      <c r="A6" s="4" t="s">
        <v>10</v>
      </c>
      <c r="B6" s="4"/>
      <c r="C6" s="106">
        <f>SUM(C4:C5)</f>
        <v>2447141.4408</v>
      </c>
      <c r="D6" s="107" t="s">
        <v>7</v>
      </c>
    </row>
    <row r="8" spans="3:3">
      <c r="C8" s="110"/>
    </row>
    <row r="9" spans="3:3">
      <c r="C9" s="111"/>
    </row>
    <row r="10" spans="3:3">
      <c r="C10" s="111"/>
    </row>
    <row r="11" spans="3:3">
      <c r="C11" s="111"/>
    </row>
    <row r="12" spans="3:3">
      <c r="C12" s="111"/>
    </row>
    <row r="13" spans="3:3">
      <c r="C13" s="112"/>
    </row>
  </sheetData>
  <sheetProtection algorithmName="SHA-512" hashValue="lqAADThAbJwTrKS0PHCG0KrV/cYqOvzCsx1XnfhhvIdpdwJBUrQ0IDHdmmjH2sW5S+Nrkmsf57bHVl/Rkui7CQ==" saltValue="YZTOZnsGLmphWZ1eXMAYNg==" spinCount="100000" sheet="1" objects="1"/>
  <mergeCells count="2">
    <mergeCell ref="A1:D1"/>
    <mergeCell ref="A6:B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view="pageBreakPreview" zoomScaleNormal="100" workbookViewId="0">
      <selection activeCell="C5" sqref="C5"/>
    </sheetView>
  </sheetViews>
  <sheetFormatPr defaultColWidth="9" defaultRowHeight="13.5" outlineLevelCol="3"/>
  <cols>
    <col min="1" max="1" width="11.625" style="1" customWidth="1"/>
    <col min="2" max="2" width="36.875" style="1" customWidth="1"/>
    <col min="3" max="3" width="16.375" style="1" customWidth="1"/>
    <col min="4" max="4" width="15" style="1" customWidth="1"/>
    <col min="5" max="5" width="10.375" style="1"/>
    <col min="6" max="6" width="11.5" style="1"/>
    <col min="7" max="7" width="12.625" style="1"/>
    <col min="8" max="8" width="13" style="1" customWidth="1"/>
    <col min="9" max="9" width="9.375" style="1"/>
    <col min="10" max="10" width="10.375" style="1"/>
    <col min="11" max="16384" width="9" style="1"/>
  </cols>
  <sheetData>
    <row r="1" ht="33" customHeight="1" spans="1:4">
      <c r="A1" s="12" t="s">
        <v>11</v>
      </c>
      <c r="B1" s="12"/>
      <c r="C1" s="12"/>
      <c r="D1" s="12"/>
    </row>
    <row r="2" ht="24" customHeight="1" spans="1:1">
      <c r="A2" s="13" t="s">
        <v>1</v>
      </c>
    </row>
    <row r="3" ht="31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31" customHeight="1" spans="1:4">
      <c r="A4" s="101">
        <v>1</v>
      </c>
      <c r="B4" s="15" t="s">
        <v>12</v>
      </c>
      <c r="C4" s="18">
        <f>'工程量清单（低压迁改工程）'!F44+'工程量清单（专变迁改工程）'!F162</f>
        <v>0</v>
      </c>
      <c r="D4" s="18"/>
    </row>
    <row r="5" ht="31" customHeight="1" spans="1:4">
      <c r="A5" s="101">
        <v>2</v>
      </c>
      <c r="B5" s="102" t="s">
        <v>13</v>
      </c>
      <c r="C5" s="18">
        <f>C6+C9</f>
        <v>1717906</v>
      </c>
      <c r="D5" s="18"/>
    </row>
    <row r="6" ht="31" customHeight="1" spans="1:4">
      <c r="A6" s="101">
        <v>2.1</v>
      </c>
      <c r="B6" s="102" t="s">
        <v>14</v>
      </c>
      <c r="C6" s="18">
        <f>C7+C8</f>
        <v>1717906</v>
      </c>
      <c r="D6" s="18"/>
    </row>
    <row r="7" ht="31" customHeight="1" spans="1:4">
      <c r="A7" s="101" t="s">
        <v>15</v>
      </c>
      <c r="B7" s="103" t="s">
        <v>16</v>
      </c>
      <c r="C7" s="18">
        <f>总价措施项目清单与计价表!E7</f>
        <v>955231</v>
      </c>
      <c r="D7" s="18"/>
    </row>
    <row r="8" ht="31" customHeight="1" spans="1:4">
      <c r="A8" s="6" t="s">
        <v>17</v>
      </c>
      <c r="B8" s="103" t="s">
        <v>18</v>
      </c>
      <c r="C8" s="18">
        <f>'工程量清单（低压迁改工程）'!F47+'工程量清单（专变迁改工程）'!F167</f>
        <v>762675</v>
      </c>
      <c r="D8" s="18"/>
    </row>
    <row r="9" ht="31" customHeight="1" spans="1:4">
      <c r="A9" s="6">
        <v>2.2</v>
      </c>
      <c r="B9" s="15" t="s">
        <v>19</v>
      </c>
      <c r="C9" s="18">
        <f>'工程量清单（专变迁改工程）'!F182+'工程量清单（低压迁改工程）'!F53</f>
        <v>0</v>
      </c>
      <c r="D9" s="18"/>
    </row>
    <row r="10" ht="31" customHeight="1" spans="1:4">
      <c r="A10" s="101">
        <v>3</v>
      </c>
      <c r="B10" s="15" t="s">
        <v>20</v>
      </c>
      <c r="C10" s="18">
        <f>C11+C12+C17</f>
        <v>450000</v>
      </c>
      <c r="D10" s="18"/>
    </row>
    <row r="11" ht="31" customHeight="1" spans="1:4">
      <c r="A11" s="101">
        <v>3.1</v>
      </c>
      <c r="B11" s="15" t="s">
        <v>21</v>
      </c>
      <c r="C11" s="18">
        <f>其他项目清单与计价汇总表!F4</f>
        <v>0</v>
      </c>
      <c r="D11" s="18"/>
    </row>
    <row r="12" ht="31" customHeight="1" spans="1:4">
      <c r="A12" s="101">
        <v>3.2</v>
      </c>
      <c r="B12" s="15" t="s">
        <v>22</v>
      </c>
      <c r="C12" s="18">
        <f>C13+C14+C15+C16</f>
        <v>450000</v>
      </c>
      <c r="D12" s="18"/>
    </row>
    <row r="13" ht="31" customHeight="1" spans="1:4">
      <c r="A13" s="101" t="s">
        <v>23</v>
      </c>
      <c r="B13" s="104" t="s">
        <v>24</v>
      </c>
      <c r="C13" s="18">
        <f>其他项目清单与计价汇总表!F6</f>
        <v>80000</v>
      </c>
      <c r="D13" s="18"/>
    </row>
    <row r="14" ht="31" customHeight="1" spans="1:4">
      <c r="A14" s="101" t="s">
        <v>25</v>
      </c>
      <c r="B14" s="104" t="s">
        <v>26</v>
      </c>
      <c r="C14" s="18">
        <f>其他项目清单与计价汇总表!F7</f>
        <v>110000</v>
      </c>
      <c r="D14" s="18"/>
    </row>
    <row r="15" ht="31" customHeight="1" spans="1:4">
      <c r="A15" s="101" t="s">
        <v>27</v>
      </c>
      <c r="B15" s="104" t="s">
        <v>28</v>
      </c>
      <c r="C15" s="18">
        <f>其他项目清单与计价汇总表!F8</f>
        <v>200000</v>
      </c>
      <c r="D15" s="18"/>
    </row>
    <row r="16" ht="31" customHeight="1" spans="1:4">
      <c r="A16" s="101" t="s">
        <v>29</v>
      </c>
      <c r="B16" s="104" t="s">
        <v>30</v>
      </c>
      <c r="C16" s="18">
        <f>其他项目清单与计价汇总表!F9</f>
        <v>60000</v>
      </c>
      <c r="D16" s="18"/>
    </row>
    <row r="17" ht="31" customHeight="1" spans="1:4">
      <c r="A17" s="6">
        <v>3.3</v>
      </c>
      <c r="B17" s="15" t="s">
        <v>31</v>
      </c>
      <c r="C17" s="18">
        <f>其他项目清单与计价汇总表!F11</f>
        <v>0</v>
      </c>
      <c r="D17" s="15" t="s">
        <v>32</v>
      </c>
    </row>
    <row r="18" ht="31" customHeight="1" spans="1:4">
      <c r="A18" s="101">
        <v>4</v>
      </c>
      <c r="B18" s="15" t="s">
        <v>33</v>
      </c>
      <c r="C18" s="18">
        <f>C4+C5+C10</f>
        <v>2167906</v>
      </c>
      <c r="D18" s="18"/>
    </row>
    <row r="19" ht="31" customHeight="1" spans="1:4">
      <c r="A19" s="101">
        <v>5</v>
      </c>
      <c r="B19" s="15" t="s">
        <v>34</v>
      </c>
      <c r="C19" s="18">
        <f>' 规费、税金项目计价表'!F4</f>
        <v>195112</v>
      </c>
      <c r="D19" s="18"/>
    </row>
    <row r="20" ht="31" customHeight="1" spans="1:4">
      <c r="A20" s="6" t="s">
        <v>35</v>
      </c>
      <c r="B20" s="6"/>
      <c r="C20" s="18">
        <f>C18+C19</f>
        <v>2363018</v>
      </c>
      <c r="D20" s="18"/>
    </row>
  </sheetData>
  <sheetProtection algorithmName="SHA-512" hashValue="6PDIULuqpv1MFoUcYqzhDvZg/OqRiLTJT3e6b1LnyCWCeOb77zy0Cxz+0x5h3XqjnUS3uDaIdGhOf6ERPWlEqQ==" saltValue="EkroXwA65hMRAXox+lAcwQ==" spinCount="100000" sheet="1" objects="1"/>
  <mergeCells count="2">
    <mergeCell ref="A1:D1"/>
    <mergeCell ref="A20:B2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3"/>
  <sheetViews>
    <sheetView view="pageBreakPreview" zoomScale="85" zoomScaleNormal="100" workbookViewId="0">
      <pane ySplit="4" topLeftCell="A6" activePane="bottomLeft" state="frozen"/>
      <selection/>
      <selection pane="bottomLeft" activeCell="C2" sqref="C2"/>
    </sheetView>
  </sheetViews>
  <sheetFormatPr defaultColWidth="9" defaultRowHeight="13.5"/>
  <cols>
    <col min="1" max="1" width="15.875" style="1" customWidth="1"/>
    <col min="2" max="2" width="30.375" style="1" customWidth="1"/>
    <col min="3" max="3" width="31.25" style="74" customWidth="1"/>
    <col min="4" max="4" width="6.875" style="1" customWidth="1"/>
    <col min="5" max="5" width="7.75" style="75" customWidth="1"/>
    <col min="6" max="6" width="10.25" style="1" customWidth="1"/>
    <col min="7" max="7" width="12.625" style="1"/>
    <col min="8" max="8" width="19.625" style="1" customWidth="1"/>
    <col min="9" max="9" width="11.125" style="1" customWidth="1"/>
    <col min="10" max="10" width="11.375" style="1" customWidth="1"/>
    <col min="11" max="11" width="33.375" style="1" customWidth="1"/>
    <col min="12" max="12" width="9" style="1"/>
    <col min="13" max="13" width="9.375" style="1"/>
    <col min="14" max="14" width="10.375" style="1"/>
    <col min="15" max="16384" width="9" style="1"/>
  </cols>
  <sheetData>
    <row r="1" ht="27" customHeight="1" spans="1:8">
      <c r="A1" s="42" t="s">
        <v>36</v>
      </c>
      <c r="B1" s="42"/>
      <c r="C1" s="76"/>
      <c r="D1" s="42"/>
      <c r="E1" s="77"/>
      <c r="F1" s="42"/>
      <c r="G1" s="42"/>
      <c r="H1" s="42"/>
    </row>
    <row r="2" s="21" customFormat="1" ht="31" customHeight="1" spans="1:5">
      <c r="A2" s="13" t="s">
        <v>1</v>
      </c>
      <c r="C2" s="78"/>
      <c r="E2" s="79"/>
    </row>
    <row r="3" s="21" customFormat="1" ht="18" customHeight="1" spans="1:9">
      <c r="A3" s="6" t="s">
        <v>37</v>
      </c>
      <c r="B3" s="6" t="s">
        <v>38</v>
      </c>
      <c r="C3" s="6" t="s">
        <v>39</v>
      </c>
      <c r="D3" s="6" t="s">
        <v>40</v>
      </c>
      <c r="E3" s="6" t="s">
        <v>41</v>
      </c>
      <c r="F3" s="43" t="s">
        <v>42</v>
      </c>
      <c r="G3" s="43" t="s">
        <v>43</v>
      </c>
      <c r="H3" s="80"/>
      <c r="I3" s="14" t="s">
        <v>44</v>
      </c>
    </row>
    <row r="4" s="21" customFormat="1" ht="18" customHeight="1" spans="1:9">
      <c r="A4" s="43"/>
      <c r="B4" s="43"/>
      <c r="C4" s="43"/>
      <c r="D4" s="43"/>
      <c r="E4" s="43"/>
      <c r="F4" s="44"/>
      <c r="G4" s="44"/>
      <c r="H4" s="80"/>
      <c r="I4" s="14"/>
    </row>
    <row r="5" s="21" customFormat="1" ht="36" customHeight="1" spans="1:9">
      <c r="A5" s="45" t="s">
        <v>12</v>
      </c>
      <c r="B5" s="45"/>
      <c r="C5" s="45"/>
      <c r="D5" s="45"/>
      <c r="E5" s="45"/>
      <c r="F5" s="45"/>
      <c r="G5" s="45"/>
      <c r="H5" s="81"/>
      <c r="I5" s="14"/>
    </row>
    <row r="6" s="21" customFormat="1" ht="24" customHeight="1" spans="1:8">
      <c r="A6" s="6"/>
      <c r="B6" s="45" t="s">
        <v>45</v>
      </c>
      <c r="C6" s="15"/>
      <c r="D6" s="6"/>
      <c r="E6" s="6"/>
      <c r="F6" s="6"/>
      <c r="G6" s="6"/>
      <c r="H6" s="80"/>
    </row>
    <row r="7" s="21" customFormat="1" ht="57" customHeight="1" spans="1:9">
      <c r="A7" s="113" t="s">
        <v>46</v>
      </c>
      <c r="B7" s="47" t="s">
        <v>47</v>
      </c>
      <c r="C7" s="82" t="s">
        <v>48</v>
      </c>
      <c r="D7" s="46" t="s">
        <v>49</v>
      </c>
      <c r="E7" s="48">
        <v>5545</v>
      </c>
      <c r="F7" s="49"/>
      <c r="G7" s="50">
        <f>IFERROR(IF(F7&gt;I7,"不符合单价范围",ROUND(E7*ROUND(F7,2),0)),0)</f>
        <v>0</v>
      </c>
      <c r="H7" s="83"/>
      <c r="I7" s="21">
        <v>184.23</v>
      </c>
    </row>
    <row r="8" s="21" customFormat="1" ht="57" customHeight="1" spans="1:9">
      <c r="A8" s="113" t="s">
        <v>50</v>
      </c>
      <c r="B8" s="47" t="s">
        <v>51</v>
      </c>
      <c r="C8" s="82" t="s">
        <v>52</v>
      </c>
      <c r="D8" s="46" t="s">
        <v>49</v>
      </c>
      <c r="E8" s="48">
        <v>310</v>
      </c>
      <c r="F8" s="49"/>
      <c r="G8" s="50">
        <f t="shared" ref="G8:G39" si="0">IFERROR(IF(F8&gt;I8,"不符合单价范围",ROUND(E8*ROUND(F8,2),0)),0)</f>
        <v>0</v>
      </c>
      <c r="I8" s="21">
        <v>682.76</v>
      </c>
    </row>
    <row r="9" s="21" customFormat="1" ht="57" customHeight="1" spans="1:9">
      <c r="A9" s="113" t="s">
        <v>53</v>
      </c>
      <c r="B9" s="47" t="s">
        <v>54</v>
      </c>
      <c r="C9" s="82" t="s">
        <v>55</v>
      </c>
      <c r="D9" s="46" t="s">
        <v>56</v>
      </c>
      <c r="E9" s="48">
        <v>210</v>
      </c>
      <c r="F9" s="49"/>
      <c r="G9" s="50">
        <f t="shared" si="0"/>
        <v>0</v>
      </c>
      <c r="I9" s="21">
        <v>155.16</v>
      </c>
    </row>
    <row r="10" s="21" customFormat="1" ht="55" customHeight="1" spans="1:9">
      <c r="A10" s="113" t="s">
        <v>57</v>
      </c>
      <c r="B10" s="47" t="s">
        <v>58</v>
      </c>
      <c r="C10" s="82" t="s">
        <v>59</v>
      </c>
      <c r="D10" s="46" t="s">
        <v>56</v>
      </c>
      <c r="E10" s="48">
        <v>630</v>
      </c>
      <c r="F10" s="49"/>
      <c r="G10" s="50">
        <f t="shared" si="0"/>
        <v>0</v>
      </c>
      <c r="I10" s="21">
        <v>201.97</v>
      </c>
    </row>
    <row r="11" s="21" customFormat="1" ht="55" customHeight="1" spans="1:9">
      <c r="A11" s="113" t="s">
        <v>60</v>
      </c>
      <c r="B11" s="47" t="s">
        <v>61</v>
      </c>
      <c r="C11" s="82" t="s">
        <v>62</v>
      </c>
      <c r="D11" s="46" t="s">
        <v>56</v>
      </c>
      <c r="E11" s="48">
        <v>395</v>
      </c>
      <c r="F11" s="49"/>
      <c r="G11" s="50">
        <f t="shared" si="0"/>
        <v>0</v>
      </c>
      <c r="I11" s="21">
        <v>836.18</v>
      </c>
    </row>
    <row r="12" s="21" customFormat="1" ht="55" customHeight="1" spans="1:9">
      <c r="A12" s="113" t="s">
        <v>63</v>
      </c>
      <c r="B12" s="47" t="s">
        <v>64</v>
      </c>
      <c r="C12" s="82" t="s">
        <v>65</v>
      </c>
      <c r="D12" s="46" t="s">
        <v>56</v>
      </c>
      <c r="E12" s="48">
        <v>2630</v>
      </c>
      <c r="F12" s="49"/>
      <c r="G12" s="50">
        <f t="shared" si="0"/>
        <v>0</v>
      </c>
      <c r="I12" s="21">
        <v>654.76</v>
      </c>
    </row>
    <row r="13" s="21" customFormat="1" ht="55" customHeight="1" spans="1:9">
      <c r="A13" s="113" t="s">
        <v>66</v>
      </c>
      <c r="B13" s="47" t="s">
        <v>67</v>
      </c>
      <c r="C13" s="82" t="s">
        <v>68</v>
      </c>
      <c r="D13" s="46" t="s">
        <v>56</v>
      </c>
      <c r="E13" s="48">
        <v>4910</v>
      </c>
      <c r="F13" s="49"/>
      <c r="G13" s="50">
        <f t="shared" si="0"/>
        <v>0</v>
      </c>
      <c r="I13" s="21">
        <v>853.83</v>
      </c>
    </row>
    <row r="14" s="21" customFormat="1" ht="55" customHeight="1" spans="1:9">
      <c r="A14" s="113" t="s">
        <v>69</v>
      </c>
      <c r="B14" s="47" t="s">
        <v>70</v>
      </c>
      <c r="C14" s="82" t="s">
        <v>71</v>
      </c>
      <c r="D14" s="46" t="s">
        <v>56</v>
      </c>
      <c r="E14" s="48">
        <v>360</v>
      </c>
      <c r="F14" s="49"/>
      <c r="G14" s="50">
        <f t="shared" si="0"/>
        <v>0</v>
      </c>
      <c r="I14" s="21">
        <v>207.02</v>
      </c>
    </row>
    <row r="15" s="21" customFormat="1" ht="70" customHeight="1" spans="1:9">
      <c r="A15" s="113" t="s">
        <v>72</v>
      </c>
      <c r="B15" s="47" t="s">
        <v>73</v>
      </c>
      <c r="C15" s="82" t="s">
        <v>74</v>
      </c>
      <c r="D15" s="46" t="s">
        <v>75</v>
      </c>
      <c r="E15" s="48">
        <v>22</v>
      </c>
      <c r="F15" s="49"/>
      <c r="G15" s="50">
        <f t="shared" si="0"/>
        <v>0</v>
      </c>
      <c r="I15" s="21">
        <v>932.56</v>
      </c>
    </row>
    <row r="16" s="21" customFormat="1" ht="70" customHeight="1" spans="1:9">
      <c r="A16" s="113" t="s">
        <v>76</v>
      </c>
      <c r="B16" s="47" t="s">
        <v>77</v>
      </c>
      <c r="C16" s="82" t="s">
        <v>78</v>
      </c>
      <c r="D16" s="46" t="s">
        <v>75</v>
      </c>
      <c r="E16" s="48">
        <v>1</v>
      </c>
      <c r="F16" s="49"/>
      <c r="G16" s="50">
        <f t="shared" si="0"/>
        <v>0</v>
      </c>
      <c r="I16" s="21">
        <v>1178.51</v>
      </c>
    </row>
    <row r="17" s="21" customFormat="1" ht="70" customHeight="1" spans="1:9">
      <c r="A17" s="113" t="s">
        <v>79</v>
      </c>
      <c r="B17" s="47" t="s">
        <v>80</v>
      </c>
      <c r="C17" s="82" t="s">
        <v>81</v>
      </c>
      <c r="D17" s="46" t="s">
        <v>75</v>
      </c>
      <c r="E17" s="48">
        <v>64</v>
      </c>
      <c r="F17" s="49"/>
      <c r="G17" s="50">
        <f t="shared" si="0"/>
        <v>0</v>
      </c>
      <c r="I17" s="21">
        <v>664.74</v>
      </c>
    </row>
    <row r="18" s="21" customFormat="1" ht="70" customHeight="1" spans="1:9">
      <c r="A18" s="113" t="s">
        <v>82</v>
      </c>
      <c r="B18" s="47" t="s">
        <v>83</v>
      </c>
      <c r="C18" s="82" t="s">
        <v>84</v>
      </c>
      <c r="D18" s="46" t="s">
        <v>75</v>
      </c>
      <c r="E18" s="48">
        <v>2</v>
      </c>
      <c r="F18" s="49"/>
      <c r="G18" s="50">
        <f t="shared" si="0"/>
        <v>0</v>
      </c>
      <c r="I18" s="21">
        <v>849.2</v>
      </c>
    </row>
    <row r="19" s="21" customFormat="1" ht="70" customHeight="1" spans="1:9">
      <c r="A19" s="113" t="s">
        <v>85</v>
      </c>
      <c r="B19" s="47" t="s">
        <v>86</v>
      </c>
      <c r="C19" s="82" t="s">
        <v>87</v>
      </c>
      <c r="D19" s="46" t="s">
        <v>75</v>
      </c>
      <c r="E19" s="48">
        <v>3</v>
      </c>
      <c r="F19" s="49"/>
      <c r="G19" s="50">
        <f t="shared" si="0"/>
        <v>0</v>
      </c>
      <c r="I19" s="21">
        <v>990.92</v>
      </c>
    </row>
    <row r="20" s="21" customFormat="1" ht="70" customHeight="1" spans="1:9">
      <c r="A20" s="113" t="s">
        <v>88</v>
      </c>
      <c r="B20" s="47" t="s">
        <v>89</v>
      </c>
      <c r="C20" s="82" t="s">
        <v>90</v>
      </c>
      <c r="D20" s="46" t="s">
        <v>75</v>
      </c>
      <c r="E20" s="48">
        <v>3</v>
      </c>
      <c r="F20" s="49"/>
      <c r="G20" s="50">
        <f t="shared" si="0"/>
        <v>0</v>
      </c>
      <c r="I20" s="21">
        <v>2153.14</v>
      </c>
    </row>
    <row r="21" s="21" customFormat="1" ht="70" customHeight="1" spans="1:9">
      <c r="A21" s="113" t="s">
        <v>91</v>
      </c>
      <c r="B21" s="47" t="s">
        <v>92</v>
      </c>
      <c r="C21" s="82" t="s">
        <v>93</v>
      </c>
      <c r="D21" s="46" t="s">
        <v>75</v>
      </c>
      <c r="E21" s="48">
        <v>28</v>
      </c>
      <c r="F21" s="49"/>
      <c r="G21" s="50">
        <f t="shared" si="0"/>
        <v>0</v>
      </c>
      <c r="I21" s="21">
        <v>588.82</v>
      </c>
    </row>
    <row r="22" s="21" customFormat="1" ht="70" customHeight="1" spans="1:9">
      <c r="A22" s="113" t="s">
        <v>94</v>
      </c>
      <c r="B22" s="47" t="s">
        <v>95</v>
      </c>
      <c r="C22" s="82" t="s">
        <v>96</v>
      </c>
      <c r="D22" s="46" t="s">
        <v>75</v>
      </c>
      <c r="E22" s="48">
        <v>12</v>
      </c>
      <c r="F22" s="49"/>
      <c r="G22" s="50">
        <f t="shared" si="0"/>
        <v>0</v>
      </c>
      <c r="I22" s="21">
        <v>693.4</v>
      </c>
    </row>
    <row r="23" s="21" customFormat="1" ht="71" customHeight="1" spans="1:9">
      <c r="A23" s="113" t="s">
        <v>97</v>
      </c>
      <c r="B23" s="47" t="s">
        <v>98</v>
      </c>
      <c r="C23" s="82" t="s">
        <v>99</v>
      </c>
      <c r="D23" s="10" t="s">
        <v>100</v>
      </c>
      <c r="E23" s="48">
        <v>29</v>
      </c>
      <c r="F23" s="49"/>
      <c r="G23" s="50">
        <f t="shared" si="0"/>
        <v>0</v>
      </c>
      <c r="I23" s="21">
        <v>59.55</v>
      </c>
    </row>
    <row r="24" s="21" customFormat="1" ht="71" customHeight="1" spans="1:9">
      <c r="A24" s="113" t="s">
        <v>101</v>
      </c>
      <c r="B24" s="47" t="s">
        <v>102</v>
      </c>
      <c r="C24" s="82" t="s">
        <v>103</v>
      </c>
      <c r="D24" s="10" t="s">
        <v>100</v>
      </c>
      <c r="E24" s="48">
        <v>29</v>
      </c>
      <c r="F24" s="49"/>
      <c r="G24" s="50">
        <f t="shared" si="0"/>
        <v>0</v>
      </c>
      <c r="I24" s="21">
        <v>8921.84</v>
      </c>
    </row>
    <row r="25" s="21" customFormat="1" ht="71" customHeight="1" spans="1:9">
      <c r="A25" s="113" t="s">
        <v>104</v>
      </c>
      <c r="B25" s="47" t="s">
        <v>105</v>
      </c>
      <c r="C25" s="82" t="s">
        <v>106</v>
      </c>
      <c r="D25" s="46" t="s">
        <v>107</v>
      </c>
      <c r="E25" s="48">
        <v>29</v>
      </c>
      <c r="F25" s="49"/>
      <c r="G25" s="50">
        <f t="shared" si="0"/>
        <v>0</v>
      </c>
      <c r="I25" s="21">
        <v>289.24</v>
      </c>
    </row>
    <row r="26" s="21" customFormat="1" ht="71" customHeight="1" spans="1:9">
      <c r="A26" s="113" t="s">
        <v>108</v>
      </c>
      <c r="B26" s="47" t="s">
        <v>109</v>
      </c>
      <c r="C26" s="82" t="s">
        <v>110</v>
      </c>
      <c r="D26" s="46" t="s">
        <v>49</v>
      </c>
      <c r="E26" s="48">
        <v>125</v>
      </c>
      <c r="F26" s="49"/>
      <c r="G26" s="50">
        <f t="shared" si="0"/>
        <v>0</v>
      </c>
      <c r="I26" s="21">
        <v>45.19</v>
      </c>
    </row>
    <row r="27" s="21" customFormat="1" ht="71" customHeight="1" spans="1:9">
      <c r="A27" s="113" t="s">
        <v>111</v>
      </c>
      <c r="B27" s="47" t="s">
        <v>112</v>
      </c>
      <c r="C27" s="82" t="s">
        <v>113</v>
      </c>
      <c r="D27" s="46" t="s">
        <v>114</v>
      </c>
      <c r="E27" s="48">
        <v>0.09</v>
      </c>
      <c r="F27" s="49"/>
      <c r="G27" s="50">
        <f t="shared" si="0"/>
        <v>0</v>
      </c>
      <c r="I27" s="21">
        <v>590.59</v>
      </c>
    </row>
    <row r="28" s="21" customFormat="1" ht="59" customHeight="1" spans="1:9">
      <c r="A28" s="46" t="s">
        <v>115</v>
      </c>
      <c r="B28" s="47" t="s">
        <v>116</v>
      </c>
      <c r="C28" s="82" t="s">
        <v>117</v>
      </c>
      <c r="D28" s="46" t="s">
        <v>75</v>
      </c>
      <c r="E28" s="48">
        <v>78</v>
      </c>
      <c r="F28" s="49"/>
      <c r="G28" s="50">
        <f t="shared" si="0"/>
        <v>0</v>
      </c>
      <c r="I28" s="21">
        <v>92.28</v>
      </c>
    </row>
    <row r="29" s="21" customFormat="1" ht="59" customHeight="1" spans="1:9">
      <c r="A29" s="46" t="s">
        <v>118</v>
      </c>
      <c r="B29" s="47" t="s">
        <v>119</v>
      </c>
      <c r="C29" s="82" t="s">
        <v>120</v>
      </c>
      <c r="D29" s="46" t="s">
        <v>49</v>
      </c>
      <c r="E29" s="48">
        <v>120</v>
      </c>
      <c r="F29" s="49"/>
      <c r="G29" s="50">
        <f t="shared" si="0"/>
        <v>0</v>
      </c>
      <c r="I29" s="21">
        <v>178.33</v>
      </c>
    </row>
    <row r="30" s="21" customFormat="1" ht="59" customHeight="1" spans="1:9">
      <c r="A30" s="46" t="s">
        <v>121</v>
      </c>
      <c r="B30" s="47" t="s">
        <v>122</v>
      </c>
      <c r="C30" s="82" t="s">
        <v>123</v>
      </c>
      <c r="D30" s="46" t="s">
        <v>124</v>
      </c>
      <c r="E30" s="48">
        <v>19</v>
      </c>
      <c r="F30" s="49"/>
      <c r="G30" s="50">
        <f t="shared" si="0"/>
        <v>0</v>
      </c>
      <c r="I30" s="21">
        <v>2220.07</v>
      </c>
    </row>
    <row r="31" s="21" customFormat="1" ht="59" customHeight="1" spans="1:9">
      <c r="A31" s="113" t="s">
        <v>125</v>
      </c>
      <c r="B31" s="47" t="s">
        <v>126</v>
      </c>
      <c r="C31" s="82" t="s">
        <v>127</v>
      </c>
      <c r="D31" s="46" t="s">
        <v>128</v>
      </c>
      <c r="E31" s="48">
        <v>2</v>
      </c>
      <c r="F31" s="49"/>
      <c r="G31" s="50">
        <f t="shared" si="0"/>
        <v>0</v>
      </c>
      <c r="I31" s="21">
        <v>923.95</v>
      </c>
    </row>
    <row r="32" s="21" customFormat="1" ht="59" customHeight="1" spans="1:9">
      <c r="A32" s="46" t="s">
        <v>129</v>
      </c>
      <c r="B32" s="47" t="s">
        <v>130</v>
      </c>
      <c r="C32" s="82" t="s">
        <v>131</v>
      </c>
      <c r="D32" s="46" t="s">
        <v>128</v>
      </c>
      <c r="E32" s="48">
        <v>19</v>
      </c>
      <c r="F32" s="49"/>
      <c r="G32" s="50">
        <f t="shared" si="0"/>
        <v>0</v>
      </c>
      <c r="I32" s="21">
        <v>178.33</v>
      </c>
    </row>
    <row r="33" s="21" customFormat="1" ht="59" customHeight="1" spans="1:9">
      <c r="A33" s="46" t="s">
        <v>132</v>
      </c>
      <c r="B33" s="47" t="s">
        <v>133</v>
      </c>
      <c r="C33" s="82" t="s">
        <v>134</v>
      </c>
      <c r="D33" s="46" t="s">
        <v>128</v>
      </c>
      <c r="E33" s="48">
        <v>24</v>
      </c>
      <c r="F33" s="49"/>
      <c r="G33" s="50">
        <f t="shared" si="0"/>
        <v>0</v>
      </c>
      <c r="I33" s="21">
        <v>81.26</v>
      </c>
    </row>
    <row r="34" s="21" customFormat="1" ht="59" customHeight="1" spans="1:9">
      <c r="A34" s="46" t="s">
        <v>135</v>
      </c>
      <c r="B34" s="47" t="s">
        <v>136</v>
      </c>
      <c r="C34" s="82" t="s">
        <v>137</v>
      </c>
      <c r="D34" s="46" t="s">
        <v>124</v>
      </c>
      <c r="E34" s="48">
        <v>33</v>
      </c>
      <c r="F34" s="49"/>
      <c r="G34" s="50">
        <f t="shared" si="0"/>
        <v>0</v>
      </c>
      <c r="I34" s="21">
        <v>602.12</v>
      </c>
    </row>
    <row r="35" s="21" customFormat="1" ht="46" customHeight="1" spans="1:9">
      <c r="A35" s="46" t="s">
        <v>138</v>
      </c>
      <c r="B35" s="47" t="s">
        <v>139</v>
      </c>
      <c r="C35" s="82" t="s">
        <v>140</v>
      </c>
      <c r="D35" s="46" t="s">
        <v>128</v>
      </c>
      <c r="E35" s="48">
        <v>42</v>
      </c>
      <c r="F35" s="49"/>
      <c r="G35" s="50">
        <f t="shared" si="0"/>
        <v>0</v>
      </c>
      <c r="I35" s="21">
        <v>84.96</v>
      </c>
    </row>
    <row r="36" s="21" customFormat="1" ht="46" customHeight="1" spans="1:9">
      <c r="A36" s="46" t="s">
        <v>141</v>
      </c>
      <c r="B36" s="47" t="s">
        <v>142</v>
      </c>
      <c r="C36" s="82" t="s">
        <v>143</v>
      </c>
      <c r="D36" s="46" t="s">
        <v>75</v>
      </c>
      <c r="E36" s="48">
        <v>12</v>
      </c>
      <c r="F36" s="49"/>
      <c r="G36" s="50">
        <f t="shared" si="0"/>
        <v>0</v>
      </c>
      <c r="I36" s="21">
        <v>26.83</v>
      </c>
    </row>
    <row r="37" s="21" customFormat="1" ht="46" customHeight="1" spans="1:9">
      <c r="A37" s="113" t="s">
        <v>144</v>
      </c>
      <c r="B37" s="47" t="s">
        <v>145</v>
      </c>
      <c r="C37" s="82" t="s">
        <v>146</v>
      </c>
      <c r="D37" s="46" t="s">
        <v>75</v>
      </c>
      <c r="E37" s="48">
        <v>26</v>
      </c>
      <c r="F37" s="49"/>
      <c r="G37" s="50">
        <f t="shared" si="0"/>
        <v>0</v>
      </c>
      <c r="I37" s="21">
        <v>25.14</v>
      </c>
    </row>
    <row r="38" s="21" customFormat="1" ht="46" customHeight="1" spans="1:9">
      <c r="A38" s="113" t="s">
        <v>147</v>
      </c>
      <c r="B38" s="47" t="s">
        <v>148</v>
      </c>
      <c r="C38" s="82" t="s">
        <v>149</v>
      </c>
      <c r="D38" s="46" t="s">
        <v>75</v>
      </c>
      <c r="E38" s="48">
        <v>19</v>
      </c>
      <c r="F38" s="49"/>
      <c r="G38" s="50">
        <f t="shared" si="0"/>
        <v>0</v>
      </c>
      <c r="I38" s="21">
        <v>49.29</v>
      </c>
    </row>
    <row r="39" s="21" customFormat="1" ht="46" customHeight="1" spans="1:9">
      <c r="A39" s="113" t="s">
        <v>150</v>
      </c>
      <c r="B39" s="47" t="s">
        <v>151</v>
      </c>
      <c r="C39" s="82" t="s">
        <v>152</v>
      </c>
      <c r="D39" s="46" t="s">
        <v>75</v>
      </c>
      <c r="E39" s="48">
        <v>19</v>
      </c>
      <c r="F39" s="49"/>
      <c r="G39" s="50">
        <f t="shared" si="0"/>
        <v>0</v>
      </c>
      <c r="I39" s="21">
        <v>21.56</v>
      </c>
    </row>
    <row r="40" s="21" customFormat="1" ht="46" customHeight="1" spans="1:9">
      <c r="A40" s="46" t="s">
        <v>153</v>
      </c>
      <c r="B40" s="47" t="s">
        <v>154</v>
      </c>
      <c r="C40" s="82" t="s">
        <v>155</v>
      </c>
      <c r="D40" s="46" t="s">
        <v>75</v>
      </c>
      <c r="E40" s="48">
        <v>19</v>
      </c>
      <c r="F40" s="49"/>
      <c r="G40" s="50">
        <f t="shared" ref="G40:G71" si="1">IFERROR(IF(F40&gt;I40,"不符合单价范围",ROUND(E40*ROUND(F40,2),0)),0)</f>
        <v>0</v>
      </c>
      <c r="I40" s="21">
        <v>22.86</v>
      </c>
    </row>
    <row r="41" s="21" customFormat="1" ht="46" customHeight="1" spans="1:9">
      <c r="A41" s="113" t="s">
        <v>156</v>
      </c>
      <c r="B41" s="47" t="s">
        <v>157</v>
      </c>
      <c r="C41" s="82" t="s">
        <v>158</v>
      </c>
      <c r="D41" s="46" t="s">
        <v>75</v>
      </c>
      <c r="E41" s="48">
        <v>19</v>
      </c>
      <c r="F41" s="49"/>
      <c r="G41" s="50">
        <f t="shared" si="1"/>
        <v>0</v>
      </c>
      <c r="I41" s="21">
        <v>22.92</v>
      </c>
    </row>
    <row r="42" s="21" customFormat="1" ht="99" customHeight="1" spans="1:9">
      <c r="A42" s="46" t="s">
        <v>159</v>
      </c>
      <c r="B42" s="47" t="s">
        <v>160</v>
      </c>
      <c r="C42" s="82" t="s">
        <v>161</v>
      </c>
      <c r="D42" s="46" t="s">
        <v>124</v>
      </c>
      <c r="E42" s="48">
        <v>1</v>
      </c>
      <c r="F42" s="49"/>
      <c r="G42" s="50">
        <f t="shared" si="1"/>
        <v>0</v>
      </c>
      <c r="I42" s="21">
        <v>28081.39</v>
      </c>
    </row>
    <row r="43" s="21" customFormat="1" ht="100" customHeight="1" spans="1:9">
      <c r="A43" s="113" t="s">
        <v>162</v>
      </c>
      <c r="B43" s="47" t="s">
        <v>163</v>
      </c>
      <c r="C43" s="82" t="s">
        <v>164</v>
      </c>
      <c r="D43" s="46" t="s">
        <v>124</v>
      </c>
      <c r="E43" s="48">
        <v>2</v>
      </c>
      <c r="F43" s="49"/>
      <c r="G43" s="50">
        <f t="shared" si="1"/>
        <v>0</v>
      </c>
      <c r="I43" s="21">
        <v>52826.54</v>
      </c>
    </row>
    <row r="44" s="21" customFormat="1" ht="96" customHeight="1" spans="1:9">
      <c r="A44" s="113" t="s">
        <v>165</v>
      </c>
      <c r="B44" s="47" t="s">
        <v>166</v>
      </c>
      <c r="C44" s="82" t="s">
        <v>167</v>
      </c>
      <c r="D44" s="46" t="s">
        <v>124</v>
      </c>
      <c r="E44" s="48">
        <v>1</v>
      </c>
      <c r="F44" s="49"/>
      <c r="G44" s="50">
        <f t="shared" si="1"/>
        <v>0</v>
      </c>
      <c r="I44" s="21">
        <v>81606.82</v>
      </c>
    </row>
    <row r="45" s="21" customFormat="1" ht="78" customHeight="1" spans="1:9">
      <c r="A45" s="113" t="s">
        <v>168</v>
      </c>
      <c r="B45" s="47" t="s">
        <v>169</v>
      </c>
      <c r="C45" s="82" t="s">
        <v>170</v>
      </c>
      <c r="D45" s="46" t="s">
        <v>124</v>
      </c>
      <c r="E45" s="48">
        <v>3</v>
      </c>
      <c r="F45" s="49"/>
      <c r="G45" s="50">
        <f t="shared" si="1"/>
        <v>0</v>
      </c>
      <c r="I45" s="21">
        <v>769.76</v>
      </c>
    </row>
    <row r="46" s="21" customFormat="1" ht="72" customHeight="1" spans="1:9">
      <c r="A46" s="113" t="s">
        <v>171</v>
      </c>
      <c r="B46" s="47" t="s">
        <v>172</v>
      </c>
      <c r="C46" s="82" t="s">
        <v>173</v>
      </c>
      <c r="D46" s="46" t="s">
        <v>124</v>
      </c>
      <c r="E46" s="48">
        <v>1</v>
      </c>
      <c r="F46" s="49"/>
      <c r="G46" s="50">
        <f t="shared" si="1"/>
        <v>0</v>
      </c>
      <c r="I46" s="21">
        <v>1399</v>
      </c>
    </row>
    <row r="47" s="21" customFormat="1" ht="80" customHeight="1" spans="1:9">
      <c r="A47" s="113" t="s">
        <v>174</v>
      </c>
      <c r="B47" s="47" t="s">
        <v>175</v>
      </c>
      <c r="C47" s="82" t="s">
        <v>176</v>
      </c>
      <c r="D47" s="46" t="s">
        <v>124</v>
      </c>
      <c r="E47" s="48">
        <v>1</v>
      </c>
      <c r="F47" s="49"/>
      <c r="G47" s="50">
        <f t="shared" si="1"/>
        <v>0</v>
      </c>
      <c r="I47" s="21">
        <v>108210.65</v>
      </c>
    </row>
    <row r="48" s="21" customFormat="1" ht="68" customHeight="1" spans="1:9">
      <c r="A48" s="113" t="s">
        <v>177</v>
      </c>
      <c r="B48" s="47" t="s">
        <v>178</v>
      </c>
      <c r="C48" s="82" t="s">
        <v>179</v>
      </c>
      <c r="D48" s="46" t="s">
        <v>124</v>
      </c>
      <c r="E48" s="48">
        <v>1</v>
      </c>
      <c r="F48" s="49"/>
      <c r="G48" s="50">
        <f t="shared" si="1"/>
        <v>0</v>
      </c>
      <c r="I48" s="21">
        <v>136012.64</v>
      </c>
    </row>
    <row r="49" s="21" customFormat="1" ht="64" customHeight="1" spans="1:9">
      <c r="A49" s="46" t="s">
        <v>180</v>
      </c>
      <c r="B49" s="47" t="s">
        <v>178</v>
      </c>
      <c r="C49" s="82" t="s">
        <v>179</v>
      </c>
      <c r="D49" s="46" t="s">
        <v>124</v>
      </c>
      <c r="E49" s="48">
        <v>1</v>
      </c>
      <c r="F49" s="49"/>
      <c r="G49" s="50">
        <f t="shared" si="1"/>
        <v>0</v>
      </c>
      <c r="I49" s="21">
        <v>136012.64</v>
      </c>
    </row>
    <row r="50" s="21" customFormat="1" ht="78" customHeight="1" spans="1:9">
      <c r="A50" s="113" t="s">
        <v>174</v>
      </c>
      <c r="B50" s="47" t="s">
        <v>181</v>
      </c>
      <c r="C50" s="82" t="s">
        <v>173</v>
      </c>
      <c r="D50" s="46" t="s">
        <v>124</v>
      </c>
      <c r="E50" s="48">
        <v>1</v>
      </c>
      <c r="F50" s="49"/>
      <c r="G50" s="50">
        <f t="shared" si="1"/>
        <v>0</v>
      </c>
      <c r="I50" s="21">
        <v>847.3</v>
      </c>
    </row>
    <row r="51" s="21" customFormat="1" ht="72" customHeight="1" spans="1:9">
      <c r="A51" s="113" t="s">
        <v>177</v>
      </c>
      <c r="B51" s="47" t="s">
        <v>182</v>
      </c>
      <c r="C51" s="82" t="s">
        <v>183</v>
      </c>
      <c r="D51" s="46" t="s">
        <v>124</v>
      </c>
      <c r="E51" s="48">
        <v>2</v>
      </c>
      <c r="F51" s="49"/>
      <c r="G51" s="50">
        <f t="shared" si="1"/>
        <v>0</v>
      </c>
      <c r="I51" s="21">
        <v>1054.74</v>
      </c>
    </row>
    <row r="52" s="21" customFormat="1" ht="57" customHeight="1" spans="1:9">
      <c r="A52" s="113" t="s">
        <v>184</v>
      </c>
      <c r="B52" s="47" t="s">
        <v>185</v>
      </c>
      <c r="C52" s="82" t="s">
        <v>186</v>
      </c>
      <c r="D52" s="46" t="s">
        <v>187</v>
      </c>
      <c r="E52" s="48">
        <v>5</v>
      </c>
      <c r="F52" s="49"/>
      <c r="G52" s="50">
        <f t="shared" si="1"/>
        <v>0</v>
      </c>
      <c r="I52" s="21">
        <v>3779.47</v>
      </c>
    </row>
    <row r="53" s="21" customFormat="1" ht="47" customHeight="1" spans="1:9">
      <c r="A53" s="46" t="s">
        <v>188</v>
      </c>
      <c r="B53" s="47" t="s">
        <v>189</v>
      </c>
      <c r="C53" s="82" t="s">
        <v>190</v>
      </c>
      <c r="D53" s="46" t="s">
        <v>187</v>
      </c>
      <c r="E53" s="48">
        <v>2</v>
      </c>
      <c r="F53" s="49"/>
      <c r="G53" s="50">
        <f t="shared" si="1"/>
        <v>0</v>
      </c>
      <c r="I53" s="21">
        <v>9645.61</v>
      </c>
    </row>
    <row r="54" s="21" customFormat="1" ht="50" customHeight="1" spans="1:9">
      <c r="A54" s="113" t="s">
        <v>191</v>
      </c>
      <c r="B54" s="47" t="s">
        <v>192</v>
      </c>
      <c r="C54" s="82" t="s">
        <v>193</v>
      </c>
      <c r="D54" s="46" t="s">
        <v>187</v>
      </c>
      <c r="E54" s="48">
        <v>47</v>
      </c>
      <c r="F54" s="49"/>
      <c r="G54" s="50">
        <f t="shared" si="1"/>
        <v>0</v>
      </c>
      <c r="I54" s="21">
        <v>991.96</v>
      </c>
    </row>
    <row r="55" s="21" customFormat="1" ht="50" customHeight="1" spans="1:9">
      <c r="A55" s="113" t="s">
        <v>194</v>
      </c>
      <c r="B55" s="47" t="s">
        <v>195</v>
      </c>
      <c r="C55" s="82" t="s">
        <v>196</v>
      </c>
      <c r="D55" s="46" t="s">
        <v>187</v>
      </c>
      <c r="E55" s="48">
        <v>23</v>
      </c>
      <c r="F55" s="49"/>
      <c r="G55" s="50">
        <f t="shared" si="1"/>
        <v>0</v>
      </c>
      <c r="I55" s="21">
        <v>3264.27</v>
      </c>
    </row>
    <row r="56" s="21" customFormat="1" ht="47" customHeight="1" spans="1:9">
      <c r="A56" s="113" t="s">
        <v>197</v>
      </c>
      <c r="B56" s="47" t="s">
        <v>198</v>
      </c>
      <c r="C56" s="82" t="s">
        <v>199</v>
      </c>
      <c r="D56" s="46" t="s">
        <v>187</v>
      </c>
      <c r="E56" s="48">
        <v>6</v>
      </c>
      <c r="F56" s="49"/>
      <c r="G56" s="50">
        <f t="shared" si="1"/>
        <v>0</v>
      </c>
      <c r="I56" s="21">
        <v>1882.41</v>
      </c>
    </row>
    <row r="57" s="21" customFormat="1" ht="42" customHeight="1" spans="1:9">
      <c r="A57" s="46" t="s">
        <v>200</v>
      </c>
      <c r="B57" s="47" t="s">
        <v>201</v>
      </c>
      <c r="C57" s="82" t="s">
        <v>202</v>
      </c>
      <c r="D57" s="46" t="s">
        <v>203</v>
      </c>
      <c r="E57" s="48">
        <v>191.16</v>
      </c>
      <c r="F57" s="49"/>
      <c r="G57" s="50">
        <f t="shared" si="1"/>
        <v>0</v>
      </c>
      <c r="I57" s="21">
        <v>35.37</v>
      </c>
    </row>
    <row r="58" s="21" customFormat="1" ht="66" customHeight="1" spans="1:9">
      <c r="A58" s="113" t="s">
        <v>204</v>
      </c>
      <c r="B58" s="47" t="s">
        <v>205</v>
      </c>
      <c r="C58" s="82" t="s">
        <v>206</v>
      </c>
      <c r="D58" s="46" t="s">
        <v>207</v>
      </c>
      <c r="E58" s="48">
        <v>2</v>
      </c>
      <c r="F58" s="49"/>
      <c r="G58" s="50">
        <f t="shared" si="1"/>
        <v>0</v>
      </c>
      <c r="I58" s="21">
        <v>31653.82</v>
      </c>
    </row>
    <row r="59" s="21" customFormat="1" ht="52" customHeight="1" spans="1:9">
      <c r="A59" s="113" t="s">
        <v>208</v>
      </c>
      <c r="B59" s="47" t="s">
        <v>205</v>
      </c>
      <c r="C59" s="82" t="s">
        <v>209</v>
      </c>
      <c r="D59" s="46" t="s">
        <v>207</v>
      </c>
      <c r="E59" s="48">
        <v>4</v>
      </c>
      <c r="F59" s="49"/>
      <c r="G59" s="50">
        <f t="shared" si="1"/>
        <v>0</v>
      </c>
      <c r="I59" s="21">
        <v>35229.97</v>
      </c>
    </row>
    <row r="60" s="21" customFormat="1" ht="54" customHeight="1" spans="1:9">
      <c r="A60" s="113" t="s">
        <v>210</v>
      </c>
      <c r="B60" s="47" t="s">
        <v>211</v>
      </c>
      <c r="C60" s="82" t="s">
        <v>212</v>
      </c>
      <c r="D60" s="46" t="s">
        <v>207</v>
      </c>
      <c r="E60" s="48">
        <v>4</v>
      </c>
      <c r="F60" s="49"/>
      <c r="G60" s="50">
        <f t="shared" si="1"/>
        <v>0</v>
      </c>
      <c r="I60" s="21">
        <v>19284.53</v>
      </c>
    </row>
    <row r="61" s="21" customFormat="1" ht="61" customHeight="1" spans="1:9">
      <c r="A61" s="113" t="s">
        <v>213</v>
      </c>
      <c r="B61" s="47" t="s">
        <v>214</v>
      </c>
      <c r="C61" s="82" t="s">
        <v>215</v>
      </c>
      <c r="D61" s="46" t="s">
        <v>207</v>
      </c>
      <c r="E61" s="48">
        <v>3</v>
      </c>
      <c r="F61" s="49"/>
      <c r="G61" s="50">
        <f t="shared" si="1"/>
        <v>0</v>
      </c>
      <c r="I61" s="21">
        <v>25511.72</v>
      </c>
    </row>
    <row r="62" s="21" customFormat="1" ht="47" customHeight="1" spans="1:9">
      <c r="A62" s="113" t="s">
        <v>216</v>
      </c>
      <c r="B62" s="47" t="s">
        <v>214</v>
      </c>
      <c r="C62" s="82" t="s">
        <v>217</v>
      </c>
      <c r="D62" s="46" t="s">
        <v>207</v>
      </c>
      <c r="E62" s="48">
        <v>4</v>
      </c>
      <c r="F62" s="49"/>
      <c r="G62" s="50">
        <f t="shared" si="1"/>
        <v>0</v>
      </c>
      <c r="I62" s="21">
        <v>16526.07</v>
      </c>
    </row>
    <row r="63" s="21" customFormat="1" ht="64" customHeight="1" spans="1:9">
      <c r="A63" s="113" t="s">
        <v>218</v>
      </c>
      <c r="B63" s="47" t="s">
        <v>219</v>
      </c>
      <c r="C63" s="82" t="s">
        <v>220</v>
      </c>
      <c r="D63" s="46" t="s">
        <v>207</v>
      </c>
      <c r="E63" s="48">
        <v>2</v>
      </c>
      <c r="F63" s="49"/>
      <c r="G63" s="50">
        <f t="shared" si="1"/>
        <v>0</v>
      </c>
      <c r="I63" s="21">
        <v>24597.47</v>
      </c>
    </row>
    <row r="64" s="21" customFormat="1" ht="75" customHeight="1" spans="1:9">
      <c r="A64" s="113" t="s">
        <v>221</v>
      </c>
      <c r="B64" s="47" t="s">
        <v>219</v>
      </c>
      <c r="C64" s="82" t="s">
        <v>222</v>
      </c>
      <c r="D64" s="46" t="s">
        <v>207</v>
      </c>
      <c r="E64" s="48">
        <v>4</v>
      </c>
      <c r="F64" s="49"/>
      <c r="G64" s="50">
        <f t="shared" si="1"/>
        <v>0</v>
      </c>
      <c r="I64" s="21">
        <v>16052.5</v>
      </c>
    </row>
    <row r="65" s="21" customFormat="1" ht="53" customHeight="1" spans="1:9">
      <c r="A65" s="113" t="s">
        <v>223</v>
      </c>
      <c r="B65" s="47" t="s">
        <v>224</v>
      </c>
      <c r="C65" s="82" t="s">
        <v>225</v>
      </c>
      <c r="D65" s="46" t="s">
        <v>124</v>
      </c>
      <c r="E65" s="48">
        <v>2</v>
      </c>
      <c r="F65" s="49"/>
      <c r="G65" s="50">
        <f t="shared" si="1"/>
        <v>0</v>
      </c>
      <c r="I65" s="21">
        <v>17413.37</v>
      </c>
    </row>
    <row r="66" s="21" customFormat="1" ht="74" customHeight="1" spans="1:9">
      <c r="A66" s="113" t="s">
        <v>226</v>
      </c>
      <c r="B66" s="47" t="s">
        <v>227</v>
      </c>
      <c r="C66" s="82" t="s">
        <v>228</v>
      </c>
      <c r="D66" s="46" t="s">
        <v>124</v>
      </c>
      <c r="E66" s="48">
        <v>1</v>
      </c>
      <c r="F66" s="49"/>
      <c r="G66" s="50">
        <f t="shared" si="1"/>
        <v>0</v>
      </c>
      <c r="I66" s="21">
        <v>10840.99</v>
      </c>
    </row>
    <row r="67" s="21" customFormat="1" ht="77" customHeight="1" spans="1:9">
      <c r="A67" s="113" t="s">
        <v>229</v>
      </c>
      <c r="B67" s="47" t="s">
        <v>230</v>
      </c>
      <c r="C67" s="82" t="s">
        <v>231</v>
      </c>
      <c r="D67" s="46" t="s">
        <v>124</v>
      </c>
      <c r="E67" s="48">
        <v>2</v>
      </c>
      <c r="F67" s="49"/>
      <c r="G67" s="50">
        <f t="shared" si="1"/>
        <v>0</v>
      </c>
      <c r="I67" s="21">
        <v>12721.94</v>
      </c>
    </row>
    <row r="68" s="21" customFormat="1" ht="75" customHeight="1" spans="1:9">
      <c r="A68" s="113" t="s">
        <v>232</v>
      </c>
      <c r="B68" s="47" t="s">
        <v>233</v>
      </c>
      <c r="C68" s="82" t="s">
        <v>234</v>
      </c>
      <c r="D68" s="46" t="s">
        <v>124</v>
      </c>
      <c r="E68" s="48">
        <v>2</v>
      </c>
      <c r="F68" s="49"/>
      <c r="G68" s="50">
        <f t="shared" si="1"/>
        <v>0</v>
      </c>
      <c r="I68" s="21">
        <v>22617.68</v>
      </c>
    </row>
    <row r="69" s="21" customFormat="1" ht="81" customHeight="1" spans="1:9">
      <c r="A69" s="113" t="s">
        <v>235</v>
      </c>
      <c r="B69" s="47" t="s">
        <v>236</v>
      </c>
      <c r="C69" s="82" t="s">
        <v>237</v>
      </c>
      <c r="D69" s="46" t="s">
        <v>124</v>
      </c>
      <c r="E69" s="48">
        <v>2</v>
      </c>
      <c r="F69" s="49"/>
      <c r="G69" s="50">
        <f t="shared" si="1"/>
        <v>0</v>
      </c>
      <c r="I69" s="21">
        <v>22685.11</v>
      </c>
    </row>
    <row r="70" s="21" customFormat="1" ht="75" customHeight="1" spans="1:9">
      <c r="A70" s="113" t="s">
        <v>238</v>
      </c>
      <c r="B70" s="47" t="s">
        <v>239</v>
      </c>
      <c r="C70" s="82" t="s">
        <v>240</v>
      </c>
      <c r="D70" s="46" t="s">
        <v>124</v>
      </c>
      <c r="E70" s="48">
        <v>1</v>
      </c>
      <c r="F70" s="49"/>
      <c r="G70" s="50">
        <f t="shared" si="1"/>
        <v>0</v>
      </c>
      <c r="I70" s="21">
        <v>10436.97</v>
      </c>
    </row>
    <row r="71" s="21" customFormat="1" ht="75" customHeight="1" spans="1:9">
      <c r="A71" s="113" t="s">
        <v>241</v>
      </c>
      <c r="B71" s="47" t="s">
        <v>242</v>
      </c>
      <c r="C71" s="82" t="s">
        <v>243</v>
      </c>
      <c r="D71" s="46" t="s">
        <v>124</v>
      </c>
      <c r="E71" s="48">
        <v>2</v>
      </c>
      <c r="F71" s="49"/>
      <c r="G71" s="50">
        <f t="shared" si="1"/>
        <v>0</v>
      </c>
      <c r="I71" s="21">
        <v>12767.69</v>
      </c>
    </row>
    <row r="72" s="21" customFormat="1" ht="75" customHeight="1" spans="1:9">
      <c r="A72" s="113" t="s">
        <v>244</v>
      </c>
      <c r="B72" s="47" t="s">
        <v>245</v>
      </c>
      <c r="C72" s="82" t="s">
        <v>246</v>
      </c>
      <c r="D72" s="46" t="s">
        <v>124</v>
      </c>
      <c r="E72" s="48">
        <v>2</v>
      </c>
      <c r="F72" s="49"/>
      <c r="G72" s="50">
        <f t="shared" ref="G72:G103" si="2">IFERROR(IF(F72&gt;I72,"不符合单价范围",ROUND(E72*ROUND(F72,2),0)),0)</f>
        <v>0</v>
      </c>
      <c r="I72" s="21">
        <v>15196.5</v>
      </c>
    </row>
    <row r="73" s="21" customFormat="1" ht="75" customHeight="1" spans="1:9">
      <c r="A73" s="113" t="s">
        <v>247</v>
      </c>
      <c r="B73" s="47" t="s">
        <v>248</v>
      </c>
      <c r="C73" s="82" t="s">
        <v>249</v>
      </c>
      <c r="D73" s="46" t="s">
        <v>124</v>
      </c>
      <c r="E73" s="48">
        <v>2</v>
      </c>
      <c r="F73" s="49"/>
      <c r="G73" s="50">
        <f t="shared" si="2"/>
        <v>0</v>
      </c>
      <c r="I73" s="21">
        <v>20047.64</v>
      </c>
    </row>
    <row r="74" s="21" customFormat="1" ht="75" customHeight="1" spans="1:9">
      <c r="A74" s="113" t="s">
        <v>250</v>
      </c>
      <c r="B74" s="47" t="s">
        <v>251</v>
      </c>
      <c r="C74" s="82" t="s">
        <v>252</v>
      </c>
      <c r="D74" s="46" t="s">
        <v>124</v>
      </c>
      <c r="E74" s="48">
        <v>1</v>
      </c>
      <c r="F74" s="49"/>
      <c r="G74" s="50">
        <f t="shared" si="2"/>
        <v>0</v>
      </c>
      <c r="I74" s="21">
        <v>11787.72</v>
      </c>
    </row>
    <row r="75" s="21" customFormat="1" ht="75" customHeight="1" spans="1:9">
      <c r="A75" s="113" t="s">
        <v>253</v>
      </c>
      <c r="B75" s="47" t="s">
        <v>254</v>
      </c>
      <c r="C75" s="82" t="s">
        <v>255</v>
      </c>
      <c r="D75" s="46" t="s">
        <v>124</v>
      </c>
      <c r="E75" s="48">
        <v>2</v>
      </c>
      <c r="F75" s="49"/>
      <c r="G75" s="50">
        <f t="shared" si="2"/>
        <v>0</v>
      </c>
      <c r="I75" s="21">
        <v>13668.67</v>
      </c>
    </row>
    <row r="76" s="21" customFormat="1" ht="72" customHeight="1" spans="1:9">
      <c r="A76" s="113" t="s">
        <v>256</v>
      </c>
      <c r="B76" s="47" t="s">
        <v>257</v>
      </c>
      <c r="C76" s="82" t="s">
        <v>258</v>
      </c>
      <c r="D76" s="46" t="s">
        <v>124</v>
      </c>
      <c r="E76" s="48">
        <v>2</v>
      </c>
      <c r="F76" s="49"/>
      <c r="G76" s="50">
        <f t="shared" si="2"/>
        <v>0</v>
      </c>
      <c r="I76" s="21">
        <v>19853.83</v>
      </c>
    </row>
    <row r="77" s="21" customFormat="1" ht="72" customHeight="1" spans="1:9">
      <c r="A77" s="113" t="s">
        <v>259</v>
      </c>
      <c r="B77" s="47" t="s">
        <v>260</v>
      </c>
      <c r="C77" s="82" t="s">
        <v>261</v>
      </c>
      <c r="D77" s="46" t="s">
        <v>124</v>
      </c>
      <c r="E77" s="48">
        <v>4</v>
      </c>
      <c r="F77" s="49"/>
      <c r="G77" s="50">
        <f t="shared" si="2"/>
        <v>0</v>
      </c>
      <c r="I77" s="21">
        <v>23084.81</v>
      </c>
    </row>
    <row r="78" s="21" customFormat="1" ht="51" customHeight="1" spans="1:9">
      <c r="A78" s="113" t="s">
        <v>262</v>
      </c>
      <c r="B78" s="47" t="s">
        <v>263</v>
      </c>
      <c r="C78" s="82" t="s">
        <v>264</v>
      </c>
      <c r="D78" s="46" t="s">
        <v>49</v>
      </c>
      <c r="E78" s="48">
        <v>7</v>
      </c>
      <c r="F78" s="49"/>
      <c r="G78" s="50">
        <f t="shared" si="2"/>
        <v>0</v>
      </c>
      <c r="I78" s="21">
        <v>2245.08</v>
      </c>
    </row>
    <row r="79" s="21" customFormat="1" ht="63" customHeight="1" spans="1:9">
      <c r="A79" s="113" t="s">
        <v>265</v>
      </c>
      <c r="B79" s="47" t="s">
        <v>266</v>
      </c>
      <c r="C79" s="82" t="s">
        <v>267</v>
      </c>
      <c r="D79" s="46" t="s">
        <v>268</v>
      </c>
      <c r="E79" s="48">
        <v>68</v>
      </c>
      <c r="F79" s="49"/>
      <c r="G79" s="50">
        <f t="shared" si="2"/>
        <v>0</v>
      </c>
      <c r="I79" s="21">
        <v>127.44</v>
      </c>
    </row>
    <row r="80" s="21" customFormat="1" ht="63" customHeight="1" spans="1:9">
      <c r="A80" s="46" t="s">
        <v>269</v>
      </c>
      <c r="B80" s="47" t="s">
        <v>270</v>
      </c>
      <c r="C80" s="82" t="s">
        <v>271</v>
      </c>
      <c r="D80" s="46" t="s">
        <v>49</v>
      </c>
      <c r="E80" s="48">
        <v>30</v>
      </c>
      <c r="F80" s="49"/>
      <c r="G80" s="50">
        <f t="shared" si="2"/>
        <v>0</v>
      </c>
      <c r="I80" s="21">
        <v>73.28</v>
      </c>
    </row>
    <row r="81" s="21" customFormat="1" ht="63" customHeight="1" spans="1:9">
      <c r="A81" s="46" t="s">
        <v>272</v>
      </c>
      <c r="B81" s="47" t="s">
        <v>273</v>
      </c>
      <c r="C81" s="82" t="s">
        <v>274</v>
      </c>
      <c r="D81" s="46" t="s">
        <v>49</v>
      </c>
      <c r="E81" s="48">
        <v>276</v>
      </c>
      <c r="F81" s="49"/>
      <c r="G81" s="50">
        <f t="shared" si="2"/>
        <v>0</v>
      </c>
      <c r="I81" s="21">
        <v>36.65</v>
      </c>
    </row>
    <row r="82" s="21" customFormat="1" ht="63" customHeight="1" spans="1:9">
      <c r="A82" s="46" t="s">
        <v>275</v>
      </c>
      <c r="B82" s="47" t="s">
        <v>276</v>
      </c>
      <c r="C82" s="82" t="s">
        <v>277</v>
      </c>
      <c r="D82" s="46" t="s">
        <v>49</v>
      </c>
      <c r="E82" s="48">
        <v>204</v>
      </c>
      <c r="F82" s="49"/>
      <c r="G82" s="50">
        <f t="shared" si="2"/>
        <v>0</v>
      </c>
      <c r="I82" s="21">
        <v>27.44</v>
      </c>
    </row>
    <row r="83" s="21" customFormat="1" ht="78" customHeight="1" spans="1:9">
      <c r="A83" s="113" t="s">
        <v>278</v>
      </c>
      <c r="B83" s="47" t="s">
        <v>279</v>
      </c>
      <c r="C83" s="82" t="s">
        <v>280</v>
      </c>
      <c r="D83" s="46" t="s">
        <v>281</v>
      </c>
      <c r="E83" s="48">
        <v>4</v>
      </c>
      <c r="F83" s="49"/>
      <c r="G83" s="50">
        <f t="shared" si="2"/>
        <v>0</v>
      </c>
      <c r="I83" s="21">
        <v>9519.79</v>
      </c>
    </row>
    <row r="84" s="21" customFormat="1" ht="78" customHeight="1" spans="1:9">
      <c r="A84" s="113" t="s">
        <v>282</v>
      </c>
      <c r="B84" s="47" t="s">
        <v>283</v>
      </c>
      <c r="C84" s="82" t="s">
        <v>280</v>
      </c>
      <c r="D84" s="46" t="s">
        <v>281</v>
      </c>
      <c r="E84" s="48">
        <v>2</v>
      </c>
      <c r="F84" s="49"/>
      <c r="G84" s="50">
        <f t="shared" si="2"/>
        <v>0</v>
      </c>
      <c r="I84" s="21">
        <v>12670.77</v>
      </c>
    </row>
    <row r="85" s="21" customFormat="1" ht="78" customHeight="1" spans="1:9">
      <c r="A85" s="113" t="s">
        <v>46</v>
      </c>
      <c r="B85" s="47" t="s">
        <v>284</v>
      </c>
      <c r="C85" s="82" t="s">
        <v>285</v>
      </c>
      <c r="D85" s="46" t="s">
        <v>49</v>
      </c>
      <c r="E85" s="48">
        <v>3419</v>
      </c>
      <c r="F85" s="49"/>
      <c r="G85" s="50">
        <f t="shared" si="2"/>
        <v>0</v>
      </c>
      <c r="I85" s="21">
        <v>6.4</v>
      </c>
    </row>
    <row r="86" s="21" customFormat="1" ht="61" customHeight="1" spans="1:9">
      <c r="A86" s="113" t="s">
        <v>50</v>
      </c>
      <c r="B86" s="47" t="s">
        <v>286</v>
      </c>
      <c r="C86" s="82" t="s">
        <v>287</v>
      </c>
      <c r="D86" s="46" t="s">
        <v>49</v>
      </c>
      <c r="E86" s="48">
        <v>105</v>
      </c>
      <c r="F86" s="49"/>
      <c r="G86" s="50">
        <f t="shared" si="2"/>
        <v>0</v>
      </c>
      <c r="I86" s="21">
        <v>20.18</v>
      </c>
    </row>
    <row r="87" s="21" customFormat="1" ht="61" customHeight="1" spans="1:9">
      <c r="A87" s="46" t="s">
        <v>288</v>
      </c>
      <c r="B87" s="47" t="s">
        <v>289</v>
      </c>
      <c r="C87" s="82" t="s">
        <v>290</v>
      </c>
      <c r="D87" s="46" t="s">
        <v>49</v>
      </c>
      <c r="E87" s="48">
        <v>90</v>
      </c>
      <c r="F87" s="49"/>
      <c r="G87" s="50">
        <f t="shared" si="2"/>
        <v>0</v>
      </c>
      <c r="I87" s="21">
        <v>0.52</v>
      </c>
    </row>
    <row r="88" s="21" customFormat="1" ht="61" customHeight="1" spans="1:9">
      <c r="A88" s="113" t="s">
        <v>204</v>
      </c>
      <c r="B88" s="47" t="s">
        <v>291</v>
      </c>
      <c r="C88" s="82" t="s">
        <v>292</v>
      </c>
      <c r="D88" s="46" t="s">
        <v>207</v>
      </c>
      <c r="E88" s="48">
        <v>20</v>
      </c>
      <c r="F88" s="49"/>
      <c r="G88" s="50">
        <f t="shared" si="2"/>
        <v>0</v>
      </c>
      <c r="I88" s="21">
        <v>580.2</v>
      </c>
    </row>
    <row r="89" s="21" customFormat="1" ht="61" customHeight="1" spans="1:9">
      <c r="A89" s="113" t="s">
        <v>223</v>
      </c>
      <c r="B89" s="47" t="s">
        <v>293</v>
      </c>
      <c r="C89" s="82" t="s">
        <v>294</v>
      </c>
      <c r="D89" s="46" t="s">
        <v>124</v>
      </c>
      <c r="E89" s="48">
        <v>3</v>
      </c>
      <c r="F89" s="49"/>
      <c r="G89" s="50">
        <f t="shared" si="2"/>
        <v>0</v>
      </c>
      <c r="I89" s="21">
        <v>347.25</v>
      </c>
    </row>
    <row r="90" ht="23" customHeight="1" spans="1:9">
      <c r="A90" s="11"/>
      <c r="B90" s="51" t="s">
        <v>295</v>
      </c>
      <c r="C90" s="84"/>
      <c r="D90" s="11"/>
      <c r="E90" s="85"/>
      <c r="F90" s="52"/>
      <c r="G90" s="50"/>
      <c r="I90" s="21"/>
    </row>
    <row r="91" ht="60" customHeight="1" spans="1:15">
      <c r="A91" s="114" t="s">
        <v>296</v>
      </c>
      <c r="B91" s="47" t="s">
        <v>297</v>
      </c>
      <c r="C91" s="82" t="s">
        <v>298</v>
      </c>
      <c r="D91" s="10" t="s">
        <v>299</v>
      </c>
      <c r="E91" s="53">
        <v>19390.06</v>
      </c>
      <c r="F91" s="54"/>
      <c r="G91" s="50">
        <f t="shared" si="2"/>
        <v>0</v>
      </c>
      <c r="H91" s="86"/>
      <c r="I91" s="21">
        <v>9.9</v>
      </c>
      <c r="J91" s="69"/>
      <c r="K91" s="69"/>
      <c r="L91" s="69"/>
      <c r="M91" s="69"/>
      <c r="N91" s="69"/>
      <c r="O91" s="69"/>
    </row>
    <row r="92" ht="60" customHeight="1" spans="1:15">
      <c r="A92" s="114" t="s">
        <v>300</v>
      </c>
      <c r="B92" s="47" t="s">
        <v>301</v>
      </c>
      <c r="C92" s="82" t="s">
        <v>302</v>
      </c>
      <c r="D92" s="10" t="s">
        <v>299</v>
      </c>
      <c r="E92" s="53">
        <v>19293.56</v>
      </c>
      <c r="F92" s="54"/>
      <c r="G92" s="50">
        <f t="shared" si="2"/>
        <v>0</v>
      </c>
      <c r="H92" s="86"/>
      <c r="I92" s="21">
        <v>42.21</v>
      </c>
      <c r="J92" s="69"/>
      <c r="K92" s="69"/>
      <c r="L92" s="69"/>
      <c r="M92" s="69"/>
      <c r="N92" s="69"/>
      <c r="O92" s="69"/>
    </row>
    <row r="93" ht="60" customHeight="1" spans="1:15">
      <c r="A93" s="114" t="s">
        <v>303</v>
      </c>
      <c r="B93" s="47" t="s">
        <v>304</v>
      </c>
      <c r="C93" s="82" t="s">
        <v>305</v>
      </c>
      <c r="D93" s="10" t="s">
        <v>299</v>
      </c>
      <c r="E93" s="53">
        <v>15063.69</v>
      </c>
      <c r="F93" s="54"/>
      <c r="G93" s="50">
        <f t="shared" si="2"/>
        <v>0</v>
      </c>
      <c r="H93" s="86"/>
      <c r="I93" s="21">
        <v>217.41</v>
      </c>
      <c r="J93" s="69"/>
      <c r="K93" s="69"/>
      <c r="L93" s="69"/>
      <c r="M93" s="69"/>
      <c r="N93" s="69"/>
      <c r="O93" s="69"/>
    </row>
    <row r="94" ht="123" customHeight="1" spans="1:15">
      <c r="A94" s="114" t="s">
        <v>306</v>
      </c>
      <c r="B94" s="47" t="s">
        <v>307</v>
      </c>
      <c r="C94" s="82" t="s">
        <v>308</v>
      </c>
      <c r="D94" s="10" t="s">
        <v>49</v>
      </c>
      <c r="E94" s="53">
        <v>5300</v>
      </c>
      <c r="F94" s="54"/>
      <c r="G94" s="50">
        <f t="shared" si="2"/>
        <v>0</v>
      </c>
      <c r="H94" s="86"/>
      <c r="I94" s="21">
        <v>230.27</v>
      </c>
      <c r="J94" s="69"/>
      <c r="K94" s="69"/>
      <c r="L94" s="69"/>
      <c r="M94" s="69"/>
      <c r="N94" s="69"/>
      <c r="O94" s="69"/>
    </row>
    <row r="95" ht="126" customHeight="1" spans="1:15">
      <c r="A95" s="114" t="s">
        <v>309</v>
      </c>
      <c r="B95" s="47" t="s">
        <v>310</v>
      </c>
      <c r="C95" s="82" t="s">
        <v>308</v>
      </c>
      <c r="D95" s="10" t="s">
        <v>49</v>
      </c>
      <c r="E95" s="53">
        <v>230</v>
      </c>
      <c r="F95" s="54"/>
      <c r="G95" s="50">
        <f t="shared" si="2"/>
        <v>0</v>
      </c>
      <c r="H95" s="86"/>
      <c r="I95" s="21">
        <v>428.74</v>
      </c>
      <c r="J95" s="69"/>
      <c r="K95" s="69"/>
      <c r="L95" s="69"/>
      <c r="M95" s="69"/>
      <c r="N95" s="69"/>
      <c r="O95" s="69"/>
    </row>
    <row r="96" ht="124" customHeight="1" spans="1:15">
      <c r="A96" s="114" t="s">
        <v>311</v>
      </c>
      <c r="B96" s="47" t="s">
        <v>312</v>
      </c>
      <c r="C96" s="82" t="s">
        <v>313</v>
      </c>
      <c r="D96" s="10" t="s">
        <v>49</v>
      </c>
      <c r="E96" s="53">
        <v>480</v>
      </c>
      <c r="F96" s="54"/>
      <c r="G96" s="50">
        <f t="shared" si="2"/>
        <v>0</v>
      </c>
      <c r="H96" s="86"/>
      <c r="I96" s="21">
        <v>427.66</v>
      </c>
      <c r="N96" s="69"/>
      <c r="O96" s="69"/>
    </row>
    <row r="97" ht="127" customHeight="1" spans="1:15">
      <c r="A97" s="114" t="s">
        <v>314</v>
      </c>
      <c r="B97" s="47" t="s">
        <v>315</v>
      </c>
      <c r="C97" s="82" t="s">
        <v>316</v>
      </c>
      <c r="D97" s="10" t="s">
        <v>49</v>
      </c>
      <c r="E97" s="53">
        <v>1420</v>
      </c>
      <c r="F97" s="54"/>
      <c r="G97" s="50">
        <f t="shared" si="2"/>
        <v>0</v>
      </c>
      <c r="H97" s="86"/>
      <c r="I97" s="21">
        <v>632.5</v>
      </c>
      <c r="N97" s="69"/>
      <c r="O97" s="69"/>
    </row>
    <row r="98" ht="124" customHeight="1" spans="1:15">
      <c r="A98" s="114" t="s">
        <v>317</v>
      </c>
      <c r="B98" s="47" t="s">
        <v>318</v>
      </c>
      <c r="C98" s="82" t="s">
        <v>319</v>
      </c>
      <c r="D98" s="10" t="s">
        <v>49</v>
      </c>
      <c r="E98" s="53">
        <v>520</v>
      </c>
      <c r="F98" s="54"/>
      <c r="G98" s="50">
        <f t="shared" si="2"/>
        <v>0</v>
      </c>
      <c r="H98" s="86"/>
      <c r="I98" s="21">
        <v>839.68</v>
      </c>
      <c r="N98" s="69"/>
      <c r="O98" s="69"/>
    </row>
    <row r="99" ht="126" customHeight="1" spans="1:15">
      <c r="A99" s="114" t="s">
        <v>320</v>
      </c>
      <c r="B99" s="47" t="s">
        <v>321</v>
      </c>
      <c r="C99" s="82" t="s">
        <v>322</v>
      </c>
      <c r="D99" s="10" t="s">
        <v>49</v>
      </c>
      <c r="E99" s="53">
        <v>1010</v>
      </c>
      <c r="F99" s="54"/>
      <c r="G99" s="50">
        <f t="shared" si="2"/>
        <v>0</v>
      </c>
      <c r="H99" s="86"/>
      <c r="I99" s="21">
        <v>1232.03</v>
      </c>
      <c r="N99" s="69"/>
      <c r="O99" s="69"/>
    </row>
    <row r="100" ht="102" customHeight="1" spans="1:15">
      <c r="A100" s="114" t="s">
        <v>323</v>
      </c>
      <c r="B100" s="47" t="s">
        <v>324</v>
      </c>
      <c r="C100" s="82" t="s">
        <v>325</v>
      </c>
      <c r="D100" s="10" t="s">
        <v>49</v>
      </c>
      <c r="E100" s="53">
        <v>350</v>
      </c>
      <c r="F100" s="54"/>
      <c r="G100" s="50">
        <f t="shared" si="2"/>
        <v>0</v>
      </c>
      <c r="H100" s="86"/>
      <c r="I100" s="21">
        <v>4202.4</v>
      </c>
      <c r="N100" s="69"/>
      <c r="O100" s="69"/>
    </row>
    <row r="101" ht="177" customHeight="1" spans="1:15">
      <c r="A101" s="114" t="s">
        <v>326</v>
      </c>
      <c r="B101" s="47" t="s">
        <v>327</v>
      </c>
      <c r="C101" s="82" t="s">
        <v>328</v>
      </c>
      <c r="D101" s="10" t="s">
        <v>207</v>
      </c>
      <c r="E101" s="53">
        <v>68</v>
      </c>
      <c r="F101" s="54"/>
      <c r="G101" s="50">
        <f t="shared" si="2"/>
        <v>0</v>
      </c>
      <c r="H101" s="86"/>
      <c r="I101" s="21">
        <v>8263.07</v>
      </c>
      <c r="N101" s="69"/>
      <c r="O101" s="69"/>
    </row>
    <row r="102" ht="162" customHeight="1" spans="1:15">
      <c r="A102" s="10" t="s">
        <v>329</v>
      </c>
      <c r="B102" s="47" t="s">
        <v>330</v>
      </c>
      <c r="C102" s="82" t="s">
        <v>331</v>
      </c>
      <c r="D102" s="10" t="s">
        <v>207</v>
      </c>
      <c r="E102" s="53">
        <v>88</v>
      </c>
      <c r="F102" s="54"/>
      <c r="G102" s="50">
        <f t="shared" si="2"/>
        <v>0</v>
      </c>
      <c r="H102" s="86"/>
      <c r="I102" s="21">
        <v>6643.25</v>
      </c>
      <c r="N102" s="69"/>
      <c r="O102" s="69"/>
    </row>
    <row r="103" ht="180" customHeight="1" spans="1:15">
      <c r="A103" s="114" t="s">
        <v>332</v>
      </c>
      <c r="B103" s="10" t="s">
        <v>333</v>
      </c>
      <c r="C103" s="82" t="s">
        <v>334</v>
      </c>
      <c r="D103" s="10" t="s">
        <v>207</v>
      </c>
      <c r="E103" s="87">
        <v>12</v>
      </c>
      <c r="F103" s="88"/>
      <c r="G103" s="50">
        <f t="shared" si="2"/>
        <v>0</v>
      </c>
      <c r="H103" s="61"/>
      <c r="I103" s="21">
        <v>8883.7</v>
      </c>
      <c r="J103" s="69"/>
      <c r="K103" s="69"/>
      <c r="L103" s="69"/>
      <c r="M103" s="69"/>
      <c r="N103" s="69"/>
      <c r="O103" s="69"/>
    </row>
    <row r="104" ht="157" customHeight="1" spans="1:9">
      <c r="A104" s="114" t="s">
        <v>335</v>
      </c>
      <c r="B104" s="10" t="s">
        <v>336</v>
      </c>
      <c r="C104" s="82" t="s">
        <v>337</v>
      </c>
      <c r="D104" s="10" t="s">
        <v>207</v>
      </c>
      <c r="E104" s="87">
        <v>14</v>
      </c>
      <c r="F104" s="88"/>
      <c r="G104" s="50">
        <f t="shared" ref="G104:G135" si="3">IFERROR(IF(F104&gt;I104,"不符合单价范围",ROUND(E104*ROUND(F104,2),0)),0)</f>
        <v>0</v>
      </c>
      <c r="H104" s="61"/>
      <c r="I104" s="21">
        <v>9515.3</v>
      </c>
    </row>
    <row r="105" ht="172" customHeight="1" spans="1:9">
      <c r="A105" s="114" t="s">
        <v>338</v>
      </c>
      <c r="B105" s="47" t="s">
        <v>339</v>
      </c>
      <c r="C105" s="82" t="s">
        <v>340</v>
      </c>
      <c r="D105" s="10" t="s">
        <v>207</v>
      </c>
      <c r="E105" s="53">
        <v>2</v>
      </c>
      <c r="F105" s="54"/>
      <c r="G105" s="50">
        <f t="shared" si="3"/>
        <v>0</v>
      </c>
      <c r="H105" s="86"/>
      <c r="I105" s="21">
        <v>8960.96</v>
      </c>
    </row>
    <row r="106" ht="161" customHeight="1" spans="1:9">
      <c r="A106" s="114" t="s">
        <v>341</v>
      </c>
      <c r="B106" s="47" t="s">
        <v>342</v>
      </c>
      <c r="C106" s="82" t="s">
        <v>343</v>
      </c>
      <c r="D106" s="10" t="s">
        <v>207</v>
      </c>
      <c r="E106" s="53">
        <v>26</v>
      </c>
      <c r="F106" s="54"/>
      <c r="G106" s="50">
        <f t="shared" si="3"/>
        <v>0</v>
      </c>
      <c r="H106" s="86"/>
      <c r="I106" s="21">
        <v>8765.82</v>
      </c>
    </row>
    <row r="107" ht="171" customHeight="1" spans="1:13">
      <c r="A107" s="114" t="s">
        <v>344</v>
      </c>
      <c r="B107" s="47" t="s">
        <v>345</v>
      </c>
      <c r="C107" s="82" t="s">
        <v>346</v>
      </c>
      <c r="D107" s="10" t="s">
        <v>207</v>
      </c>
      <c r="E107" s="53">
        <v>1</v>
      </c>
      <c r="F107" s="54"/>
      <c r="G107" s="50">
        <f t="shared" si="3"/>
        <v>0</v>
      </c>
      <c r="H107" s="86"/>
      <c r="I107" s="21">
        <v>11786.91</v>
      </c>
      <c r="J107" s="69"/>
      <c r="K107" s="69"/>
      <c r="L107" s="69"/>
      <c r="M107" s="69"/>
    </row>
    <row r="108" ht="177" customHeight="1" spans="1:9">
      <c r="A108" s="114" t="s">
        <v>347</v>
      </c>
      <c r="B108" s="47" t="s">
        <v>348</v>
      </c>
      <c r="C108" s="82" t="s">
        <v>349</v>
      </c>
      <c r="D108" s="10" t="s">
        <v>207</v>
      </c>
      <c r="E108" s="53">
        <v>2</v>
      </c>
      <c r="F108" s="54"/>
      <c r="G108" s="50">
        <f t="shared" si="3"/>
        <v>0</v>
      </c>
      <c r="H108" s="86"/>
      <c r="I108" s="21">
        <v>11281.15</v>
      </c>
    </row>
    <row r="109" ht="157" customHeight="1" spans="1:9">
      <c r="A109" s="114" t="s">
        <v>350</v>
      </c>
      <c r="B109" s="47" t="s">
        <v>351</v>
      </c>
      <c r="C109" s="82" t="s">
        <v>352</v>
      </c>
      <c r="D109" s="10" t="s">
        <v>207</v>
      </c>
      <c r="E109" s="53">
        <v>12</v>
      </c>
      <c r="F109" s="54"/>
      <c r="G109" s="50">
        <f t="shared" si="3"/>
        <v>0</v>
      </c>
      <c r="H109" s="86"/>
      <c r="I109" s="21">
        <v>12182.96</v>
      </c>
    </row>
    <row r="110" ht="162" customHeight="1" spans="1:9">
      <c r="A110" s="114" t="s">
        <v>353</v>
      </c>
      <c r="B110" s="47" t="s">
        <v>354</v>
      </c>
      <c r="C110" s="82" t="s">
        <v>355</v>
      </c>
      <c r="D110" s="10" t="s">
        <v>207</v>
      </c>
      <c r="E110" s="53">
        <v>20</v>
      </c>
      <c r="F110" s="54"/>
      <c r="G110" s="50">
        <f t="shared" si="3"/>
        <v>0</v>
      </c>
      <c r="H110" s="86"/>
      <c r="I110" s="21">
        <v>11712.39</v>
      </c>
    </row>
    <row r="111" ht="180" customHeight="1" spans="1:9">
      <c r="A111" s="114" t="s">
        <v>356</v>
      </c>
      <c r="B111" s="47" t="s">
        <v>357</v>
      </c>
      <c r="C111" s="82" t="s">
        <v>358</v>
      </c>
      <c r="D111" s="10" t="s">
        <v>207</v>
      </c>
      <c r="E111" s="53">
        <v>6</v>
      </c>
      <c r="F111" s="54"/>
      <c r="G111" s="50">
        <f t="shared" si="3"/>
        <v>0</v>
      </c>
      <c r="H111" s="86"/>
      <c r="I111" s="21">
        <v>13257.32</v>
      </c>
    </row>
    <row r="112" ht="179" customHeight="1" spans="1:9">
      <c r="A112" s="114" t="s">
        <v>359</v>
      </c>
      <c r="B112" s="47" t="s">
        <v>360</v>
      </c>
      <c r="C112" s="82" t="s">
        <v>361</v>
      </c>
      <c r="D112" s="10" t="s">
        <v>207</v>
      </c>
      <c r="E112" s="53">
        <v>9</v>
      </c>
      <c r="F112" s="54"/>
      <c r="G112" s="50">
        <f t="shared" si="3"/>
        <v>0</v>
      </c>
      <c r="H112" s="86"/>
      <c r="I112" s="21">
        <v>16854.42</v>
      </c>
    </row>
    <row r="113" ht="157" customHeight="1" spans="1:9">
      <c r="A113" s="114" t="s">
        <v>362</v>
      </c>
      <c r="B113" s="47" t="s">
        <v>363</v>
      </c>
      <c r="C113" s="82" t="s">
        <v>364</v>
      </c>
      <c r="D113" s="10" t="s">
        <v>207</v>
      </c>
      <c r="E113" s="53">
        <v>6</v>
      </c>
      <c r="F113" s="54"/>
      <c r="G113" s="50">
        <f t="shared" si="3"/>
        <v>0</v>
      </c>
      <c r="H113" s="86"/>
      <c r="I113" s="21">
        <v>16841.98</v>
      </c>
    </row>
    <row r="114" ht="73" customHeight="1" spans="1:9">
      <c r="A114" s="10" t="s">
        <v>365</v>
      </c>
      <c r="B114" s="47" t="s">
        <v>366</v>
      </c>
      <c r="C114" s="82" t="s">
        <v>367</v>
      </c>
      <c r="D114" s="10" t="s">
        <v>368</v>
      </c>
      <c r="E114" s="53">
        <v>14062</v>
      </c>
      <c r="F114" s="54"/>
      <c r="G114" s="50">
        <f t="shared" si="3"/>
        <v>0</v>
      </c>
      <c r="H114" s="86"/>
      <c r="I114" s="21">
        <v>40.8</v>
      </c>
    </row>
    <row r="115" ht="76" customHeight="1" spans="1:9">
      <c r="A115" s="10" t="s">
        <v>369</v>
      </c>
      <c r="B115" s="47" t="s">
        <v>370</v>
      </c>
      <c r="C115" s="82" t="s">
        <v>371</v>
      </c>
      <c r="D115" s="10" t="s">
        <v>368</v>
      </c>
      <c r="E115" s="53">
        <v>13272.35</v>
      </c>
      <c r="F115" s="54"/>
      <c r="G115" s="50">
        <f t="shared" si="3"/>
        <v>0</v>
      </c>
      <c r="H115" s="86"/>
      <c r="I115" s="21">
        <v>165.17</v>
      </c>
    </row>
    <row r="116" ht="69" customHeight="1" spans="1:13">
      <c r="A116" s="11"/>
      <c r="B116" s="51" t="s">
        <v>372</v>
      </c>
      <c r="C116" s="84"/>
      <c r="D116" s="11"/>
      <c r="E116" s="85"/>
      <c r="F116" s="52"/>
      <c r="G116" s="50"/>
      <c r="I116" s="21"/>
      <c r="J116" s="69"/>
      <c r="K116" s="69"/>
      <c r="L116" s="69"/>
      <c r="M116" s="69"/>
    </row>
    <row r="117" ht="51" customHeight="1" spans="1:13">
      <c r="A117" s="46" t="s">
        <v>373</v>
      </c>
      <c r="B117" s="82" t="s">
        <v>374</v>
      </c>
      <c r="C117" s="82" t="s">
        <v>375</v>
      </c>
      <c r="D117" s="46" t="s">
        <v>368</v>
      </c>
      <c r="E117" s="48">
        <v>334.9</v>
      </c>
      <c r="F117" s="49"/>
      <c r="G117" s="50">
        <f t="shared" si="3"/>
        <v>0</v>
      </c>
      <c r="H117" s="21"/>
      <c r="I117" s="21">
        <v>2.6</v>
      </c>
      <c r="J117" s="69"/>
      <c r="K117" s="69"/>
      <c r="L117" s="69"/>
      <c r="M117" s="69"/>
    </row>
    <row r="118" ht="93" customHeight="1" spans="1:13">
      <c r="A118" s="46" t="s">
        <v>376</v>
      </c>
      <c r="B118" s="82" t="s">
        <v>377</v>
      </c>
      <c r="C118" s="82" t="s">
        <v>378</v>
      </c>
      <c r="D118" s="46" t="s">
        <v>299</v>
      </c>
      <c r="E118" s="48">
        <v>751.99</v>
      </c>
      <c r="F118" s="49"/>
      <c r="G118" s="50">
        <f t="shared" si="3"/>
        <v>0</v>
      </c>
      <c r="H118" s="21"/>
      <c r="I118" s="21">
        <v>4.78</v>
      </c>
      <c r="J118" s="69"/>
      <c r="K118" s="69"/>
      <c r="L118" s="69"/>
      <c r="M118" s="69"/>
    </row>
    <row r="119" ht="73" customHeight="1" spans="1:13">
      <c r="A119" s="46" t="s">
        <v>379</v>
      </c>
      <c r="B119" s="82" t="s">
        <v>380</v>
      </c>
      <c r="C119" s="82" t="s">
        <v>381</v>
      </c>
      <c r="D119" s="46" t="s">
        <v>299</v>
      </c>
      <c r="E119" s="48">
        <v>187.558</v>
      </c>
      <c r="F119" s="49"/>
      <c r="G119" s="50">
        <f t="shared" si="3"/>
        <v>0</v>
      </c>
      <c r="H119" s="21"/>
      <c r="I119" s="21">
        <v>16.35</v>
      </c>
      <c r="J119" s="69"/>
      <c r="K119" s="69"/>
      <c r="L119" s="69"/>
      <c r="M119" s="69"/>
    </row>
    <row r="120" ht="75" customHeight="1" spans="1:13">
      <c r="A120" s="46" t="s">
        <v>382</v>
      </c>
      <c r="B120" s="82" t="s">
        <v>301</v>
      </c>
      <c r="C120" s="82" t="s">
        <v>383</v>
      </c>
      <c r="D120" s="46" t="s">
        <v>299</v>
      </c>
      <c r="E120" s="48">
        <v>564.43</v>
      </c>
      <c r="F120" s="49"/>
      <c r="G120" s="50">
        <f t="shared" si="3"/>
        <v>0</v>
      </c>
      <c r="H120" s="21"/>
      <c r="I120" s="21">
        <v>49.86</v>
      </c>
      <c r="J120" s="69"/>
      <c r="K120" s="69"/>
      <c r="L120" s="69"/>
      <c r="M120" s="69"/>
    </row>
    <row r="121" ht="63" customHeight="1" spans="1:13">
      <c r="A121" s="46" t="s">
        <v>384</v>
      </c>
      <c r="B121" s="82" t="s">
        <v>385</v>
      </c>
      <c r="C121" s="82" t="s">
        <v>386</v>
      </c>
      <c r="D121" s="46" t="s">
        <v>268</v>
      </c>
      <c r="E121" s="48">
        <v>1287</v>
      </c>
      <c r="F121" s="49"/>
      <c r="G121" s="50">
        <f t="shared" si="3"/>
        <v>0</v>
      </c>
      <c r="H121" s="21"/>
      <c r="I121" s="21">
        <v>175.46</v>
      </c>
      <c r="J121" s="69"/>
      <c r="K121" s="69"/>
      <c r="L121" s="69"/>
      <c r="M121" s="69"/>
    </row>
    <row r="122" ht="53" customHeight="1" spans="1:13">
      <c r="A122" s="46" t="s">
        <v>387</v>
      </c>
      <c r="B122" s="82" t="s">
        <v>388</v>
      </c>
      <c r="C122" s="82" t="s">
        <v>389</v>
      </c>
      <c r="D122" s="46" t="s">
        <v>299</v>
      </c>
      <c r="E122" s="48">
        <v>145.93</v>
      </c>
      <c r="F122" s="49"/>
      <c r="G122" s="50">
        <f t="shared" si="3"/>
        <v>0</v>
      </c>
      <c r="H122" s="21"/>
      <c r="I122" s="21">
        <v>330.3</v>
      </c>
      <c r="J122" s="69"/>
      <c r="K122" s="69"/>
      <c r="L122" s="69"/>
      <c r="M122" s="69"/>
    </row>
    <row r="123" ht="109" customHeight="1" spans="1:13">
      <c r="A123" s="46" t="s">
        <v>390</v>
      </c>
      <c r="B123" s="82" t="s">
        <v>391</v>
      </c>
      <c r="C123" s="82" t="s">
        <v>392</v>
      </c>
      <c r="D123" s="46" t="s">
        <v>299</v>
      </c>
      <c r="E123" s="48">
        <v>86.62</v>
      </c>
      <c r="F123" s="49"/>
      <c r="G123" s="50">
        <f t="shared" si="3"/>
        <v>0</v>
      </c>
      <c r="H123" s="21"/>
      <c r="I123" s="21">
        <v>580.77</v>
      </c>
      <c r="J123" s="69"/>
      <c r="K123" s="69"/>
      <c r="L123" s="69"/>
      <c r="M123" s="69"/>
    </row>
    <row r="124" ht="110" customHeight="1" spans="1:13">
      <c r="A124" s="46" t="s">
        <v>393</v>
      </c>
      <c r="B124" s="82" t="s">
        <v>394</v>
      </c>
      <c r="C124" s="82" t="s">
        <v>395</v>
      </c>
      <c r="D124" s="46" t="s">
        <v>299</v>
      </c>
      <c r="E124" s="48">
        <v>28.65</v>
      </c>
      <c r="F124" s="49"/>
      <c r="G124" s="50">
        <f t="shared" si="3"/>
        <v>0</v>
      </c>
      <c r="H124" s="21"/>
      <c r="I124" s="21">
        <v>568.96</v>
      </c>
      <c r="J124" s="69"/>
      <c r="K124" s="69"/>
      <c r="L124" s="69"/>
      <c r="M124" s="69"/>
    </row>
    <row r="125" ht="60" customHeight="1" spans="1:13">
      <c r="A125" s="46" t="s">
        <v>396</v>
      </c>
      <c r="B125" s="82" t="s">
        <v>397</v>
      </c>
      <c r="C125" s="82" t="s">
        <v>398</v>
      </c>
      <c r="D125" s="46" t="s">
        <v>399</v>
      </c>
      <c r="E125" s="48">
        <v>10.044</v>
      </c>
      <c r="F125" s="49"/>
      <c r="G125" s="50">
        <f t="shared" si="3"/>
        <v>0</v>
      </c>
      <c r="H125" s="21"/>
      <c r="I125" s="21">
        <v>4947.69</v>
      </c>
      <c r="J125" s="69"/>
      <c r="K125" s="69"/>
      <c r="L125" s="69"/>
      <c r="M125" s="69"/>
    </row>
    <row r="126" ht="61" customHeight="1" spans="1:13">
      <c r="A126" s="46" t="s">
        <v>400</v>
      </c>
      <c r="B126" s="82" t="s">
        <v>397</v>
      </c>
      <c r="C126" s="82" t="s">
        <v>401</v>
      </c>
      <c r="D126" s="46" t="s">
        <v>399</v>
      </c>
      <c r="E126" s="48">
        <v>26.427</v>
      </c>
      <c r="F126" s="49"/>
      <c r="G126" s="50">
        <f t="shared" si="3"/>
        <v>0</v>
      </c>
      <c r="H126" s="21"/>
      <c r="I126" s="21">
        <v>4475.21</v>
      </c>
      <c r="J126" s="69"/>
      <c r="K126" s="69"/>
      <c r="L126" s="69"/>
      <c r="M126" s="69"/>
    </row>
    <row r="127" ht="43" customHeight="1" spans="1:13">
      <c r="A127" s="46" t="s">
        <v>402</v>
      </c>
      <c r="B127" s="82" t="s">
        <v>403</v>
      </c>
      <c r="C127" s="82" t="s">
        <v>404</v>
      </c>
      <c r="D127" s="46" t="s">
        <v>299</v>
      </c>
      <c r="E127" s="48">
        <v>48.67</v>
      </c>
      <c r="F127" s="49"/>
      <c r="G127" s="50">
        <f t="shared" si="3"/>
        <v>0</v>
      </c>
      <c r="H127" s="21"/>
      <c r="I127" s="21">
        <v>501.45</v>
      </c>
      <c r="J127" s="69"/>
      <c r="K127" s="69"/>
      <c r="L127" s="69"/>
      <c r="M127" s="69"/>
    </row>
    <row r="128" ht="51" customHeight="1" spans="1:13">
      <c r="A128" s="46" t="s">
        <v>405</v>
      </c>
      <c r="B128" s="82" t="s">
        <v>406</v>
      </c>
      <c r="C128" s="82" t="s">
        <v>407</v>
      </c>
      <c r="D128" s="46" t="s">
        <v>299</v>
      </c>
      <c r="E128" s="48">
        <v>185.36</v>
      </c>
      <c r="F128" s="49"/>
      <c r="G128" s="50">
        <f t="shared" si="3"/>
        <v>0</v>
      </c>
      <c r="H128" s="21"/>
      <c r="I128" s="21">
        <v>529.82</v>
      </c>
      <c r="J128" s="69"/>
      <c r="K128" s="69"/>
      <c r="L128" s="69"/>
      <c r="M128" s="69"/>
    </row>
    <row r="129" ht="51" customHeight="1" spans="1:13">
      <c r="A129" s="46" t="s">
        <v>408</v>
      </c>
      <c r="B129" s="82" t="s">
        <v>409</v>
      </c>
      <c r="C129" s="82" t="s">
        <v>410</v>
      </c>
      <c r="D129" s="46" t="s">
        <v>299</v>
      </c>
      <c r="E129" s="48">
        <v>59.31</v>
      </c>
      <c r="F129" s="49"/>
      <c r="G129" s="50">
        <f t="shared" si="3"/>
        <v>0</v>
      </c>
      <c r="H129" s="21"/>
      <c r="I129" s="21">
        <v>531.95</v>
      </c>
      <c r="J129" s="69"/>
      <c r="K129" s="69"/>
      <c r="L129" s="69"/>
      <c r="M129" s="69"/>
    </row>
    <row r="130" ht="51" customHeight="1" spans="1:13">
      <c r="A130" s="46" t="s">
        <v>411</v>
      </c>
      <c r="B130" s="82" t="s">
        <v>412</v>
      </c>
      <c r="C130" s="82" t="s">
        <v>413</v>
      </c>
      <c r="D130" s="46" t="s">
        <v>299</v>
      </c>
      <c r="E130" s="48">
        <v>31.2</v>
      </c>
      <c r="F130" s="49"/>
      <c r="G130" s="50">
        <f t="shared" si="3"/>
        <v>0</v>
      </c>
      <c r="H130" s="21"/>
      <c r="I130" s="21">
        <v>573.43</v>
      </c>
      <c r="J130" s="69"/>
      <c r="K130" s="69"/>
      <c r="L130" s="69"/>
      <c r="M130" s="69"/>
    </row>
    <row r="131" ht="51" customHeight="1" spans="1:13">
      <c r="A131" s="46" t="s">
        <v>414</v>
      </c>
      <c r="B131" s="82" t="s">
        <v>415</v>
      </c>
      <c r="C131" s="82" t="s">
        <v>416</v>
      </c>
      <c r="D131" s="46" t="s">
        <v>299</v>
      </c>
      <c r="E131" s="48">
        <v>1.02</v>
      </c>
      <c r="F131" s="49"/>
      <c r="G131" s="50">
        <f t="shared" si="3"/>
        <v>0</v>
      </c>
      <c r="H131" s="21"/>
      <c r="I131" s="21">
        <v>746.15</v>
      </c>
      <c r="J131" s="69"/>
      <c r="K131" s="69"/>
      <c r="L131" s="69"/>
      <c r="M131" s="69"/>
    </row>
    <row r="132" ht="51" customHeight="1" spans="1:13">
      <c r="A132" s="46" t="s">
        <v>417</v>
      </c>
      <c r="B132" s="82" t="s">
        <v>418</v>
      </c>
      <c r="C132" s="82" t="s">
        <v>416</v>
      </c>
      <c r="D132" s="46" t="s">
        <v>299</v>
      </c>
      <c r="E132" s="48">
        <v>33.62</v>
      </c>
      <c r="F132" s="49"/>
      <c r="G132" s="50">
        <f t="shared" si="3"/>
        <v>0</v>
      </c>
      <c r="H132" s="21"/>
      <c r="I132" s="21">
        <v>645.59</v>
      </c>
      <c r="J132" s="69"/>
      <c r="K132" s="69"/>
      <c r="L132" s="69"/>
      <c r="M132" s="69"/>
    </row>
    <row r="133" ht="51" customHeight="1" spans="1:13">
      <c r="A133" s="46" t="s">
        <v>419</v>
      </c>
      <c r="B133" s="82" t="s">
        <v>420</v>
      </c>
      <c r="C133" s="82" t="s">
        <v>416</v>
      </c>
      <c r="D133" s="46" t="s">
        <v>299</v>
      </c>
      <c r="E133" s="48">
        <v>5.87</v>
      </c>
      <c r="F133" s="49"/>
      <c r="G133" s="50">
        <f t="shared" si="3"/>
        <v>0</v>
      </c>
      <c r="H133" s="21"/>
      <c r="I133" s="21">
        <v>642.59</v>
      </c>
      <c r="J133" s="69"/>
      <c r="K133" s="69"/>
      <c r="L133" s="69"/>
      <c r="M133" s="69"/>
    </row>
    <row r="134" ht="51" customHeight="1" spans="1:13">
      <c r="A134" s="46" t="s">
        <v>421</v>
      </c>
      <c r="B134" s="82" t="s">
        <v>422</v>
      </c>
      <c r="C134" s="82" t="s">
        <v>416</v>
      </c>
      <c r="D134" s="46" t="s">
        <v>299</v>
      </c>
      <c r="E134" s="48">
        <v>3.52</v>
      </c>
      <c r="F134" s="49"/>
      <c r="G134" s="50">
        <f t="shared" si="3"/>
        <v>0</v>
      </c>
      <c r="H134" s="21"/>
      <c r="I134" s="21">
        <v>721.85</v>
      </c>
      <c r="J134" s="69"/>
      <c r="K134" s="69"/>
      <c r="L134" s="69"/>
      <c r="M134" s="69"/>
    </row>
    <row r="135" ht="56" customHeight="1" spans="1:13">
      <c r="A135" s="46" t="s">
        <v>423</v>
      </c>
      <c r="B135" s="82" t="s">
        <v>424</v>
      </c>
      <c r="C135" s="82" t="s">
        <v>425</v>
      </c>
      <c r="D135" s="46" t="s">
        <v>299</v>
      </c>
      <c r="E135" s="48">
        <v>6.05</v>
      </c>
      <c r="F135" s="49"/>
      <c r="G135" s="50">
        <f t="shared" si="3"/>
        <v>0</v>
      </c>
      <c r="H135" s="21"/>
      <c r="I135" s="21">
        <v>824.82</v>
      </c>
      <c r="J135" s="69"/>
      <c r="K135" s="69"/>
      <c r="L135" s="69"/>
      <c r="M135" s="69"/>
    </row>
    <row r="136" ht="81" customHeight="1" spans="1:13">
      <c r="A136" s="46" t="s">
        <v>426</v>
      </c>
      <c r="B136" s="82" t="s">
        <v>427</v>
      </c>
      <c r="C136" s="82" t="s">
        <v>428</v>
      </c>
      <c r="D136" s="46" t="s">
        <v>368</v>
      </c>
      <c r="E136" s="48">
        <v>53.76</v>
      </c>
      <c r="F136" s="49"/>
      <c r="G136" s="50">
        <f t="shared" ref="G136:G161" si="4">IFERROR(IF(F136&gt;I136,"不符合单价范围",ROUND(E136*ROUND(F136,2),0)),0)</f>
        <v>0</v>
      </c>
      <c r="H136" s="21"/>
      <c r="I136" s="21">
        <v>199.63</v>
      </c>
      <c r="J136" s="69"/>
      <c r="K136" s="69"/>
      <c r="L136" s="69"/>
      <c r="M136" s="69"/>
    </row>
    <row r="137" ht="63" customHeight="1" spans="1:13">
      <c r="A137" s="46" t="s">
        <v>429</v>
      </c>
      <c r="B137" s="82" t="s">
        <v>430</v>
      </c>
      <c r="C137" s="82" t="s">
        <v>431</v>
      </c>
      <c r="D137" s="46" t="s">
        <v>368</v>
      </c>
      <c r="E137" s="48">
        <v>99.35</v>
      </c>
      <c r="F137" s="49"/>
      <c r="G137" s="50">
        <f t="shared" si="4"/>
        <v>0</v>
      </c>
      <c r="H137" s="21"/>
      <c r="I137" s="21">
        <v>99.86</v>
      </c>
      <c r="J137" s="69"/>
      <c r="K137" s="69"/>
      <c r="L137" s="69"/>
      <c r="M137" s="69"/>
    </row>
    <row r="138" ht="51" customHeight="1" spans="1:13">
      <c r="A138" s="46" t="s">
        <v>432</v>
      </c>
      <c r="B138" s="82" t="s">
        <v>433</v>
      </c>
      <c r="C138" s="82" t="s">
        <v>434</v>
      </c>
      <c r="D138" s="46" t="s">
        <v>368</v>
      </c>
      <c r="E138" s="48">
        <v>64.26</v>
      </c>
      <c r="F138" s="49"/>
      <c r="G138" s="50">
        <f t="shared" si="4"/>
        <v>0</v>
      </c>
      <c r="H138" s="21"/>
      <c r="I138" s="21">
        <v>868.91</v>
      </c>
      <c r="J138" s="69"/>
      <c r="K138" s="69"/>
      <c r="L138" s="69"/>
      <c r="M138" s="69"/>
    </row>
    <row r="139" ht="55" customHeight="1" spans="1:13">
      <c r="A139" s="46" t="s">
        <v>435</v>
      </c>
      <c r="B139" s="82" t="s">
        <v>436</v>
      </c>
      <c r="C139" s="82" t="s">
        <v>437</v>
      </c>
      <c r="D139" s="46" t="s">
        <v>368</v>
      </c>
      <c r="E139" s="48">
        <v>38.88</v>
      </c>
      <c r="F139" s="49"/>
      <c r="G139" s="50">
        <f t="shared" si="4"/>
        <v>0</v>
      </c>
      <c r="H139" s="21"/>
      <c r="I139" s="21">
        <v>1308.17</v>
      </c>
      <c r="J139" s="69"/>
      <c r="K139" s="69"/>
      <c r="L139" s="69"/>
      <c r="M139" s="69"/>
    </row>
    <row r="140" ht="74" customHeight="1" spans="1:13">
      <c r="A140" s="46" t="s">
        <v>438</v>
      </c>
      <c r="B140" s="82" t="s">
        <v>439</v>
      </c>
      <c r="C140" s="82" t="s">
        <v>440</v>
      </c>
      <c r="D140" s="46" t="s">
        <v>368</v>
      </c>
      <c r="E140" s="48">
        <v>364.92</v>
      </c>
      <c r="F140" s="49"/>
      <c r="G140" s="50">
        <f t="shared" si="4"/>
        <v>0</v>
      </c>
      <c r="H140" s="21"/>
      <c r="I140" s="21">
        <v>96.34</v>
      </c>
      <c r="J140" s="69"/>
      <c r="K140" s="69"/>
      <c r="L140" s="69"/>
      <c r="M140" s="69"/>
    </row>
    <row r="141" ht="84" customHeight="1" spans="1:13">
      <c r="A141" s="46" t="s">
        <v>441</v>
      </c>
      <c r="B141" s="82" t="s">
        <v>442</v>
      </c>
      <c r="C141" s="82" t="s">
        <v>443</v>
      </c>
      <c r="D141" s="46" t="s">
        <v>368</v>
      </c>
      <c r="E141" s="48">
        <v>295.94</v>
      </c>
      <c r="F141" s="49"/>
      <c r="G141" s="50">
        <f t="shared" si="4"/>
        <v>0</v>
      </c>
      <c r="H141" s="21"/>
      <c r="I141" s="21">
        <v>111.39</v>
      </c>
      <c r="J141" s="69"/>
      <c r="K141" s="69"/>
      <c r="L141" s="69"/>
      <c r="M141" s="69"/>
    </row>
    <row r="142" ht="54" customHeight="1" spans="1:13">
      <c r="A142" s="46" t="s">
        <v>444</v>
      </c>
      <c r="B142" s="82" t="s">
        <v>445</v>
      </c>
      <c r="C142" s="82" t="s">
        <v>446</v>
      </c>
      <c r="D142" s="46" t="s">
        <v>49</v>
      </c>
      <c r="E142" s="48">
        <v>45.6</v>
      </c>
      <c r="F142" s="49"/>
      <c r="G142" s="50">
        <f t="shared" si="4"/>
        <v>0</v>
      </c>
      <c r="H142" s="21"/>
      <c r="I142" s="21">
        <v>31.63</v>
      </c>
      <c r="J142" s="69"/>
      <c r="K142" s="69"/>
      <c r="L142" s="69"/>
      <c r="M142" s="69"/>
    </row>
    <row r="143" ht="51" customHeight="1" spans="1:13">
      <c r="A143" s="46" t="s">
        <v>447</v>
      </c>
      <c r="B143" s="82" t="s">
        <v>448</v>
      </c>
      <c r="C143" s="82" t="s">
        <v>404</v>
      </c>
      <c r="D143" s="46" t="s">
        <v>299</v>
      </c>
      <c r="E143" s="48">
        <v>20.87</v>
      </c>
      <c r="F143" s="49"/>
      <c r="G143" s="50">
        <f t="shared" si="4"/>
        <v>0</v>
      </c>
      <c r="H143" s="21"/>
      <c r="I143" s="21">
        <v>501.45</v>
      </c>
      <c r="J143" s="69"/>
      <c r="K143" s="69"/>
      <c r="L143" s="69"/>
      <c r="M143" s="69"/>
    </row>
    <row r="144" ht="38" customHeight="1" spans="1:13">
      <c r="A144" s="46" t="s">
        <v>449</v>
      </c>
      <c r="B144" s="82" t="s">
        <v>450</v>
      </c>
      <c r="C144" s="82" t="s">
        <v>451</v>
      </c>
      <c r="D144" s="46" t="s">
        <v>299</v>
      </c>
      <c r="E144" s="48">
        <v>20.87</v>
      </c>
      <c r="F144" s="49"/>
      <c r="G144" s="50">
        <f t="shared" si="4"/>
        <v>0</v>
      </c>
      <c r="H144" s="21"/>
      <c r="I144" s="21">
        <v>270.41</v>
      </c>
      <c r="J144" s="69"/>
      <c r="K144" s="69"/>
      <c r="L144" s="69"/>
      <c r="M144" s="69"/>
    </row>
    <row r="145" ht="51" customHeight="1" spans="1:13">
      <c r="A145" s="46" t="s">
        <v>452</v>
      </c>
      <c r="B145" s="82" t="s">
        <v>453</v>
      </c>
      <c r="C145" s="82" t="s">
        <v>454</v>
      </c>
      <c r="D145" s="46" t="s">
        <v>299</v>
      </c>
      <c r="E145" s="48">
        <v>23.31</v>
      </c>
      <c r="F145" s="49"/>
      <c r="G145" s="50">
        <f t="shared" si="4"/>
        <v>0</v>
      </c>
      <c r="H145" s="21"/>
      <c r="I145" s="21">
        <v>515.41</v>
      </c>
      <c r="J145" s="69"/>
      <c r="K145" s="69"/>
      <c r="L145" s="69"/>
      <c r="M145" s="69"/>
    </row>
    <row r="146" ht="46" customHeight="1" spans="1:13">
      <c r="A146" s="46" t="s">
        <v>455</v>
      </c>
      <c r="B146" s="82" t="s">
        <v>456</v>
      </c>
      <c r="C146" s="82" t="s">
        <v>457</v>
      </c>
      <c r="D146" s="46" t="s">
        <v>299</v>
      </c>
      <c r="E146" s="48">
        <v>13.38</v>
      </c>
      <c r="F146" s="49"/>
      <c r="G146" s="50">
        <f t="shared" si="4"/>
        <v>0</v>
      </c>
      <c r="H146" s="21"/>
      <c r="I146" s="21">
        <v>896.84</v>
      </c>
      <c r="J146" s="69"/>
      <c r="K146" s="69"/>
      <c r="L146" s="69"/>
      <c r="M146" s="69"/>
    </row>
    <row r="147" ht="63" customHeight="1" spans="1:13">
      <c r="A147" s="46" t="s">
        <v>458</v>
      </c>
      <c r="B147" s="82" t="s">
        <v>459</v>
      </c>
      <c r="C147" s="82" t="s">
        <v>460</v>
      </c>
      <c r="D147" s="46" t="s">
        <v>299</v>
      </c>
      <c r="E147" s="48">
        <v>4.38</v>
      </c>
      <c r="F147" s="49"/>
      <c r="G147" s="50">
        <f t="shared" si="4"/>
        <v>0</v>
      </c>
      <c r="H147" s="21"/>
      <c r="I147" s="21">
        <v>632.18</v>
      </c>
      <c r="J147" s="69"/>
      <c r="K147" s="69"/>
      <c r="L147" s="69"/>
      <c r="M147" s="69"/>
    </row>
    <row r="148" ht="37" customHeight="1" spans="1:13">
      <c r="A148" s="113" t="s">
        <v>461</v>
      </c>
      <c r="B148" s="82" t="s">
        <v>462</v>
      </c>
      <c r="C148" s="82" t="s">
        <v>463</v>
      </c>
      <c r="D148" s="46" t="s">
        <v>299</v>
      </c>
      <c r="E148" s="48">
        <v>4.31</v>
      </c>
      <c r="F148" s="49"/>
      <c r="G148" s="50">
        <f t="shared" si="4"/>
        <v>0</v>
      </c>
      <c r="H148" s="21"/>
      <c r="I148" s="21">
        <v>49.31</v>
      </c>
      <c r="J148" s="69"/>
      <c r="K148" s="69"/>
      <c r="L148" s="69"/>
      <c r="M148" s="69"/>
    </row>
    <row r="149" ht="48" customHeight="1" spans="1:13">
      <c r="A149" s="46" t="s">
        <v>464</v>
      </c>
      <c r="B149" s="82" t="s">
        <v>465</v>
      </c>
      <c r="C149" s="82" t="s">
        <v>466</v>
      </c>
      <c r="D149" s="46" t="s">
        <v>399</v>
      </c>
      <c r="E149" s="48">
        <v>1.129</v>
      </c>
      <c r="F149" s="49"/>
      <c r="G149" s="50">
        <f t="shared" si="4"/>
        <v>0</v>
      </c>
      <c r="H149" s="21"/>
      <c r="I149" s="21">
        <v>11838.65</v>
      </c>
      <c r="J149" s="69"/>
      <c r="K149" s="69"/>
      <c r="L149" s="69"/>
      <c r="M149" s="69"/>
    </row>
    <row r="150" ht="57" customHeight="1" spans="1:13">
      <c r="A150" s="46" t="s">
        <v>467</v>
      </c>
      <c r="B150" s="82" t="s">
        <v>468</v>
      </c>
      <c r="C150" s="82" t="s">
        <v>469</v>
      </c>
      <c r="D150" s="46" t="s">
        <v>399</v>
      </c>
      <c r="E150" s="48">
        <v>0.24</v>
      </c>
      <c r="F150" s="49"/>
      <c r="G150" s="50">
        <f t="shared" si="4"/>
        <v>0</v>
      </c>
      <c r="H150" s="21"/>
      <c r="I150" s="21">
        <v>5869.96</v>
      </c>
      <c r="J150" s="69"/>
      <c r="K150" s="69"/>
      <c r="L150" s="69"/>
      <c r="M150" s="69"/>
    </row>
    <row r="151" ht="69" customHeight="1" spans="1:13">
      <c r="A151" s="46" t="s">
        <v>470</v>
      </c>
      <c r="B151" s="82" t="s">
        <v>397</v>
      </c>
      <c r="C151" s="82" t="s">
        <v>469</v>
      </c>
      <c r="D151" s="46" t="s">
        <v>399</v>
      </c>
      <c r="E151" s="48">
        <v>0.902</v>
      </c>
      <c r="F151" s="49"/>
      <c r="G151" s="50">
        <f t="shared" si="4"/>
        <v>0</v>
      </c>
      <c r="H151" s="21"/>
      <c r="I151" s="21">
        <v>4475.23</v>
      </c>
      <c r="J151" s="69"/>
      <c r="K151" s="69"/>
      <c r="L151" s="69"/>
      <c r="M151" s="69"/>
    </row>
    <row r="152" ht="50" customHeight="1" spans="1:13">
      <c r="A152" s="46" t="s">
        <v>471</v>
      </c>
      <c r="B152" s="82" t="s">
        <v>472</v>
      </c>
      <c r="C152" s="82" t="s">
        <v>473</v>
      </c>
      <c r="D152" s="46" t="s">
        <v>299</v>
      </c>
      <c r="E152" s="48">
        <v>73.31</v>
      </c>
      <c r="F152" s="49"/>
      <c r="G152" s="50">
        <f t="shared" si="4"/>
        <v>0</v>
      </c>
      <c r="H152" s="21"/>
      <c r="I152" s="21">
        <v>416.39</v>
      </c>
      <c r="J152" s="69"/>
      <c r="K152" s="69"/>
      <c r="L152" s="69"/>
      <c r="M152" s="69"/>
    </row>
    <row r="153" ht="47" customHeight="1" spans="1:13">
      <c r="A153" s="46" t="s">
        <v>474</v>
      </c>
      <c r="B153" s="82" t="s">
        <v>475</v>
      </c>
      <c r="C153" s="82" t="s">
        <v>457</v>
      </c>
      <c r="D153" s="46" t="s">
        <v>299</v>
      </c>
      <c r="E153" s="48">
        <v>14.66</v>
      </c>
      <c r="F153" s="49"/>
      <c r="G153" s="50">
        <f t="shared" si="4"/>
        <v>0</v>
      </c>
      <c r="H153" s="21"/>
      <c r="I153" s="21">
        <v>69.45</v>
      </c>
      <c r="J153" s="69"/>
      <c r="K153" s="69"/>
      <c r="L153" s="69"/>
      <c r="M153" s="69"/>
    </row>
    <row r="154" ht="52" customHeight="1" spans="1:13">
      <c r="A154" s="46" t="s">
        <v>476</v>
      </c>
      <c r="B154" s="82" t="s">
        <v>477</v>
      </c>
      <c r="C154" s="82" t="s">
        <v>478</v>
      </c>
      <c r="D154" s="46" t="s">
        <v>281</v>
      </c>
      <c r="E154" s="48">
        <v>6</v>
      </c>
      <c r="F154" s="49"/>
      <c r="G154" s="50">
        <f t="shared" si="4"/>
        <v>0</v>
      </c>
      <c r="H154" s="21"/>
      <c r="I154" s="21">
        <v>84.12</v>
      </c>
      <c r="J154" s="69"/>
      <c r="K154" s="69"/>
      <c r="L154" s="69"/>
      <c r="M154" s="69"/>
    </row>
    <row r="155" ht="57" customHeight="1" spans="1:13">
      <c r="A155" s="46" t="s">
        <v>479</v>
      </c>
      <c r="B155" s="82" t="s">
        <v>480</v>
      </c>
      <c r="C155" s="82" t="s">
        <v>481</v>
      </c>
      <c r="D155" s="46" t="s">
        <v>368</v>
      </c>
      <c r="E155" s="48">
        <v>109.75</v>
      </c>
      <c r="F155" s="49"/>
      <c r="G155" s="50">
        <f t="shared" si="4"/>
        <v>0</v>
      </c>
      <c r="H155" s="21"/>
      <c r="I155" s="21">
        <v>28.34</v>
      </c>
      <c r="J155" s="69"/>
      <c r="K155" s="69"/>
      <c r="L155" s="69"/>
      <c r="M155" s="69"/>
    </row>
    <row r="156" ht="67" customHeight="1" spans="1:13">
      <c r="A156" s="46" t="s">
        <v>482</v>
      </c>
      <c r="B156" s="82" t="s">
        <v>483</v>
      </c>
      <c r="C156" s="82" t="s">
        <v>484</v>
      </c>
      <c r="D156" s="46" t="s">
        <v>368</v>
      </c>
      <c r="E156" s="48">
        <v>343.23</v>
      </c>
      <c r="F156" s="49"/>
      <c r="G156" s="50">
        <f t="shared" si="4"/>
        <v>0</v>
      </c>
      <c r="H156" s="21"/>
      <c r="I156" s="21">
        <v>21.92</v>
      </c>
      <c r="J156" s="69"/>
      <c r="K156" s="69"/>
      <c r="L156" s="69"/>
      <c r="M156" s="69"/>
    </row>
    <row r="157" ht="99" customHeight="1" spans="1:13">
      <c r="A157" s="46" t="s">
        <v>485</v>
      </c>
      <c r="B157" s="82" t="s">
        <v>486</v>
      </c>
      <c r="C157" s="82" t="s">
        <v>487</v>
      </c>
      <c r="D157" s="46" t="s">
        <v>368</v>
      </c>
      <c r="E157" s="48">
        <v>736.25</v>
      </c>
      <c r="F157" s="49"/>
      <c r="G157" s="50">
        <f t="shared" si="4"/>
        <v>0</v>
      </c>
      <c r="H157" s="21"/>
      <c r="I157" s="21">
        <v>153.31</v>
      </c>
      <c r="J157" s="69"/>
      <c r="K157" s="69"/>
      <c r="L157" s="69"/>
      <c r="M157" s="69"/>
    </row>
    <row r="158" ht="73" customHeight="1" spans="1:13">
      <c r="A158" s="46" t="s">
        <v>488</v>
      </c>
      <c r="B158" s="82" t="s">
        <v>489</v>
      </c>
      <c r="C158" s="82" t="s">
        <v>490</v>
      </c>
      <c r="D158" s="46" t="s">
        <v>368</v>
      </c>
      <c r="E158" s="48">
        <v>634.49</v>
      </c>
      <c r="F158" s="49"/>
      <c r="G158" s="50">
        <f t="shared" si="4"/>
        <v>0</v>
      </c>
      <c r="H158" s="21"/>
      <c r="I158" s="21">
        <v>36.1</v>
      </c>
      <c r="J158" s="69"/>
      <c r="K158" s="69"/>
      <c r="L158" s="69"/>
      <c r="M158" s="69"/>
    </row>
    <row r="159" ht="63" customHeight="1" spans="1:13">
      <c r="A159" s="46" t="s">
        <v>491</v>
      </c>
      <c r="B159" s="82" t="s">
        <v>492</v>
      </c>
      <c r="C159" s="82" t="s">
        <v>493</v>
      </c>
      <c r="D159" s="46" t="s">
        <v>368</v>
      </c>
      <c r="E159" s="48">
        <v>284.12</v>
      </c>
      <c r="F159" s="49"/>
      <c r="G159" s="50">
        <f t="shared" si="4"/>
        <v>0</v>
      </c>
      <c r="H159" s="21"/>
      <c r="I159" s="21">
        <v>27.2</v>
      </c>
      <c r="J159" s="69"/>
      <c r="K159" s="69"/>
      <c r="L159" s="69"/>
      <c r="M159" s="69"/>
    </row>
    <row r="160" ht="75" customHeight="1" spans="1:13">
      <c r="A160" s="46" t="s">
        <v>494</v>
      </c>
      <c r="B160" s="82" t="s">
        <v>495</v>
      </c>
      <c r="C160" s="82" t="s">
        <v>496</v>
      </c>
      <c r="D160" s="46" t="s">
        <v>497</v>
      </c>
      <c r="E160" s="48">
        <v>315.18</v>
      </c>
      <c r="F160" s="49"/>
      <c r="G160" s="50">
        <f t="shared" si="4"/>
        <v>0</v>
      </c>
      <c r="H160" s="21"/>
      <c r="I160" s="21">
        <v>38.27</v>
      </c>
      <c r="J160" s="69"/>
      <c r="K160" s="69"/>
      <c r="L160" s="69"/>
      <c r="M160" s="69"/>
    </row>
    <row r="161" ht="63" customHeight="1" spans="1:13">
      <c r="A161" s="46" t="s">
        <v>300</v>
      </c>
      <c r="B161" s="82" t="s">
        <v>498</v>
      </c>
      <c r="C161" s="82" t="s">
        <v>499</v>
      </c>
      <c r="D161" s="46" t="s">
        <v>299</v>
      </c>
      <c r="E161" s="48">
        <v>252.15</v>
      </c>
      <c r="F161" s="49"/>
      <c r="G161" s="50">
        <f t="shared" si="4"/>
        <v>0</v>
      </c>
      <c r="H161" s="21"/>
      <c r="I161" s="21">
        <v>108.14</v>
      </c>
      <c r="J161" s="69"/>
      <c r="K161" s="69"/>
      <c r="L161" s="69"/>
      <c r="M161" s="69"/>
    </row>
    <row r="162" ht="39" customHeight="1" spans="1:9">
      <c r="A162" s="55" t="s">
        <v>500</v>
      </c>
      <c r="B162" s="55"/>
      <c r="C162" s="56"/>
      <c r="D162" s="55"/>
      <c r="E162" s="58"/>
      <c r="F162" s="55">
        <f>SUM(G7:G161)</f>
        <v>0</v>
      </c>
      <c r="G162" s="55"/>
      <c r="H162" s="14" t="s">
        <v>501</v>
      </c>
      <c r="I162" s="21"/>
    </row>
    <row r="163" ht="34" customHeight="1" spans="1:9">
      <c r="A163" s="56" t="s">
        <v>18</v>
      </c>
      <c r="B163" s="56"/>
      <c r="C163" s="56"/>
      <c r="D163" s="56"/>
      <c r="E163" s="89"/>
      <c r="F163" s="56"/>
      <c r="G163" s="56"/>
      <c r="H163" s="90"/>
      <c r="I163" s="21"/>
    </row>
    <row r="164" ht="45" customHeight="1" spans="1:14">
      <c r="A164" s="10" t="s">
        <v>502</v>
      </c>
      <c r="B164" s="47" t="s">
        <v>503</v>
      </c>
      <c r="C164" s="82" t="s">
        <v>504</v>
      </c>
      <c r="D164" s="10" t="s">
        <v>49</v>
      </c>
      <c r="E164" s="53">
        <f>18480+242.92</f>
        <v>18722.92</v>
      </c>
      <c r="F164" s="57">
        <v>36.09</v>
      </c>
      <c r="G164" s="50">
        <v>675710</v>
      </c>
      <c r="H164" s="86"/>
      <c r="I164" s="21"/>
      <c r="J164" s="70"/>
      <c r="K164" s="71"/>
      <c r="L164" s="70"/>
      <c r="M164" s="72"/>
      <c r="N164" s="73"/>
    </row>
    <row r="165" ht="45" customHeight="1" spans="1:14">
      <c r="A165" s="91" t="s">
        <v>505</v>
      </c>
      <c r="B165" s="92" t="s">
        <v>506</v>
      </c>
      <c r="C165" s="93" t="s">
        <v>507</v>
      </c>
      <c r="D165" s="91" t="s">
        <v>368</v>
      </c>
      <c r="E165" s="94">
        <v>915.02</v>
      </c>
      <c r="F165" s="95">
        <v>12.74</v>
      </c>
      <c r="G165" s="50">
        <v>11657</v>
      </c>
      <c r="H165" s="86"/>
      <c r="I165" s="21"/>
      <c r="J165" s="70"/>
      <c r="K165" s="71"/>
      <c r="L165" s="70"/>
      <c r="M165" s="72"/>
      <c r="N165" s="73"/>
    </row>
    <row r="166" ht="45" customHeight="1" spans="1:14">
      <c r="A166" s="91" t="s">
        <v>508</v>
      </c>
      <c r="B166" s="92" t="s">
        <v>509</v>
      </c>
      <c r="C166" s="93" t="s">
        <v>507</v>
      </c>
      <c r="D166" s="91" t="s">
        <v>368</v>
      </c>
      <c r="E166" s="94">
        <v>285</v>
      </c>
      <c r="F166" s="95">
        <v>13.51</v>
      </c>
      <c r="G166" s="50">
        <v>3850</v>
      </c>
      <c r="H166" s="86"/>
      <c r="I166" s="21"/>
      <c r="J166" s="70"/>
      <c r="K166" s="71"/>
      <c r="L166" s="70"/>
      <c r="M166" s="72"/>
      <c r="N166" s="73"/>
    </row>
    <row r="167" ht="29" customHeight="1" spans="1:9">
      <c r="A167" s="55" t="s">
        <v>500</v>
      </c>
      <c r="B167" s="55"/>
      <c r="C167" s="56"/>
      <c r="D167" s="55"/>
      <c r="E167" s="58"/>
      <c r="F167" s="59">
        <f>SUM(G164:G166)</f>
        <v>691217</v>
      </c>
      <c r="G167" s="60"/>
      <c r="H167" s="61" t="s">
        <v>510</v>
      </c>
      <c r="I167" s="21"/>
    </row>
    <row r="168" ht="29" customHeight="1" spans="1:9">
      <c r="A168" s="62" t="s">
        <v>19</v>
      </c>
      <c r="B168" s="63"/>
      <c r="C168" s="63"/>
      <c r="D168" s="63"/>
      <c r="E168" s="64"/>
      <c r="F168" s="63"/>
      <c r="G168" s="65"/>
      <c r="H168" s="90"/>
      <c r="I168" s="21"/>
    </row>
    <row r="169" ht="35" customHeight="1" spans="1:9">
      <c r="A169" s="114" t="s">
        <v>511</v>
      </c>
      <c r="B169" s="47" t="s">
        <v>512</v>
      </c>
      <c r="C169" s="82" t="s">
        <v>513</v>
      </c>
      <c r="D169" s="10" t="s">
        <v>368</v>
      </c>
      <c r="E169" s="53">
        <v>435.12</v>
      </c>
      <c r="F169" s="54"/>
      <c r="G169" s="50">
        <f>IFERROR(IF(F169&gt;I169,"不符合单价范围",ROUND(E169*ROUND(F169,2),0)),0)</f>
        <v>0</v>
      </c>
      <c r="I169" s="21">
        <v>63.63</v>
      </c>
    </row>
    <row r="170" ht="35" customHeight="1" spans="1:9">
      <c r="A170" s="10" t="s">
        <v>514</v>
      </c>
      <c r="B170" s="96" t="s">
        <v>515</v>
      </c>
      <c r="C170" s="82" t="s">
        <v>516</v>
      </c>
      <c r="D170" s="10" t="s">
        <v>368</v>
      </c>
      <c r="E170" s="53">
        <v>2104.39</v>
      </c>
      <c r="F170" s="54"/>
      <c r="G170" s="50">
        <f>IFERROR(IF(F170&gt;I170,"不符合单价范围",ROUND(E170*ROUND(F170,2),0)),0)</f>
        <v>0</v>
      </c>
      <c r="I170" s="21">
        <v>41.8</v>
      </c>
    </row>
    <row r="171" ht="35" customHeight="1" spans="1:9">
      <c r="A171" s="10" t="s">
        <v>517</v>
      </c>
      <c r="B171" s="96" t="s">
        <v>518</v>
      </c>
      <c r="C171" s="82" t="s">
        <v>519</v>
      </c>
      <c r="D171" s="10" t="s">
        <v>368</v>
      </c>
      <c r="E171" s="53">
        <v>5965.92</v>
      </c>
      <c r="F171" s="54"/>
      <c r="G171" s="50">
        <f>IFERROR(IF(F171&gt;I171,"不符合单价范围",ROUND(E171*ROUND(F171,2),0)),0)</f>
        <v>0</v>
      </c>
      <c r="I171" s="21">
        <v>68.66</v>
      </c>
    </row>
    <row r="172" ht="35" customHeight="1" spans="1:9">
      <c r="A172" s="10" t="s">
        <v>520</v>
      </c>
      <c r="B172" s="96" t="s">
        <v>521</v>
      </c>
      <c r="C172" s="82" t="s">
        <v>522</v>
      </c>
      <c r="D172" s="10" t="s">
        <v>368</v>
      </c>
      <c r="E172" s="53">
        <v>340.34</v>
      </c>
      <c r="F172" s="54"/>
      <c r="G172" s="50">
        <f>IFERROR(IF(F172&gt;I172,"不符合单价范围",ROUND(E172*ROUND(F172,2),0)),0)</f>
        <v>0</v>
      </c>
      <c r="I172" s="21">
        <v>68.66</v>
      </c>
    </row>
    <row r="173" ht="35" customHeight="1" spans="1:9">
      <c r="A173" s="10" t="s">
        <v>523</v>
      </c>
      <c r="B173" s="96" t="s">
        <v>524</v>
      </c>
      <c r="C173" s="82" t="s">
        <v>525</v>
      </c>
      <c r="D173" s="10" t="s">
        <v>368</v>
      </c>
      <c r="E173" s="53">
        <v>1638</v>
      </c>
      <c r="F173" s="54"/>
      <c r="G173" s="50">
        <f>IFERROR(IF(F173&gt;I173,"不符合单价范围",ROUND(E173*ROUND(F173,2),0)),0)</f>
        <v>0</v>
      </c>
      <c r="H173" s="97"/>
      <c r="I173" s="21">
        <v>61.33</v>
      </c>
    </row>
    <row r="174" ht="35" customHeight="1" spans="1:9">
      <c r="A174" s="91" t="s">
        <v>526</v>
      </c>
      <c r="B174" s="92" t="s">
        <v>527</v>
      </c>
      <c r="C174" s="93" t="s">
        <v>516</v>
      </c>
      <c r="D174" s="91" t="s">
        <v>368</v>
      </c>
      <c r="E174" s="94">
        <v>23.32</v>
      </c>
      <c r="F174" s="98"/>
      <c r="G174" s="50">
        <f t="shared" ref="G173:G181" si="5">IFERROR(IF(F174&gt;I174,"不符合单价范围",ROUND(E174*ROUND(F174,2),0)),0)</f>
        <v>0</v>
      </c>
      <c r="H174" s="97"/>
      <c r="I174" s="21">
        <v>33.38</v>
      </c>
    </row>
    <row r="175" ht="35" customHeight="1" spans="1:9">
      <c r="A175" s="91" t="s">
        <v>528</v>
      </c>
      <c r="B175" s="92" t="s">
        <v>529</v>
      </c>
      <c r="C175" s="93" t="s">
        <v>530</v>
      </c>
      <c r="D175" s="91" t="s">
        <v>368</v>
      </c>
      <c r="E175" s="94">
        <v>91.42</v>
      </c>
      <c r="F175" s="98"/>
      <c r="G175" s="50">
        <f t="shared" si="5"/>
        <v>0</v>
      </c>
      <c r="H175" s="97"/>
      <c r="I175" s="21">
        <v>51.54</v>
      </c>
    </row>
    <row r="176" ht="35" customHeight="1" spans="1:9">
      <c r="A176" s="91" t="s">
        <v>531</v>
      </c>
      <c r="B176" s="92" t="s">
        <v>532</v>
      </c>
      <c r="C176" s="93" t="s">
        <v>533</v>
      </c>
      <c r="D176" s="91" t="s">
        <v>368</v>
      </c>
      <c r="E176" s="94">
        <v>402.52</v>
      </c>
      <c r="F176" s="98"/>
      <c r="G176" s="50">
        <f t="shared" si="5"/>
        <v>0</v>
      </c>
      <c r="H176" s="97"/>
      <c r="I176" s="21">
        <v>88.05</v>
      </c>
    </row>
    <row r="177" ht="35" customHeight="1" spans="1:9">
      <c r="A177" s="91" t="s">
        <v>534</v>
      </c>
      <c r="B177" s="92" t="s">
        <v>535</v>
      </c>
      <c r="C177" s="93" t="s">
        <v>536</v>
      </c>
      <c r="D177" s="91" t="s">
        <v>368</v>
      </c>
      <c r="E177" s="94">
        <v>311.86</v>
      </c>
      <c r="F177" s="98"/>
      <c r="G177" s="50">
        <f t="shared" si="5"/>
        <v>0</v>
      </c>
      <c r="H177" s="97"/>
      <c r="I177" s="21">
        <v>50.81</v>
      </c>
    </row>
    <row r="178" ht="35" customHeight="1" spans="1:9">
      <c r="A178" s="91" t="s">
        <v>537</v>
      </c>
      <c r="B178" s="92" t="s">
        <v>538</v>
      </c>
      <c r="C178" s="93" t="s">
        <v>539</v>
      </c>
      <c r="D178" s="91" t="s">
        <v>368</v>
      </c>
      <c r="E178" s="94">
        <v>285</v>
      </c>
      <c r="F178" s="98"/>
      <c r="G178" s="50">
        <f t="shared" si="5"/>
        <v>0</v>
      </c>
      <c r="H178" s="97"/>
      <c r="I178" s="21">
        <v>69.62</v>
      </c>
    </row>
    <row r="179" ht="35" customHeight="1" spans="1:9">
      <c r="A179" s="91" t="s">
        <v>540</v>
      </c>
      <c r="B179" s="92" t="s">
        <v>541</v>
      </c>
      <c r="C179" s="93" t="s">
        <v>542</v>
      </c>
      <c r="D179" s="91" t="s">
        <v>368</v>
      </c>
      <c r="E179" s="94">
        <v>235.52</v>
      </c>
      <c r="F179" s="98"/>
      <c r="G179" s="50">
        <f t="shared" si="5"/>
        <v>0</v>
      </c>
      <c r="H179" s="97"/>
      <c r="I179" s="21">
        <v>74.37</v>
      </c>
    </row>
    <row r="180" ht="35" customHeight="1" spans="1:9">
      <c r="A180" s="91" t="s">
        <v>543</v>
      </c>
      <c r="B180" s="92" t="s">
        <v>544</v>
      </c>
      <c r="C180" s="93" t="s">
        <v>545</v>
      </c>
      <c r="D180" s="91" t="s">
        <v>368</v>
      </c>
      <c r="E180" s="94">
        <v>35.35</v>
      </c>
      <c r="F180" s="98"/>
      <c r="G180" s="50">
        <f t="shared" si="5"/>
        <v>0</v>
      </c>
      <c r="H180" s="97"/>
      <c r="I180" s="21">
        <v>82.29</v>
      </c>
    </row>
    <row r="181" ht="35" customHeight="1" spans="1:9">
      <c r="A181" s="91" t="s">
        <v>546</v>
      </c>
      <c r="B181" s="92" t="s">
        <v>547</v>
      </c>
      <c r="C181" s="93" t="s">
        <v>548</v>
      </c>
      <c r="D181" s="91" t="s">
        <v>368</v>
      </c>
      <c r="E181" s="94">
        <v>61.08</v>
      </c>
      <c r="F181" s="98"/>
      <c r="G181" s="50">
        <f t="shared" si="5"/>
        <v>0</v>
      </c>
      <c r="H181" s="97"/>
      <c r="I181" s="21">
        <v>44.3</v>
      </c>
    </row>
    <row r="182" ht="29" customHeight="1" spans="1:9">
      <c r="A182" s="55" t="s">
        <v>500</v>
      </c>
      <c r="B182" s="55"/>
      <c r="C182" s="56"/>
      <c r="D182" s="55"/>
      <c r="E182" s="58"/>
      <c r="F182" s="59">
        <f>SUM(G169:G181)</f>
        <v>0</v>
      </c>
      <c r="G182" s="60"/>
      <c r="H182" s="61" t="s">
        <v>549</v>
      </c>
      <c r="I182" s="21"/>
    </row>
    <row r="183" ht="39" customHeight="1" spans="1:9">
      <c r="A183" s="59" t="s">
        <v>550</v>
      </c>
      <c r="B183" s="66"/>
      <c r="C183" s="99"/>
      <c r="D183" s="66"/>
      <c r="E183" s="100"/>
      <c r="F183" s="67">
        <f>F162+F167+F182</f>
        <v>691217</v>
      </c>
      <c r="G183" s="68"/>
      <c r="H183" s="61" t="s">
        <v>551</v>
      </c>
      <c r="I183" s="21"/>
    </row>
  </sheetData>
  <sheetProtection algorithmName="SHA-512" hashValue="kXmSQowdIlg/uxwMfRYxGBHX3iD1I7itdC2Ky2YB8ZJmXBQKWtZCx9zHKER6kpHOeyBzwmiiLR/13cxzJUybkQ==" saltValue="rlFrm1x+IGv3IUsH3Xw9qg==" spinCount="100000" sheet="1" objects="1"/>
  <mergeCells count="20">
    <mergeCell ref="A1:G1"/>
    <mergeCell ref="A5:G5"/>
    <mergeCell ref="A162:E162"/>
    <mergeCell ref="F162:G162"/>
    <mergeCell ref="A163:G163"/>
    <mergeCell ref="A167:E167"/>
    <mergeCell ref="F167:G167"/>
    <mergeCell ref="A168:G168"/>
    <mergeCell ref="A182:E182"/>
    <mergeCell ref="F182:G182"/>
    <mergeCell ref="A183:E183"/>
    <mergeCell ref="F183:G183"/>
    <mergeCell ref="A3:A4"/>
    <mergeCell ref="B3:B4"/>
    <mergeCell ref="C3:C4"/>
    <mergeCell ref="D3:D4"/>
    <mergeCell ref="E3:E4"/>
    <mergeCell ref="F3:F4"/>
    <mergeCell ref="G3:G4"/>
    <mergeCell ref="I3:I4"/>
  </mergeCells>
  <printOptions horizontalCentered="1"/>
  <pageMargins left="0.393055555555556" right="0.393055555555556" top="0.393055555555556" bottom="0.393055555555556" header="0.5" footer="0.5"/>
  <pageSetup paperSize="9" scale="84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4"/>
  <sheetViews>
    <sheetView view="pageBreakPreview" zoomScaleNormal="100" workbookViewId="0">
      <pane ySplit="4" topLeftCell="A11" activePane="bottomLeft" state="frozen"/>
      <selection/>
      <selection pane="bottomLeft" activeCell="H11" sqref="H11"/>
    </sheetView>
  </sheetViews>
  <sheetFormatPr defaultColWidth="9" defaultRowHeight="13.5"/>
  <cols>
    <col min="1" max="1" width="15.875" style="1" customWidth="1"/>
    <col min="2" max="2" width="30.375" style="1" customWidth="1"/>
    <col min="3" max="3" width="31.25" style="1" customWidth="1"/>
    <col min="4" max="4" width="6.875" style="1" customWidth="1"/>
    <col min="5" max="5" width="7.75" style="1" customWidth="1"/>
    <col min="6" max="6" width="10.25" style="1" customWidth="1"/>
    <col min="7" max="7" width="12.625" style="1"/>
    <col min="8" max="8" width="22.375" style="1" customWidth="1"/>
    <col min="9" max="10" width="11.375" style="1" customWidth="1"/>
    <col min="11" max="11" width="33.375" style="1" customWidth="1"/>
    <col min="12" max="12" width="9" style="1"/>
    <col min="13" max="13" width="9.375" style="1"/>
    <col min="14" max="14" width="10.375" style="1"/>
    <col min="15" max="16384" width="9" style="1"/>
  </cols>
  <sheetData>
    <row r="1" ht="27" customHeight="1" spans="1:7">
      <c r="A1" s="42" t="s">
        <v>36</v>
      </c>
      <c r="B1" s="42"/>
      <c r="C1" s="42"/>
      <c r="D1" s="42"/>
      <c r="E1" s="42"/>
      <c r="F1" s="42"/>
      <c r="G1" s="42"/>
    </row>
    <row r="2" s="21" customFormat="1" ht="31" customHeight="1" spans="1:1">
      <c r="A2" s="13" t="s">
        <v>1</v>
      </c>
    </row>
    <row r="3" s="21" customFormat="1" ht="18" customHeight="1" spans="1:10">
      <c r="A3" s="6" t="s">
        <v>37</v>
      </c>
      <c r="B3" s="6" t="s">
        <v>38</v>
      </c>
      <c r="C3" s="6" t="s">
        <v>39</v>
      </c>
      <c r="D3" s="6" t="s">
        <v>40</v>
      </c>
      <c r="E3" s="6" t="s">
        <v>41</v>
      </c>
      <c r="F3" s="43" t="s">
        <v>42</v>
      </c>
      <c r="G3" s="43" t="s">
        <v>43</v>
      </c>
      <c r="H3" s="14"/>
      <c r="I3" s="14" t="s">
        <v>44</v>
      </c>
      <c r="J3" s="14"/>
    </row>
    <row r="4" s="21" customFormat="1" ht="18" customHeight="1" spans="1:10">
      <c r="A4" s="43"/>
      <c r="B4" s="43"/>
      <c r="C4" s="43"/>
      <c r="D4" s="43"/>
      <c r="E4" s="43"/>
      <c r="F4" s="44"/>
      <c r="G4" s="44"/>
      <c r="H4" s="14"/>
      <c r="I4" s="14"/>
      <c r="J4" s="14"/>
    </row>
    <row r="5" s="21" customFormat="1" ht="36" customHeight="1" spans="1:8">
      <c r="A5" s="45" t="s">
        <v>12</v>
      </c>
      <c r="B5" s="45"/>
      <c r="C5" s="45"/>
      <c r="D5" s="45"/>
      <c r="E5" s="45"/>
      <c r="F5" s="45"/>
      <c r="G5" s="45"/>
      <c r="H5" s="14"/>
    </row>
    <row r="6" s="21" customFormat="1" ht="24" customHeight="1" spans="1:7">
      <c r="A6" s="6"/>
      <c r="B6" s="45" t="s">
        <v>45</v>
      </c>
      <c r="C6" s="6"/>
      <c r="D6" s="6"/>
      <c r="E6" s="6"/>
      <c r="F6" s="6"/>
      <c r="G6" s="6"/>
    </row>
    <row r="7" s="21" customFormat="1" ht="69" customHeight="1" spans="1:9">
      <c r="A7" s="113" t="s">
        <v>552</v>
      </c>
      <c r="B7" s="47" t="s">
        <v>553</v>
      </c>
      <c r="C7" s="47" t="s">
        <v>554</v>
      </c>
      <c r="D7" s="46" t="s">
        <v>56</v>
      </c>
      <c r="E7" s="48">
        <v>70</v>
      </c>
      <c r="F7" s="49"/>
      <c r="G7" s="50">
        <f>IFERROR(IF(F7&gt;I7,"不符合单价范围",ROUND(E7*ROUND(F7,2),0)),0)</f>
        <v>0</v>
      </c>
      <c r="I7" s="21">
        <v>221.13</v>
      </c>
    </row>
    <row r="8" s="21" customFormat="1" ht="71" customHeight="1" spans="1:9">
      <c r="A8" s="113" t="s">
        <v>50</v>
      </c>
      <c r="B8" s="47" t="s">
        <v>555</v>
      </c>
      <c r="C8" s="47" t="s">
        <v>556</v>
      </c>
      <c r="D8" s="46" t="s">
        <v>56</v>
      </c>
      <c r="E8" s="48">
        <v>730</v>
      </c>
      <c r="F8" s="49"/>
      <c r="G8" s="50">
        <f t="shared" ref="G8:G43" si="0">IFERROR(IF(F8&gt;I8,"不符合单价范围",ROUND(E8*ROUND(F8,2),0)),0)</f>
        <v>0</v>
      </c>
      <c r="I8" s="21">
        <v>370.19</v>
      </c>
    </row>
    <row r="9" s="21" customFormat="1" ht="68" customHeight="1" spans="1:9">
      <c r="A9" s="113" t="s">
        <v>557</v>
      </c>
      <c r="B9" s="47" t="s">
        <v>558</v>
      </c>
      <c r="C9" s="47" t="s">
        <v>559</v>
      </c>
      <c r="D9" s="46" t="s">
        <v>56</v>
      </c>
      <c r="E9" s="48">
        <v>815</v>
      </c>
      <c r="F9" s="49"/>
      <c r="G9" s="50">
        <f t="shared" si="0"/>
        <v>0</v>
      </c>
      <c r="I9" s="21">
        <v>735.12</v>
      </c>
    </row>
    <row r="10" s="21" customFormat="1" ht="70" customHeight="1" spans="1:9">
      <c r="A10" s="113" t="s">
        <v>560</v>
      </c>
      <c r="B10" s="47" t="s">
        <v>561</v>
      </c>
      <c r="C10" s="47" t="s">
        <v>562</v>
      </c>
      <c r="D10" s="46" t="s">
        <v>75</v>
      </c>
      <c r="E10" s="48">
        <v>2</v>
      </c>
      <c r="F10" s="49"/>
      <c r="G10" s="50">
        <f t="shared" si="0"/>
        <v>0</v>
      </c>
      <c r="I10" s="21">
        <v>377.22</v>
      </c>
    </row>
    <row r="11" s="21" customFormat="1" ht="71" customHeight="1" spans="1:9">
      <c r="A11" s="113" t="s">
        <v>76</v>
      </c>
      <c r="B11" s="47" t="s">
        <v>563</v>
      </c>
      <c r="C11" s="47" t="s">
        <v>564</v>
      </c>
      <c r="D11" s="46" t="s">
        <v>75</v>
      </c>
      <c r="E11" s="48">
        <v>10</v>
      </c>
      <c r="F11" s="49"/>
      <c r="G11" s="50">
        <f t="shared" si="0"/>
        <v>0</v>
      </c>
      <c r="I11" s="21">
        <v>449.81</v>
      </c>
    </row>
    <row r="12" s="21" customFormat="1" ht="70" customHeight="1" spans="1:9">
      <c r="A12" s="113" t="s">
        <v>79</v>
      </c>
      <c r="B12" s="47" t="s">
        <v>565</v>
      </c>
      <c r="C12" s="47" t="s">
        <v>566</v>
      </c>
      <c r="D12" s="46" t="s">
        <v>75</v>
      </c>
      <c r="E12" s="48">
        <v>21</v>
      </c>
      <c r="F12" s="49"/>
      <c r="G12" s="50">
        <f t="shared" si="0"/>
        <v>0</v>
      </c>
      <c r="I12" s="21">
        <v>693.4</v>
      </c>
    </row>
    <row r="13" s="21" customFormat="1" ht="43" customHeight="1" spans="1:9">
      <c r="A13" s="113" t="s">
        <v>567</v>
      </c>
      <c r="B13" s="47" t="s">
        <v>568</v>
      </c>
      <c r="C13" s="47" t="s">
        <v>569</v>
      </c>
      <c r="D13" s="46" t="s">
        <v>49</v>
      </c>
      <c r="E13" s="48">
        <v>2560</v>
      </c>
      <c r="F13" s="49"/>
      <c r="G13" s="50">
        <f t="shared" si="0"/>
        <v>0</v>
      </c>
      <c r="I13" s="21">
        <v>98</v>
      </c>
    </row>
    <row r="14" s="21" customFormat="1" ht="47" customHeight="1" spans="1:9">
      <c r="A14" s="113" t="s">
        <v>570</v>
      </c>
      <c r="B14" s="47" t="s">
        <v>571</v>
      </c>
      <c r="C14" s="47" t="s">
        <v>572</v>
      </c>
      <c r="D14" s="46" t="s">
        <v>49</v>
      </c>
      <c r="E14" s="48">
        <v>2160</v>
      </c>
      <c r="F14" s="49"/>
      <c r="G14" s="50">
        <f t="shared" si="0"/>
        <v>0</v>
      </c>
      <c r="I14" s="21">
        <v>145.76</v>
      </c>
    </row>
    <row r="15" s="21" customFormat="1" ht="47" customHeight="1" spans="1:9">
      <c r="A15" s="113" t="s">
        <v>573</v>
      </c>
      <c r="B15" s="47" t="s">
        <v>574</v>
      </c>
      <c r="C15" s="47" t="s">
        <v>575</v>
      </c>
      <c r="D15" s="46" t="s">
        <v>49</v>
      </c>
      <c r="E15" s="48">
        <v>560</v>
      </c>
      <c r="F15" s="49"/>
      <c r="G15" s="50">
        <f t="shared" si="0"/>
        <v>0</v>
      </c>
      <c r="I15" s="21">
        <v>16.46</v>
      </c>
    </row>
    <row r="16" s="21" customFormat="1" ht="44" customHeight="1" spans="1:9">
      <c r="A16" s="113" t="s">
        <v>576</v>
      </c>
      <c r="B16" s="47" t="s">
        <v>577</v>
      </c>
      <c r="C16" s="47" t="s">
        <v>578</v>
      </c>
      <c r="D16" s="46" t="s">
        <v>49</v>
      </c>
      <c r="E16" s="48">
        <v>280</v>
      </c>
      <c r="F16" s="49"/>
      <c r="G16" s="50">
        <f t="shared" si="0"/>
        <v>0</v>
      </c>
      <c r="I16" s="21">
        <v>21.89</v>
      </c>
    </row>
    <row r="17" s="21" customFormat="1" ht="44" customHeight="1" spans="1:9">
      <c r="A17" s="113" t="s">
        <v>579</v>
      </c>
      <c r="B17" s="47" t="s">
        <v>580</v>
      </c>
      <c r="C17" s="47" t="s">
        <v>581</v>
      </c>
      <c r="D17" s="46" t="s">
        <v>49</v>
      </c>
      <c r="E17" s="48">
        <v>120</v>
      </c>
      <c r="F17" s="49"/>
      <c r="G17" s="50">
        <f t="shared" si="0"/>
        <v>0</v>
      </c>
      <c r="I17" s="21">
        <v>10.75</v>
      </c>
    </row>
    <row r="18" s="21" customFormat="1" ht="48" customHeight="1" spans="1:9">
      <c r="A18" s="46" t="s">
        <v>288</v>
      </c>
      <c r="B18" s="47" t="s">
        <v>582</v>
      </c>
      <c r="C18" s="47" t="s">
        <v>583</v>
      </c>
      <c r="D18" s="46" t="s">
        <v>584</v>
      </c>
      <c r="E18" s="48">
        <v>117</v>
      </c>
      <c r="F18" s="49"/>
      <c r="G18" s="50">
        <f t="shared" si="0"/>
        <v>0</v>
      </c>
      <c r="I18" s="21">
        <v>42.21</v>
      </c>
    </row>
    <row r="19" s="21" customFormat="1" ht="33" customHeight="1" spans="1:9">
      <c r="A19" s="113" t="s">
        <v>585</v>
      </c>
      <c r="B19" s="47" t="s">
        <v>586</v>
      </c>
      <c r="C19" s="47" t="s">
        <v>587</v>
      </c>
      <c r="D19" s="46" t="s">
        <v>588</v>
      </c>
      <c r="E19" s="48">
        <v>164</v>
      </c>
      <c r="F19" s="49"/>
      <c r="G19" s="50">
        <f t="shared" si="0"/>
        <v>0</v>
      </c>
      <c r="I19" s="21">
        <v>19.53</v>
      </c>
    </row>
    <row r="20" s="21" customFormat="1" ht="44" customHeight="1" spans="1:9">
      <c r="A20" s="113" t="s">
        <v>589</v>
      </c>
      <c r="B20" s="47" t="s">
        <v>590</v>
      </c>
      <c r="C20" s="47" t="s">
        <v>591</v>
      </c>
      <c r="D20" s="46" t="s">
        <v>128</v>
      </c>
      <c r="E20" s="48">
        <v>51</v>
      </c>
      <c r="F20" s="49"/>
      <c r="G20" s="50">
        <f t="shared" si="0"/>
        <v>0</v>
      </c>
      <c r="I20" s="21">
        <v>1183.45</v>
      </c>
    </row>
    <row r="21" s="21" customFormat="1" ht="105" customHeight="1" spans="1:9">
      <c r="A21" s="113" t="s">
        <v>592</v>
      </c>
      <c r="B21" s="47" t="s">
        <v>593</v>
      </c>
      <c r="C21" s="47" t="s">
        <v>594</v>
      </c>
      <c r="D21" s="46" t="s">
        <v>268</v>
      </c>
      <c r="E21" s="48">
        <v>77</v>
      </c>
      <c r="F21" s="49"/>
      <c r="G21" s="50">
        <f t="shared" si="0"/>
        <v>0</v>
      </c>
      <c r="I21" s="21">
        <v>2248.93</v>
      </c>
    </row>
    <row r="22" s="21" customFormat="1" ht="42" customHeight="1" spans="1:9">
      <c r="A22" s="113" t="s">
        <v>595</v>
      </c>
      <c r="B22" s="47" t="s">
        <v>596</v>
      </c>
      <c r="C22" s="47" t="s">
        <v>597</v>
      </c>
      <c r="D22" s="46" t="s">
        <v>56</v>
      </c>
      <c r="E22" s="48">
        <v>111</v>
      </c>
      <c r="F22" s="49"/>
      <c r="G22" s="50">
        <f t="shared" si="0"/>
        <v>0</v>
      </c>
      <c r="I22" s="21">
        <v>219.33</v>
      </c>
    </row>
    <row r="23" s="21" customFormat="1" ht="78" customHeight="1" spans="1:9">
      <c r="A23" s="46" t="s">
        <v>598</v>
      </c>
      <c r="B23" s="47" t="s">
        <v>599</v>
      </c>
      <c r="C23" s="47" t="s">
        <v>600</v>
      </c>
      <c r="D23" s="46" t="s">
        <v>128</v>
      </c>
      <c r="E23" s="48">
        <v>60</v>
      </c>
      <c r="F23" s="49"/>
      <c r="G23" s="50">
        <f t="shared" si="0"/>
        <v>0</v>
      </c>
      <c r="I23" s="21">
        <v>1354.86</v>
      </c>
    </row>
    <row r="24" s="21" customFormat="1" ht="55" customHeight="1" spans="1:9">
      <c r="A24" s="46" t="s">
        <v>601</v>
      </c>
      <c r="B24" s="47" t="s">
        <v>602</v>
      </c>
      <c r="C24" s="47" t="s">
        <v>603</v>
      </c>
      <c r="D24" s="46" t="s">
        <v>49</v>
      </c>
      <c r="E24" s="48">
        <v>130</v>
      </c>
      <c r="F24" s="49"/>
      <c r="G24" s="50">
        <f t="shared" si="0"/>
        <v>0</v>
      </c>
      <c r="I24" s="21">
        <v>106.98</v>
      </c>
    </row>
    <row r="25" s="21" customFormat="1" ht="75" customHeight="1" spans="1:9">
      <c r="A25" s="113" t="s">
        <v>604</v>
      </c>
      <c r="B25" s="47" t="s">
        <v>605</v>
      </c>
      <c r="C25" s="47" t="s">
        <v>606</v>
      </c>
      <c r="D25" s="46" t="s">
        <v>128</v>
      </c>
      <c r="E25" s="48">
        <v>30</v>
      </c>
      <c r="F25" s="49"/>
      <c r="G25" s="50">
        <f t="shared" si="0"/>
        <v>0</v>
      </c>
      <c r="I25" s="21">
        <v>1116.44</v>
      </c>
    </row>
    <row r="26" s="21" customFormat="1" ht="46" customHeight="1" spans="1:9">
      <c r="A26" s="113" t="s">
        <v>607</v>
      </c>
      <c r="B26" s="47" t="s">
        <v>608</v>
      </c>
      <c r="C26" s="47" t="s">
        <v>609</v>
      </c>
      <c r="D26" s="46" t="s">
        <v>49</v>
      </c>
      <c r="E26" s="48">
        <v>3880</v>
      </c>
      <c r="F26" s="49"/>
      <c r="G26" s="50">
        <f t="shared" si="0"/>
        <v>0</v>
      </c>
      <c r="I26" s="21">
        <v>2.92</v>
      </c>
    </row>
    <row r="27" s="21" customFormat="1" ht="45" customHeight="1" spans="1:9">
      <c r="A27" s="113" t="s">
        <v>610</v>
      </c>
      <c r="B27" s="47" t="s">
        <v>611</v>
      </c>
      <c r="C27" s="47" t="s">
        <v>612</v>
      </c>
      <c r="D27" s="46" t="s">
        <v>49</v>
      </c>
      <c r="E27" s="48">
        <v>12920</v>
      </c>
      <c r="F27" s="49"/>
      <c r="G27" s="50">
        <f t="shared" si="0"/>
        <v>0</v>
      </c>
      <c r="I27" s="21">
        <v>3.5</v>
      </c>
    </row>
    <row r="28" s="21" customFormat="1" ht="51" customHeight="1" spans="1:9">
      <c r="A28" s="113" t="s">
        <v>607</v>
      </c>
      <c r="B28" s="47" t="s">
        <v>613</v>
      </c>
      <c r="C28" s="47" t="s">
        <v>614</v>
      </c>
      <c r="D28" s="46" t="s">
        <v>49</v>
      </c>
      <c r="E28" s="48">
        <v>6600</v>
      </c>
      <c r="F28" s="49"/>
      <c r="G28" s="50">
        <f t="shared" si="0"/>
        <v>0</v>
      </c>
      <c r="I28" s="21">
        <v>4.1</v>
      </c>
    </row>
    <row r="29" s="21" customFormat="1" ht="45" customHeight="1" spans="1:9">
      <c r="A29" s="113" t="s">
        <v>615</v>
      </c>
      <c r="B29" s="47" t="s">
        <v>616</v>
      </c>
      <c r="C29" s="47" t="s">
        <v>617</v>
      </c>
      <c r="D29" s="46" t="s">
        <v>49</v>
      </c>
      <c r="E29" s="48">
        <v>3200</v>
      </c>
      <c r="F29" s="49"/>
      <c r="G29" s="50">
        <f t="shared" si="0"/>
        <v>0</v>
      </c>
      <c r="I29" s="21">
        <v>2.92</v>
      </c>
    </row>
    <row r="30" s="21" customFormat="1" ht="43" customHeight="1" spans="1:9">
      <c r="A30" s="113" t="s">
        <v>618</v>
      </c>
      <c r="B30" s="47" t="s">
        <v>619</v>
      </c>
      <c r="C30" s="47" t="s">
        <v>620</v>
      </c>
      <c r="D30" s="46" t="s">
        <v>49</v>
      </c>
      <c r="E30" s="48">
        <v>800</v>
      </c>
      <c r="F30" s="49"/>
      <c r="G30" s="50">
        <f t="shared" si="0"/>
        <v>0</v>
      </c>
      <c r="I30" s="21">
        <v>3.5</v>
      </c>
    </row>
    <row r="31" s="21" customFormat="1" ht="44" customHeight="1" spans="1:9">
      <c r="A31" s="113" t="s">
        <v>621</v>
      </c>
      <c r="B31" s="47" t="s">
        <v>622</v>
      </c>
      <c r="C31" s="47" t="s">
        <v>623</v>
      </c>
      <c r="D31" s="46" t="s">
        <v>268</v>
      </c>
      <c r="E31" s="48">
        <v>121</v>
      </c>
      <c r="F31" s="49"/>
      <c r="G31" s="50">
        <f t="shared" si="0"/>
        <v>0</v>
      </c>
      <c r="I31" s="21">
        <v>186.58</v>
      </c>
    </row>
    <row r="32" ht="25" customHeight="1" spans="1:9">
      <c r="A32" s="11"/>
      <c r="B32" s="51" t="s">
        <v>295</v>
      </c>
      <c r="C32" s="11"/>
      <c r="D32" s="11"/>
      <c r="E32" s="11"/>
      <c r="F32" s="52"/>
      <c r="G32" s="50"/>
      <c r="I32" s="21"/>
    </row>
    <row r="33" ht="57" customHeight="1" spans="1:15">
      <c r="A33" s="114" t="s">
        <v>296</v>
      </c>
      <c r="B33" s="47" t="s">
        <v>297</v>
      </c>
      <c r="C33" s="47" t="s">
        <v>298</v>
      </c>
      <c r="D33" s="10" t="s">
        <v>299</v>
      </c>
      <c r="E33" s="53">
        <v>1596.61</v>
      </c>
      <c r="F33" s="54"/>
      <c r="G33" s="50">
        <f t="shared" si="0"/>
        <v>0</v>
      </c>
      <c r="I33" s="21">
        <v>9.9</v>
      </c>
      <c r="J33" s="69"/>
      <c r="K33" s="69"/>
      <c r="L33" s="69"/>
      <c r="M33" s="69"/>
      <c r="N33" s="69"/>
      <c r="O33" s="69"/>
    </row>
    <row r="34" ht="58" customHeight="1" spans="1:15">
      <c r="A34" s="114" t="s">
        <v>300</v>
      </c>
      <c r="B34" s="47" t="s">
        <v>301</v>
      </c>
      <c r="C34" s="47" t="s">
        <v>302</v>
      </c>
      <c r="D34" s="10" t="s">
        <v>299</v>
      </c>
      <c r="E34" s="53">
        <v>1596.61</v>
      </c>
      <c r="F34" s="54"/>
      <c r="G34" s="50">
        <f t="shared" si="0"/>
        <v>0</v>
      </c>
      <c r="I34" s="21">
        <v>42.21</v>
      </c>
      <c r="J34" s="69"/>
      <c r="K34" s="69"/>
      <c r="L34" s="69"/>
      <c r="M34" s="69"/>
      <c r="N34" s="69"/>
      <c r="O34" s="69"/>
    </row>
    <row r="35" ht="60" customHeight="1" spans="1:15">
      <c r="A35" s="114" t="s">
        <v>303</v>
      </c>
      <c r="B35" s="47" t="s">
        <v>304</v>
      </c>
      <c r="C35" s="47" t="s">
        <v>305</v>
      </c>
      <c r="D35" s="10" t="s">
        <v>299</v>
      </c>
      <c r="E35" s="53">
        <v>1284.343</v>
      </c>
      <c r="F35" s="54"/>
      <c r="G35" s="50">
        <f t="shared" si="0"/>
        <v>0</v>
      </c>
      <c r="I35" s="21">
        <v>217.41</v>
      </c>
      <c r="J35" s="69"/>
      <c r="K35" s="69"/>
      <c r="L35" s="69"/>
      <c r="M35" s="69"/>
      <c r="N35" s="69"/>
      <c r="O35" s="69"/>
    </row>
    <row r="36" ht="117" customHeight="1" spans="1:15">
      <c r="A36" s="114" t="s">
        <v>306</v>
      </c>
      <c r="B36" s="47" t="s">
        <v>624</v>
      </c>
      <c r="C36" s="47" t="s">
        <v>308</v>
      </c>
      <c r="D36" s="10" t="s">
        <v>49</v>
      </c>
      <c r="E36" s="53">
        <v>940</v>
      </c>
      <c r="F36" s="54"/>
      <c r="G36" s="50">
        <f t="shared" si="0"/>
        <v>0</v>
      </c>
      <c r="I36" s="21">
        <v>230.27</v>
      </c>
      <c r="J36" s="69"/>
      <c r="K36" s="69"/>
      <c r="L36" s="69"/>
      <c r="M36" s="69"/>
      <c r="N36" s="69"/>
      <c r="O36" s="69"/>
    </row>
    <row r="37" ht="116" customHeight="1" spans="1:15">
      <c r="A37" s="114" t="s">
        <v>309</v>
      </c>
      <c r="B37" s="47" t="s">
        <v>625</v>
      </c>
      <c r="C37" s="47" t="s">
        <v>313</v>
      </c>
      <c r="D37" s="10" t="s">
        <v>49</v>
      </c>
      <c r="E37" s="53">
        <v>50</v>
      </c>
      <c r="F37" s="54"/>
      <c r="G37" s="50">
        <f t="shared" si="0"/>
        <v>0</v>
      </c>
      <c r="I37" s="21">
        <v>428.74</v>
      </c>
      <c r="J37" s="69"/>
      <c r="K37" s="69"/>
      <c r="L37" s="69"/>
      <c r="M37" s="69"/>
      <c r="N37" s="69"/>
      <c r="O37" s="69"/>
    </row>
    <row r="38" ht="154" customHeight="1" spans="1:15">
      <c r="A38" s="114" t="s">
        <v>326</v>
      </c>
      <c r="B38" s="47" t="s">
        <v>327</v>
      </c>
      <c r="C38" s="47" t="s">
        <v>626</v>
      </c>
      <c r="D38" s="10" t="s">
        <v>207</v>
      </c>
      <c r="E38" s="47">
        <v>4</v>
      </c>
      <c r="F38" s="54"/>
      <c r="G38" s="50">
        <f t="shared" si="0"/>
        <v>0</v>
      </c>
      <c r="I38" s="21">
        <v>8262.8</v>
      </c>
      <c r="N38" s="69"/>
      <c r="O38" s="69"/>
    </row>
    <row r="39" ht="156" customHeight="1" spans="1:15">
      <c r="A39" s="114" t="s">
        <v>329</v>
      </c>
      <c r="B39" s="47" t="s">
        <v>330</v>
      </c>
      <c r="C39" s="47" t="s">
        <v>331</v>
      </c>
      <c r="D39" s="10" t="s">
        <v>207</v>
      </c>
      <c r="E39" s="47">
        <v>22</v>
      </c>
      <c r="F39" s="54"/>
      <c r="G39" s="50">
        <f t="shared" si="0"/>
        <v>0</v>
      </c>
      <c r="I39" s="21">
        <v>6643.25</v>
      </c>
      <c r="N39" s="69"/>
      <c r="O39" s="69"/>
    </row>
    <row r="40" ht="153" customHeight="1" spans="1:15">
      <c r="A40" s="114" t="s">
        <v>335</v>
      </c>
      <c r="B40" s="47" t="s">
        <v>336</v>
      </c>
      <c r="C40" s="47" t="s">
        <v>627</v>
      </c>
      <c r="D40" s="10" t="s">
        <v>207</v>
      </c>
      <c r="E40" s="47">
        <v>2</v>
      </c>
      <c r="F40" s="54"/>
      <c r="G40" s="50">
        <f t="shared" si="0"/>
        <v>0</v>
      </c>
      <c r="I40" s="21">
        <v>9515.18</v>
      </c>
      <c r="N40" s="69"/>
      <c r="O40" s="69"/>
    </row>
    <row r="41" ht="174" customHeight="1" spans="1:15">
      <c r="A41" s="114" t="s">
        <v>338</v>
      </c>
      <c r="B41" s="47" t="s">
        <v>628</v>
      </c>
      <c r="C41" s="47" t="s">
        <v>629</v>
      </c>
      <c r="D41" s="10" t="s">
        <v>207</v>
      </c>
      <c r="E41" s="47">
        <v>1</v>
      </c>
      <c r="F41" s="54"/>
      <c r="G41" s="50">
        <f t="shared" si="0"/>
        <v>0</v>
      </c>
      <c r="I41" s="21">
        <v>11824.51</v>
      </c>
      <c r="N41" s="69"/>
      <c r="O41" s="69"/>
    </row>
    <row r="42" ht="71" customHeight="1" spans="1:15">
      <c r="A42" s="114" t="s">
        <v>630</v>
      </c>
      <c r="B42" s="47" t="s">
        <v>366</v>
      </c>
      <c r="C42" s="47" t="s">
        <v>367</v>
      </c>
      <c r="D42" s="10" t="s">
        <v>368</v>
      </c>
      <c r="E42" s="47">
        <v>990</v>
      </c>
      <c r="F42" s="54"/>
      <c r="G42" s="50">
        <f t="shared" si="0"/>
        <v>0</v>
      </c>
      <c r="I42" s="21">
        <v>38.93</v>
      </c>
      <c r="N42" s="69"/>
      <c r="O42" s="69"/>
    </row>
    <row r="43" ht="90" customHeight="1" spans="1:15">
      <c r="A43" s="114" t="s">
        <v>369</v>
      </c>
      <c r="B43" s="47" t="s">
        <v>370</v>
      </c>
      <c r="C43" s="47" t="s">
        <v>371</v>
      </c>
      <c r="D43" s="10" t="s">
        <v>368</v>
      </c>
      <c r="E43" s="47">
        <v>886.89</v>
      </c>
      <c r="F43" s="54"/>
      <c r="G43" s="50">
        <f t="shared" si="0"/>
        <v>0</v>
      </c>
      <c r="I43" s="21">
        <v>165.17</v>
      </c>
      <c r="N43" s="69"/>
      <c r="O43" s="69"/>
    </row>
    <row r="44" ht="39" customHeight="1" spans="1:9">
      <c r="A44" s="55" t="s">
        <v>500</v>
      </c>
      <c r="B44" s="55"/>
      <c r="C44" s="55"/>
      <c r="D44" s="55"/>
      <c r="E44" s="55"/>
      <c r="F44" s="55">
        <f>SUM(G7:G43)</f>
        <v>0</v>
      </c>
      <c r="G44" s="55"/>
      <c r="H44" s="14" t="s">
        <v>501</v>
      </c>
      <c r="I44" s="21"/>
    </row>
    <row r="45" ht="34" customHeight="1" spans="1:9">
      <c r="A45" s="56" t="s">
        <v>18</v>
      </c>
      <c r="B45" s="56"/>
      <c r="C45" s="56"/>
      <c r="D45" s="56"/>
      <c r="E45" s="56"/>
      <c r="F45" s="56"/>
      <c r="G45" s="56"/>
      <c r="I45" s="21"/>
    </row>
    <row r="46" ht="40" customHeight="1" spans="1:14">
      <c r="A46" s="10" t="s">
        <v>502</v>
      </c>
      <c r="B46" s="47" t="s">
        <v>503</v>
      </c>
      <c r="C46" s="47" t="s">
        <v>504</v>
      </c>
      <c r="D46" s="10" t="s">
        <v>49</v>
      </c>
      <c r="E46" s="53">
        <v>1980</v>
      </c>
      <c r="F46" s="57">
        <v>36.09</v>
      </c>
      <c r="G46" s="50">
        <v>71458</v>
      </c>
      <c r="I46" s="21"/>
      <c r="J46" s="70"/>
      <c r="K46" s="71"/>
      <c r="L46" s="70"/>
      <c r="M46" s="72"/>
      <c r="N46" s="73"/>
    </row>
    <row r="47" ht="40" customHeight="1" spans="1:14">
      <c r="A47" s="55" t="s">
        <v>500</v>
      </c>
      <c r="B47" s="55"/>
      <c r="C47" s="56"/>
      <c r="D47" s="55"/>
      <c r="E47" s="58"/>
      <c r="F47" s="59">
        <f>SUM(G46)</f>
        <v>71458</v>
      </c>
      <c r="G47" s="60"/>
      <c r="H47" s="61" t="s">
        <v>510</v>
      </c>
      <c r="I47" s="21"/>
      <c r="J47" s="70"/>
      <c r="K47" s="71"/>
      <c r="L47" s="70"/>
      <c r="M47" s="72"/>
      <c r="N47" s="73"/>
    </row>
    <row r="48" ht="40" customHeight="1" spans="1:14">
      <c r="A48" s="62" t="s">
        <v>19</v>
      </c>
      <c r="B48" s="63"/>
      <c r="C48" s="63"/>
      <c r="D48" s="63"/>
      <c r="E48" s="64"/>
      <c r="F48" s="63"/>
      <c r="G48" s="65"/>
      <c r="I48" s="21"/>
      <c r="J48" s="70"/>
      <c r="K48" s="71"/>
      <c r="L48" s="70"/>
      <c r="M48" s="72"/>
      <c r="N48" s="73"/>
    </row>
    <row r="49" ht="40" customHeight="1" spans="1:14">
      <c r="A49" s="10" t="s">
        <v>511</v>
      </c>
      <c r="B49" s="47" t="s">
        <v>512</v>
      </c>
      <c r="C49" s="47" t="s">
        <v>513</v>
      </c>
      <c r="D49" s="10" t="s">
        <v>368</v>
      </c>
      <c r="E49" s="53">
        <v>41.9268</v>
      </c>
      <c r="F49" s="54"/>
      <c r="G49" s="50">
        <f>IFERROR(IF(F49&gt;I49,"不符合单价范围",ROUND(E49*ROUND(F49,2),0)),0)</f>
        <v>0</v>
      </c>
      <c r="I49" s="21">
        <v>63.65</v>
      </c>
      <c r="J49" s="70"/>
      <c r="K49" s="71"/>
      <c r="L49" s="70"/>
      <c r="M49" s="72"/>
      <c r="N49" s="73"/>
    </row>
    <row r="50" ht="40" customHeight="1" spans="1:14">
      <c r="A50" s="10" t="s">
        <v>514</v>
      </c>
      <c r="B50" s="47" t="s">
        <v>631</v>
      </c>
      <c r="C50" s="47" t="s">
        <v>516</v>
      </c>
      <c r="D50" s="10" t="s">
        <v>368</v>
      </c>
      <c r="E50" s="53">
        <v>226.176</v>
      </c>
      <c r="F50" s="54"/>
      <c r="G50" s="50">
        <f>IFERROR(IF(F50&gt;I50,"不符合单价范围",ROUND(E50*ROUND(F50,2),0)),0)</f>
        <v>0</v>
      </c>
      <c r="I50" s="21">
        <v>41.8</v>
      </c>
      <c r="J50" s="70"/>
      <c r="K50" s="71"/>
      <c r="L50" s="70"/>
      <c r="M50" s="72"/>
      <c r="N50" s="73"/>
    </row>
    <row r="51" ht="40" customHeight="1" spans="1:14">
      <c r="A51" s="10" t="s">
        <v>517</v>
      </c>
      <c r="B51" s="47" t="s">
        <v>518</v>
      </c>
      <c r="C51" s="47" t="s">
        <v>519</v>
      </c>
      <c r="D51" s="10" t="s">
        <v>368</v>
      </c>
      <c r="E51" s="53">
        <v>583.3866</v>
      </c>
      <c r="F51" s="54"/>
      <c r="G51" s="50">
        <f>IFERROR(IF(F51&gt;I51,"不符合单价范围",ROUND(E51*ROUND(F51,2),0)),0)</f>
        <v>0</v>
      </c>
      <c r="I51" s="21">
        <v>68.66</v>
      </c>
      <c r="J51" s="70"/>
      <c r="K51" s="71"/>
      <c r="L51" s="70"/>
      <c r="M51" s="72"/>
      <c r="N51" s="73"/>
    </row>
    <row r="52" ht="40" customHeight="1" spans="1:14">
      <c r="A52" s="10" t="s">
        <v>520</v>
      </c>
      <c r="B52" s="47" t="s">
        <v>521</v>
      </c>
      <c r="C52" s="47" t="s">
        <v>522</v>
      </c>
      <c r="D52" s="10" t="s">
        <v>368</v>
      </c>
      <c r="E52" s="53">
        <v>6.848</v>
      </c>
      <c r="F52" s="54"/>
      <c r="G52" s="50">
        <f>IFERROR(IF(F52&gt;I52,"不符合单价范围",ROUND(E52*ROUND(F52,2),0)),0)</f>
        <v>0</v>
      </c>
      <c r="I52" s="21">
        <v>68.58</v>
      </c>
      <c r="J52" s="70"/>
      <c r="K52" s="71"/>
      <c r="L52" s="70"/>
      <c r="M52" s="72"/>
      <c r="N52" s="73"/>
    </row>
    <row r="53" ht="29" customHeight="1" spans="1:8">
      <c r="A53" s="55" t="s">
        <v>500</v>
      </c>
      <c r="B53" s="55"/>
      <c r="C53" s="55"/>
      <c r="D53" s="55"/>
      <c r="E53" s="55"/>
      <c r="F53" s="59">
        <f>SUM(G49:G52)</f>
        <v>0</v>
      </c>
      <c r="G53" s="60"/>
      <c r="H53" s="61" t="s">
        <v>549</v>
      </c>
    </row>
    <row r="54" ht="39" customHeight="1" spans="1:8">
      <c r="A54" s="59" t="s">
        <v>550</v>
      </c>
      <c r="B54" s="66"/>
      <c r="C54" s="66"/>
      <c r="D54" s="66"/>
      <c r="E54" s="60"/>
      <c r="F54" s="67">
        <f>F44+F47+F53</f>
        <v>71458</v>
      </c>
      <c r="G54" s="68"/>
      <c r="H54" s="61" t="s">
        <v>551</v>
      </c>
    </row>
  </sheetData>
  <sheetProtection algorithmName="SHA-512" hashValue="fnKgg0FxaWMVfEK+A6CxdDtrvTHSH/Ov2rTnVplXJlTteX7Q4T5Pd0gPRqIf2JY98686r80uc2Po2J/AHf5KJg==" saltValue="DGMdSsNXOB3lAe2K92m8sg==" spinCount="100000" sheet="1" objects="1"/>
  <mergeCells count="21">
    <mergeCell ref="A1:G1"/>
    <mergeCell ref="A5:G5"/>
    <mergeCell ref="A44:E44"/>
    <mergeCell ref="F44:G44"/>
    <mergeCell ref="A45:G45"/>
    <mergeCell ref="A47:E47"/>
    <mergeCell ref="F47:G47"/>
    <mergeCell ref="A48:G48"/>
    <mergeCell ref="A53:E53"/>
    <mergeCell ref="F53:G53"/>
    <mergeCell ref="A54:E54"/>
    <mergeCell ref="F54:G5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393055555555556" right="0.393055555555556" top="0.393055555555556" bottom="0.393055555555556" header="0.5" footer="0.5"/>
  <pageSetup paperSize="9" scale="84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Normal="100" workbookViewId="0">
      <selection activeCell="I4" sqref="I4"/>
    </sheetView>
  </sheetViews>
  <sheetFormatPr defaultColWidth="9" defaultRowHeight="13.5" outlineLevelRow="6" outlineLevelCol="5"/>
  <cols>
    <col min="1" max="1" width="5.75" style="28" customWidth="1"/>
    <col min="2" max="2" width="12.875" style="28" customWidth="1"/>
    <col min="3" max="3" width="30.625" style="28" customWidth="1"/>
    <col min="4" max="4" width="7.625" style="28" customWidth="1"/>
    <col min="5" max="6" width="15.25" style="28" customWidth="1"/>
    <col min="7" max="7" width="9" style="28"/>
    <col min="8" max="9" width="10.375" style="28"/>
    <col min="10" max="16384" width="9" style="28"/>
  </cols>
  <sheetData>
    <row r="1" ht="40" customHeight="1" spans="1:6">
      <c r="A1" s="29" t="s">
        <v>632</v>
      </c>
      <c r="B1" s="29"/>
      <c r="C1" s="29"/>
      <c r="D1" s="29"/>
      <c r="E1" s="29"/>
      <c r="F1" s="29"/>
    </row>
    <row r="2" ht="27" customHeight="1" spans="1:6">
      <c r="A2" s="30" t="s">
        <v>1</v>
      </c>
      <c r="B2" s="31"/>
      <c r="C2" s="31"/>
      <c r="D2" s="31"/>
      <c r="E2" s="31"/>
      <c r="F2" s="31"/>
    </row>
    <row r="3" ht="24" spans="1:6">
      <c r="A3" s="32" t="s">
        <v>2</v>
      </c>
      <c r="B3" s="32" t="s">
        <v>633</v>
      </c>
      <c r="C3" s="32" t="s">
        <v>634</v>
      </c>
      <c r="D3" s="32" t="s">
        <v>40</v>
      </c>
      <c r="E3" s="32" t="s">
        <v>635</v>
      </c>
      <c r="F3" s="32" t="s">
        <v>5</v>
      </c>
    </row>
    <row r="4" ht="74" customHeight="1" spans="1:6">
      <c r="A4" s="33">
        <v>1</v>
      </c>
      <c r="B4" s="32" t="s">
        <v>636</v>
      </c>
      <c r="C4" s="34" t="s">
        <v>16</v>
      </c>
      <c r="D4" s="32"/>
      <c r="E4" s="35">
        <f>SUM(E5:E6)</f>
        <v>955231</v>
      </c>
      <c r="F4" s="34"/>
    </row>
    <row r="5" ht="74" customHeight="1" spans="1:6">
      <c r="A5" s="32">
        <v>1.1</v>
      </c>
      <c r="B5" s="36" t="s">
        <v>636</v>
      </c>
      <c r="C5" s="34" t="s">
        <v>637</v>
      </c>
      <c r="D5" s="37" t="s">
        <v>638</v>
      </c>
      <c r="E5" s="38">
        <v>955231</v>
      </c>
      <c r="F5" s="39" t="s">
        <v>639</v>
      </c>
    </row>
    <row r="6" ht="74" customHeight="1" spans="1:6">
      <c r="A6" s="32">
        <v>1.2</v>
      </c>
      <c r="B6" s="36" t="s">
        <v>636</v>
      </c>
      <c r="C6" s="34" t="s">
        <v>640</v>
      </c>
      <c r="D6" s="37" t="s">
        <v>638</v>
      </c>
      <c r="E6" s="40">
        <v>0</v>
      </c>
      <c r="F6" s="39" t="s">
        <v>639</v>
      </c>
    </row>
    <row r="7" ht="74" customHeight="1" spans="1:6">
      <c r="A7" s="32" t="s">
        <v>641</v>
      </c>
      <c r="B7" s="41"/>
      <c r="C7" s="32"/>
      <c r="D7" s="32"/>
      <c r="E7" s="35">
        <f>E4</f>
        <v>955231</v>
      </c>
      <c r="F7" s="34"/>
    </row>
  </sheetData>
  <sheetProtection algorithmName="SHA-512" hashValue="F+e4e+kpMZ5KDPjSor5JQgbP5ab07Cff1JiuMoPeDrKE0hHPtAzXKLEy1/9PCIo+Xgeq/eRQSKppxjTN/1xDHQ==" saltValue="UCnhELURPqVHEH2KGgftWw==" spinCount="100000" sheet="1" objects="1"/>
  <mergeCells count="2">
    <mergeCell ref="A1:F1"/>
    <mergeCell ref="A7:D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view="pageBreakPreview" zoomScaleNormal="100" workbookViewId="0">
      <selection activeCell="J12" sqref="J12"/>
    </sheetView>
  </sheetViews>
  <sheetFormatPr defaultColWidth="9" defaultRowHeight="13.5" outlineLevelCol="7"/>
  <cols>
    <col min="1" max="1" width="8" style="1" customWidth="1"/>
    <col min="2" max="2" width="23.75" style="1" customWidth="1"/>
    <col min="3" max="3" width="10.875" style="1" customWidth="1"/>
    <col min="4" max="4" width="8.625" style="1" customWidth="1"/>
    <col min="5" max="5" width="11.5" style="1" customWidth="1"/>
    <col min="6" max="7" width="12.625" style="1" customWidth="1"/>
    <col min="8" max="8" width="11.5" style="1"/>
    <col min="9" max="9" width="9" style="1"/>
    <col min="10" max="10" width="11.5" style="1"/>
    <col min="11" max="16384" width="9" style="1"/>
  </cols>
  <sheetData>
    <row r="1" ht="27" customHeight="1" spans="1:7">
      <c r="A1" s="12" t="s">
        <v>642</v>
      </c>
      <c r="B1" s="12"/>
      <c r="C1" s="12"/>
      <c r="D1" s="12"/>
      <c r="E1" s="12"/>
      <c r="F1" s="12"/>
      <c r="G1" s="12"/>
    </row>
    <row r="2" ht="27" customHeight="1" spans="1:1">
      <c r="A2" s="13" t="s">
        <v>1</v>
      </c>
    </row>
    <row r="3" ht="30" customHeight="1" spans="1:8">
      <c r="A3" s="6" t="s">
        <v>2</v>
      </c>
      <c r="B3" s="6" t="s">
        <v>634</v>
      </c>
      <c r="C3" s="4" t="s">
        <v>40</v>
      </c>
      <c r="D3" s="4" t="s">
        <v>643</v>
      </c>
      <c r="E3" s="4" t="s">
        <v>644</v>
      </c>
      <c r="F3" s="6" t="s">
        <v>645</v>
      </c>
      <c r="G3" s="6" t="s">
        <v>5</v>
      </c>
      <c r="H3" s="14" t="s">
        <v>44</v>
      </c>
    </row>
    <row r="4" ht="30" customHeight="1" spans="1:8">
      <c r="A4" s="6" t="s">
        <v>646</v>
      </c>
      <c r="B4" s="15" t="s">
        <v>21</v>
      </c>
      <c r="C4" s="16" t="s">
        <v>281</v>
      </c>
      <c r="D4" s="17">
        <v>1</v>
      </c>
      <c r="E4" s="18">
        <f>工程费汇总表!C4*10%</f>
        <v>0</v>
      </c>
      <c r="F4" s="19">
        <f>ROUND(D4*E4,0)</f>
        <v>0</v>
      </c>
      <c r="G4" s="20" t="s">
        <v>647</v>
      </c>
      <c r="H4" s="21"/>
    </row>
    <row r="5" ht="30" customHeight="1" spans="1:8">
      <c r="A5" s="6" t="s">
        <v>648</v>
      </c>
      <c r="B5" s="15" t="s">
        <v>22</v>
      </c>
      <c r="C5" s="15"/>
      <c r="D5" s="18"/>
      <c r="E5" s="18"/>
      <c r="F5" s="18">
        <f>F6+F7+F8+F9</f>
        <v>450000</v>
      </c>
      <c r="G5" s="6"/>
      <c r="H5" s="21"/>
    </row>
    <row r="6" ht="30" customHeight="1" spans="1:8">
      <c r="A6" s="6">
        <v>2.1</v>
      </c>
      <c r="B6" s="15" t="s">
        <v>24</v>
      </c>
      <c r="C6" s="16" t="s">
        <v>281</v>
      </c>
      <c r="D6" s="18">
        <v>1</v>
      </c>
      <c r="E6" s="18">
        <v>80000</v>
      </c>
      <c r="F6" s="18">
        <v>80000</v>
      </c>
      <c r="G6" s="6"/>
      <c r="H6" s="21"/>
    </row>
    <row r="7" ht="30" customHeight="1" spans="1:8">
      <c r="A7" s="6">
        <v>2.2</v>
      </c>
      <c r="B7" s="15" t="s">
        <v>26</v>
      </c>
      <c r="C7" s="16" t="s">
        <v>281</v>
      </c>
      <c r="D7" s="18">
        <v>1</v>
      </c>
      <c r="E7" s="18">
        <v>110000</v>
      </c>
      <c r="F7" s="18">
        <v>110000</v>
      </c>
      <c r="G7" s="6"/>
      <c r="H7" s="21"/>
    </row>
    <row r="8" ht="30" customHeight="1" spans="1:8">
      <c r="A8" s="6">
        <v>2.3</v>
      </c>
      <c r="B8" s="15" t="s">
        <v>28</v>
      </c>
      <c r="C8" s="16" t="s">
        <v>281</v>
      </c>
      <c r="D8" s="18">
        <v>1</v>
      </c>
      <c r="E8" s="18">
        <v>200000</v>
      </c>
      <c r="F8" s="18">
        <v>200000</v>
      </c>
      <c r="G8" s="6"/>
      <c r="H8" s="21"/>
    </row>
    <row r="9" ht="30" customHeight="1" spans="1:8">
      <c r="A9" s="6">
        <v>2.4</v>
      </c>
      <c r="B9" s="15" t="s">
        <v>649</v>
      </c>
      <c r="C9" s="16" t="s">
        <v>281</v>
      </c>
      <c r="D9" s="18">
        <v>1</v>
      </c>
      <c r="E9" s="18">
        <v>60000</v>
      </c>
      <c r="F9" s="18">
        <v>60000</v>
      </c>
      <c r="G9" s="6"/>
      <c r="H9" s="21"/>
    </row>
    <row r="10" ht="30" customHeight="1" spans="1:8">
      <c r="A10" s="6">
        <v>3</v>
      </c>
      <c r="B10" s="15" t="s">
        <v>31</v>
      </c>
      <c r="C10" s="16"/>
      <c r="D10" s="17"/>
      <c r="E10" s="18"/>
      <c r="F10" s="18">
        <f>F11</f>
        <v>0</v>
      </c>
      <c r="G10" s="6" t="s">
        <v>32</v>
      </c>
      <c r="H10" s="21"/>
    </row>
    <row r="11" ht="30" customHeight="1" spans="1:8">
      <c r="A11" s="6">
        <v>3.1</v>
      </c>
      <c r="B11" s="15" t="s">
        <v>32</v>
      </c>
      <c r="C11" s="16" t="s">
        <v>299</v>
      </c>
      <c r="D11" s="17">
        <v>23177.54</v>
      </c>
      <c r="E11" s="22"/>
      <c r="F11" s="23">
        <f>IFERROR(IF(E11&gt;H11,"不符合单价范围",ROUND(D11*ROUND(E11,2),0)),0)</f>
        <v>0</v>
      </c>
      <c r="G11" s="15"/>
      <c r="H11" s="14">
        <v>20</v>
      </c>
    </row>
    <row r="12" ht="30" customHeight="1" spans="1:7">
      <c r="A12" s="24" t="s">
        <v>650</v>
      </c>
      <c r="B12" s="25"/>
      <c r="C12" s="25"/>
      <c r="D12" s="25"/>
      <c r="E12" s="26"/>
      <c r="F12" s="18">
        <f>F4+F5+F10</f>
        <v>450000</v>
      </c>
      <c r="G12" s="27"/>
    </row>
  </sheetData>
  <sheetProtection algorithmName="SHA-512" hashValue="vpG/zbdEQlwR4VaPDzXC45MMcqxlKyEkfJpWCLtJLV3OCQl6AIYt4ZAy15srDLgVsE5sgipbvlFpt3M9ZfM8gg==" saltValue="6mW9KAHPhQAN0GSr6JDc3Q==" spinCount="100000" sheet="1" objects="1"/>
  <mergeCells count="2">
    <mergeCell ref="A1:G1"/>
    <mergeCell ref="A12:E1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view="pageBreakPreview" zoomScaleNormal="100" workbookViewId="0">
      <selection activeCell="F3" sqref="F3"/>
    </sheetView>
  </sheetViews>
  <sheetFormatPr defaultColWidth="9" defaultRowHeight="13.5" outlineLevelRow="4" outlineLevelCol="6"/>
  <cols>
    <col min="1" max="1" width="8.125" style="1" customWidth="1"/>
    <col min="2" max="2" width="13.75" style="1" customWidth="1"/>
    <col min="3" max="3" width="11.625" style="1" customWidth="1"/>
    <col min="4" max="4" width="14.875" style="1" customWidth="1"/>
    <col min="5" max="5" width="12.375" style="1" customWidth="1"/>
    <col min="6" max="6" width="13.375" style="1" customWidth="1"/>
    <col min="7" max="7" width="13" style="1" customWidth="1"/>
    <col min="8" max="16384" width="9" style="1"/>
  </cols>
  <sheetData>
    <row r="1" ht="25.5" spans="1:7">
      <c r="A1" s="2" t="s">
        <v>651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/>
      <c r="C2" s="3"/>
      <c r="D2" s="3"/>
      <c r="E2" s="3"/>
      <c r="F2" s="3"/>
      <c r="G2" s="3"/>
    </row>
    <row r="3" ht="84" customHeight="1" spans="1:7">
      <c r="A3" s="4" t="s">
        <v>2</v>
      </c>
      <c r="B3" s="4" t="s">
        <v>634</v>
      </c>
      <c r="C3" s="4" t="s">
        <v>652</v>
      </c>
      <c r="D3" s="4" t="s">
        <v>653</v>
      </c>
      <c r="E3" s="4" t="s">
        <v>654</v>
      </c>
      <c r="F3" s="5" t="s">
        <v>4</v>
      </c>
      <c r="G3" s="6" t="s">
        <v>5</v>
      </c>
    </row>
    <row r="4" ht="84" customHeight="1" spans="1:7">
      <c r="A4" s="4" t="s">
        <v>646</v>
      </c>
      <c r="B4" s="4" t="s">
        <v>34</v>
      </c>
      <c r="C4" s="4" t="s">
        <v>33</v>
      </c>
      <c r="D4" s="7">
        <f>工程费汇总表!C4+工程费汇总表!C5+工程费汇总表!C10</f>
        <v>2167906</v>
      </c>
      <c r="E4" s="8">
        <v>9</v>
      </c>
      <c r="F4" s="9">
        <f>ROUND(D4*E4/100,0)</f>
        <v>195112</v>
      </c>
      <c r="G4" s="10" t="s">
        <v>655</v>
      </c>
    </row>
    <row r="5" ht="84" customHeight="1" spans="1:7">
      <c r="A5" s="4" t="s">
        <v>641</v>
      </c>
      <c r="B5" s="4"/>
      <c r="C5" s="4"/>
      <c r="D5" s="4"/>
      <c r="E5" s="4"/>
      <c r="F5" s="9">
        <f>SUM(F4:F4)</f>
        <v>195112</v>
      </c>
      <c r="G5" s="11"/>
    </row>
  </sheetData>
  <sheetProtection algorithmName="SHA-512" hashValue="sQS72oexN/8gHZkUI3jtBGtMkKVMh9X4BF8aBwgXUhCxKrRe8VgX2U5muIc24O1rflZd9TKlS9yd7zAGD2uPyA==" saltValue="S8xIhEAWXLbxnzUD97XG5A==" spinCount="100000" sheet="1" objects="1"/>
  <mergeCells count="3">
    <mergeCell ref="A1:G1"/>
    <mergeCell ref="A2:G2"/>
    <mergeCell ref="A5:E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/>
  <rangeList sheetStid="7" master="" otherUserPermission="visible"/>
  <rangeList sheetStid="10" master="" otherUserPermission="visible"/>
  <rangeList sheetStid="9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投标报价汇总表</vt:lpstr>
      <vt:lpstr>工程费汇总表</vt:lpstr>
      <vt:lpstr>工程量清单（专变迁改工程）</vt:lpstr>
      <vt:lpstr>工程量清单（低压迁改工程）</vt:lpstr>
      <vt:lpstr>总价措施项目清单与计价表</vt:lpstr>
      <vt:lpstr>其他项目清单与计价汇总表</vt:lpstr>
      <vt:lpstr> 规费、税金项目计价表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彭卓</dc:creator>
  <cp:lastModifiedBy>PC</cp:lastModifiedBy>
  <dcterms:created xsi:type="dcterms:W3CDTF">2024-08-27T01:40:00Z</dcterms:created>
  <dcterms:modified xsi:type="dcterms:W3CDTF">2025-03-05T07:46:38Z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8FD526D89F994E45971221E14982AC0A</vt:lpwstr>
  </property>
  <property fmtid="{D5CDD505-2E9C-101B-9397-08002B2CF9AE}" pid="3" name="KSOProductBuildVer">
    <vt:lpwstr>2052-12.1.0.19770</vt:lpwstr>
  </property>
</Properties>
</file>