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/>
  </bookViews>
  <sheets>
    <sheet name="20220123工程量 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<sst xmlns="http://schemas.openxmlformats.org/spreadsheetml/2006/main" count="176" uniqueCount="111">
  <si>
    <t>越秀公园应元路挡土墙修复项目工程量计算书</t>
  </si>
  <si>
    <r>
      <rPr>
        <sz val="10"/>
        <color rgb="FF000000"/>
        <rFont val="宋体"/>
        <charset val="134"/>
      </rPr>
      <t>序号</t>
    </r>
  </si>
  <si>
    <r>
      <rPr>
        <sz val="10"/>
        <color rgb="FF000000"/>
        <rFont val="宋体"/>
        <charset val="134"/>
      </rPr>
      <t>分部</t>
    </r>
  </si>
  <si>
    <r>
      <rPr>
        <sz val="10"/>
        <color rgb="FF000000"/>
        <rFont val="宋体"/>
        <charset val="134"/>
      </rPr>
      <t>分项</t>
    </r>
  </si>
  <si>
    <r>
      <rPr>
        <sz val="10"/>
        <color rgb="FF000000"/>
        <rFont val="宋体"/>
        <charset val="134"/>
      </rPr>
      <t>单位</t>
    </r>
  </si>
  <si>
    <r>
      <rPr>
        <sz val="10"/>
        <color rgb="FF000000"/>
        <rFont val="宋体"/>
        <charset val="134"/>
      </rPr>
      <t>数量</t>
    </r>
  </si>
  <si>
    <r>
      <rPr>
        <sz val="10"/>
        <color rgb="FF000000"/>
        <rFont val="宋体"/>
        <charset val="134"/>
      </rPr>
      <t>工程量计算式</t>
    </r>
  </si>
  <si>
    <r>
      <rPr>
        <sz val="10"/>
        <color rgb="FF000000"/>
        <rFont val="宋体"/>
        <charset val="134"/>
      </rPr>
      <t>备注</t>
    </r>
  </si>
  <si>
    <r>
      <rPr>
        <sz val="10"/>
        <color rgb="FF000000"/>
        <rFont val="宋体"/>
        <charset val="134"/>
      </rPr>
      <t>土石方工程</t>
    </r>
  </si>
  <si>
    <r>
      <rPr>
        <sz val="10"/>
        <color rgb="FF000000"/>
        <rFont val="宋体"/>
        <charset val="134"/>
      </rPr>
      <t>清除地被植物</t>
    </r>
  </si>
  <si>
    <r>
      <rPr>
        <sz val="10"/>
        <color rgb="FF000000"/>
        <rFont val="宋体"/>
        <charset val="134"/>
      </rPr>
      <t>场地清表</t>
    </r>
  </si>
  <si>
    <r>
      <rPr>
        <sz val="10"/>
        <color rgb="FF000000"/>
        <rFont val="Times New Roman"/>
        <charset val="134"/>
      </rPr>
      <t>m</t>
    </r>
    <r>
      <rPr>
        <vertAlign val="superscript"/>
        <sz val="10"/>
        <color rgb="FF000000"/>
        <rFont val="Times New Roman"/>
        <charset val="134"/>
      </rPr>
      <t>2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</si>
  <si>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平面面积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坡度系数</t>
    </r>
    <r>
      <rPr>
        <sz val="10"/>
        <color rgb="FF000000"/>
        <rFont val="Times New Roman"/>
        <charset val="134"/>
      </rPr>
      <t>]</t>
    </r>
  </si>
  <si>
    <t>乔木枯枝修剪</t>
  </si>
  <si>
    <r>
      <rPr>
        <sz val="10"/>
        <color rgb="FF000000"/>
        <rFont val="宋体"/>
        <charset val="134"/>
      </rPr>
      <t>株</t>
    </r>
  </si>
  <si>
    <r>
      <rPr>
        <sz val="10"/>
        <color rgb="FF000000"/>
        <rFont val="Times New Roman"/>
        <charset val="134"/>
      </rPr>
      <t>15[</t>
    </r>
    <r>
      <rPr>
        <sz val="10"/>
        <color rgb="FF000000"/>
        <rFont val="宋体"/>
        <charset val="134"/>
      </rPr>
      <t>暂估量</t>
    </r>
    <r>
      <rPr>
        <sz val="10"/>
        <color rgb="FF000000"/>
        <rFont val="Times New Roman"/>
        <charset val="134"/>
      </rPr>
      <t>]</t>
    </r>
  </si>
  <si>
    <r>
      <rPr>
        <sz val="10"/>
        <color theme="1"/>
        <rFont val="宋体"/>
        <charset val="134"/>
      </rPr>
      <t>拆除旧围墙</t>
    </r>
  </si>
  <si>
    <t>拆除旧挡墙</t>
  </si>
  <si>
    <r>
      <rPr>
        <sz val="10"/>
        <color rgb="FF000000"/>
        <rFont val="Times New Roman"/>
        <charset val="134"/>
      </rPr>
      <t>m</t>
    </r>
    <r>
      <rPr>
        <vertAlign val="superscript"/>
        <sz val="10"/>
        <color rgb="FF000000"/>
        <rFont val="Times New Roman"/>
        <charset val="134"/>
      </rPr>
      <t>3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</si>
  <si>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每延米方量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平面长度</t>
    </r>
    <r>
      <rPr>
        <sz val="10"/>
        <color rgb="FF000000"/>
        <rFont val="Times New Roman"/>
        <charset val="134"/>
      </rPr>
      <t>]</t>
    </r>
  </si>
  <si>
    <t>拆除旧路面</t>
  </si>
  <si>
    <t>拆除应元路路面</t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</si>
  <si>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平面面积</t>
    </r>
    <r>
      <rPr>
        <sz val="10"/>
        <color rgb="FF000000"/>
        <rFont val="Times New Roman"/>
        <charset val="134"/>
      </rPr>
      <t>]</t>
    </r>
  </si>
  <si>
    <t>按原样恢复路面</t>
  </si>
  <si>
    <t>恢复拆除的应元路路面</t>
  </si>
  <si>
    <r>
      <rPr>
        <sz val="10"/>
        <color rgb="FF000000"/>
        <rFont val="宋体"/>
        <charset val="134"/>
      </rPr>
      <t>按原样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恢复</t>
    </r>
  </si>
  <si>
    <t>按原样恢复挡墙顶栏杆</t>
  </si>
  <si>
    <t xml:space="preserve">m </t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</si>
  <si>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平面长度</t>
    </r>
    <r>
      <rPr>
        <sz val="10"/>
        <color rgb="FF000000"/>
        <rFont val="Times New Roman"/>
        <charset val="134"/>
      </rPr>
      <t>]</t>
    </r>
  </si>
  <si>
    <t>按原样恢复</t>
  </si>
  <si>
    <t>墙面刷新</t>
  </si>
  <si>
    <t>南一南二门口墙面</t>
  </si>
  <si>
    <r>
      <rPr>
        <sz val="10"/>
        <color rgb="FF000000"/>
        <rFont val="宋体"/>
        <charset val="134"/>
      </rPr>
      <t>土方开挖</t>
    </r>
  </si>
  <si>
    <t>土方开挖</t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</si>
  <si>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剖面平均挖方截面积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剖面对应平面长度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</si>
  <si>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土方回填</t>
    </r>
  </si>
  <si>
    <t>土方回填</t>
  </si>
  <si>
    <t>支护工程</t>
  </si>
  <si>
    <t>防空洞口修复</t>
  </si>
  <si>
    <r>
      <rPr>
        <sz val="10"/>
        <color rgb="FF000000"/>
        <rFont val="宋体"/>
        <charset val="134"/>
      </rPr>
      <t>微型桩（</t>
    </r>
    <r>
      <rPr>
        <sz val="10"/>
        <color rgb="FF000000"/>
        <rFont val="Times New Roman"/>
        <charset val="134"/>
      </rPr>
      <t>φ250mm</t>
    </r>
    <r>
      <rPr>
        <sz val="10"/>
        <color rgb="FF000000"/>
        <rFont val="宋体"/>
        <charset val="134"/>
      </rPr>
      <t>，实桩长6</t>
    </r>
    <r>
      <rPr>
        <sz val="10"/>
        <color rgb="FF000000"/>
        <rFont val="Times New Roman"/>
        <charset val="134"/>
      </rPr>
      <t>m</t>
    </r>
    <r>
      <rPr>
        <sz val="10"/>
        <color rgb="FF000000"/>
        <rFont val="宋体"/>
        <charset val="134"/>
      </rPr>
      <t>）</t>
    </r>
  </si>
  <si>
    <t>微型桩总长度</t>
  </si>
  <si>
    <t>m</t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</si>
  <si>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桩数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桩长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</si>
  <si>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内插</t>
    </r>
    <r>
      <rPr>
        <sz val="10"/>
        <color rgb="FF000000"/>
        <rFont val="Times New Roman"/>
        <charset val="134"/>
      </rPr>
      <t>140*6</t>
    </r>
    <r>
      <rPr>
        <sz val="10"/>
        <color rgb="FF000000"/>
        <rFont val="宋体"/>
        <charset val="134"/>
      </rPr>
      <t>钢管</t>
    </r>
  </si>
  <si>
    <t>钢筋混凝土板（100mm厚）</t>
  </si>
  <si>
    <r>
      <rPr>
        <sz val="10"/>
        <color rgb="FF000000"/>
        <rFont val="宋体"/>
        <charset val="134"/>
      </rPr>
      <t>混凝土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</si>
  <si>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每延米用量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平面长度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</si>
  <si>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模板</t>
    </r>
  </si>
  <si>
    <t>钢筋安制（直径8mm）</t>
  </si>
  <si>
    <t>t</t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</si>
  <si>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总长度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每延米钢筋用量</t>
    </r>
    <r>
      <rPr>
        <sz val="10"/>
        <color rgb="FF000000"/>
        <rFont val="Times New Roman"/>
        <charset val="134"/>
      </rPr>
      <t>]</t>
    </r>
  </si>
  <si>
    <t>钢筋混凝土板（300mm厚）</t>
  </si>
  <si>
    <r>
      <rPr>
        <sz val="10"/>
        <color rgb="FF000000"/>
        <rFont val="宋体"/>
        <charset val="134"/>
      </rPr>
      <t>浆砌石挡墙，高3</t>
    </r>
    <r>
      <rPr>
        <sz val="10"/>
        <color rgb="FF000000"/>
        <rFont val="Times New Roman"/>
        <charset val="134"/>
      </rPr>
      <t>.0m</t>
    </r>
  </si>
  <si>
    <t>浆砌石</t>
  </si>
  <si>
    <r>
      <rPr>
        <sz val="10"/>
        <color rgb="FF000000"/>
        <rFont val="宋体"/>
        <charset val="134"/>
      </rPr>
      <t>挂网喷射混凝土，厚</t>
    </r>
    <r>
      <rPr>
        <sz val="10"/>
        <color rgb="FF000000"/>
        <rFont val="Times New Roman"/>
        <charset val="134"/>
      </rPr>
      <t>100mm</t>
    </r>
  </si>
  <si>
    <r>
      <rPr>
        <sz val="10"/>
        <color rgb="FF000000"/>
        <rFont val="宋体"/>
        <charset val="134"/>
      </rPr>
      <t>喷射混凝土（</t>
    </r>
    <r>
      <rPr>
        <sz val="10"/>
        <color rgb="FF000000"/>
        <rFont val="Times New Roman"/>
        <charset val="134"/>
      </rPr>
      <t>100mm</t>
    </r>
    <r>
      <rPr>
        <sz val="10"/>
        <color rgb="FF000000"/>
        <rFont val="宋体"/>
        <charset val="134"/>
      </rPr>
      <t>厚）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</si>
  <si>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平面投影面积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换算系数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</si>
  <si>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挂网</t>
    </r>
    <r>
      <rPr>
        <sz val="10"/>
        <color rgb="FF000000"/>
        <rFont val="Times New Roman"/>
        <charset val="134"/>
      </rPr>
      <t>φ8</t>
    </r>
    <r>
      <rPr>
        <sz val="10"/>
        <color rgb="FF000000"/>
        <rFont val="宋体"/>
        <charset val="134"/>
      </rPr>
      <t>钢筋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</si>
  <si>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每平米单层钢筋用量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喷射面积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</si>
  <si>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挂网加强筋</t>
    </r>
    <r>
      <rPr>
        <sz val="10"/>
        <color rgb="FF000000"/>
        <rFont val="Times New Roman"/>
        <charset val="134"/>
      </rPr>
      <t>C16</t>
    </r>
    <r>
      <rPr>
        <sz val="10"/>
        <color rgb="FF000000"/>
        <rFont val="宋体"/>
        <charset val="134"/>
      </rPr>
      <t>钢筋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</si>
  <si>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每平米钢筋用量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喷射面积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</si>
  <si>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SJQY"/>
        <charset val="134"/>
      </rPr>
      <t>C</t>
    </r>
    <r>
      <rPr>
        <sz val="10"/>
        <color rgb="FF000000"/>
        <rFont val="宋体"/>
        <charset val="134"/>
      </rPr>
      <t>22钢筋锚杆，成孔孔径</t>
    </r>
    <r>
      <rPr>
        <sz val="10"/>
        <color rgb="FF000000"/>
        <rFont val="Times New Roman"/>
        <charset val="134"/>
      </rPr>
      <t>110mm</t>
    </r>
    <r>
      <rPr>
        <sz val="10"/>
        <color rgb="FF000000"/>
        <rFont val="宋体"/>
        <charset val="134"/>
      </rPr>
      <t>，单根长</t>
    </r>
    <r>
      <rPr>
        <sz val="10"/>
        <color rgb="FF000000"/>
        <rFont val="Times New Roman"/>
        <charset val="134"/>
      </rPr>
      <t>9</t>
    </r>
    <r>
      <rPr>
        <sz val="10"/>
        <color rgb="FF000000"/>
        <rFont val="Arial"/>
        <charset val="134"/>
      </rPr>
      <t>m</t>
    </r>
    <r>
      <rPr>
        <sz val="10"/>
        <color rgb="FF000000"/>
        <rFont val="宋体"/>
        <charset val="134"/>
      </rPr>
      <t>，</t>
    </r>
  </si>
  <si>
    <t>锚杆长度</t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</si>
  <si>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单根长度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总根数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</si>
  <si>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SJQY"/>
        <charset val="134"/>
      </rPr>
      <t>C</t>
    </r>
    <r>
      <rPr>
        <sz val="10"/>
        <color rgb="FF000000"/>
        <rFont val="Times New Roman"/>
        <charset val="134"/>
      </rPr>
      <t>22</t>
    </r>
    <r>
      <rPr>
        <sz val="10"/>
        <color rgb="FF000000"/>
        <rFont val="宋体"/>
        <charset val="134"/>
      </rPr>
      <t>钢筋锚杆，</t>
    </r>
    <r>
      <rPr>
        <sz val="10"/>
        <color rgb="FF000000"/>
        <rFont val="Times New Roman"/>
        <charset val="134"/>
      </rPr>
      <t>9m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</si>
  <si>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每延钢筋重量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总米数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</si>
  <si>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SJQY"/>
        <charset val="134"/>
      </rPr>
      <t>C</t>
    </r>
    <r>
      <rPr>
        <sz val="10"/>
        <color rgb="FF000000"/>
        <rFont val="宋体"/>
        <charset val="134"/>
      </rPr>
      <t>22钢筋锚杆，成孔孔径</t>
    </r>
    <r>
      <rPr>
        <sz val="10"/>
        <color rgb="FF000000"/>
        <rFont val="Times New Roman"/>
        <charset val="134"/>
      </rPr>
      <t>110mm</t>
    </r>
    <r>
      <rPr>
        <sz val="10"/>
        <color rgb="FF000000"/>
        <rFont val="宋体"/>
        <charset val="134"/>
      </rPr>
      <t>，单根长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Arial"/>
        <charset val="134"/>
      </rPr>
      <t>m</t>
    </r>
    <r>
      <rPr>
        <sz val="10"/>
        <color rgb="FF000000"/>
        <rFont val="宋体"/>
        <charset val="134"/>
      </rPr>
      <t>，</t>
    </r>
  </si>
  <si>
    <r>
      <rPr>
        <sz val="10"/>
        <color rgb="FF000000"/>
        <rFont val="SJQY"/>
        <charset val="134"/>
      </rPr>
      <t>C</t>
    </r>
    <r>
      <rPr>
        <sz val="10"/>
        <color rgb="FF000000"/>
        <rFont val="Times New Roman"/>
        <charset val="134"/>
      </rPr>
      <t>22</t>
    </r>
    <r>
      <rPr>
        <sz val="10"/>
        <color rgb="FF000000"/>
        <rFont val="宋体"/>
        <charset val="134"/>
      </rPr>
      <t>钢筋锚杆，</t>
    </r>
    <r>
      <rPr>
        <sz val="10"/>
        <color rgb="FF000000"/>
        <rFont val="Times New Roman"/>
        <charset val="134"/>
      </rPr>
      <t>6m</t>
    </r>
  </si>
  <si>
    <r>
      <rPr>
        <sz val="10"/>
        <color rgb="FF000000"/>
        <rFont val="SJQY"/>
        <charset val="134"/>
      </rPr>
      <t>C</t>
    </r>
    <r>
      <rPr>
        <sz val="10"/>
        <color rgb="FF000000"/>
        <rFont val="宋体"/>
        <charset val="134"/>
      </rPr>
      <t>22钢筋锚杆，成孔孔径</t>
    </r>
    <r>
      <rPr>
        <sz val="10"/>
        <color rgb="FF000000"/>
        <rFont val="Times New Roman"/>
        <charset val="134"/>
      </rPr>
      <t>110mm</t>
    </r>
    <r>
      <rPr>
        <sz val="10"/>
        <color rgb="FF000000"/>
        <rFont val="宋体"/>
        <charset val="134"/>
      </rPr>
      <t>，单根长</t>
    </r>
    <r>
      <rPr>
        <sz val="10"/>
        <color rgb="FF000000"/>
        <rFont val="Times New Roman"/>
        <charset val="134"/>
      </rPr>
      <t>4</t>
    </r>
    <r>
      <rPr>
        <sz val="10"/>
        <color rgb="FF000000"/>
        <rFont val="Arial"/>
        <charset val="134"/>
      </rPr>
      <t>m</t>
    </r>
    <r>
      <rPr>
        <sz val="10"/>
        <color rgb="FF000000"/>
        <rFont val="宋体"/>
        <charset val="134"/>
      </rPr>
      <t>，</t>
    </r>
  </si>
  <si>
    <r>
      <rPr>
        <sz val="10"/>
        <color rgb="FF000000"/>
        <rFont val="SJQY"/>
        <charset val="134"/>
      </rPr>
      <t>C</t>
    </r>
    <r>
      <rPr>
        <sz val="10"/>
        <color rgb="FF000000"/>
        <rFont val="Times New Roman"/>
        <charset val="134"/>
      </rPr>
      <t>22</t>
    </r>
    <r>
      <rPr>
        <sz val="10"/>
        <color rgb="FF000000"/>
        <rFont val="宋体"/>
        <charset val="134"/>
      </rPr>
      <t>钢筋锚杆，</t>
    </r>
    <r>
      <rPr>
        <sz val="10"/>
        <color rgb="FF000000"/>
        <rFont val="Times New Roman"/>
        <charset val="134"/>
      </rPr>
      <t>4m</t>
    </r>
  </si>
  <si>
    <r>
      <rPr>
        <sz val="10"/>
        <color rgb="FF000000"/>
        <rFont val="宋体"/>
        <charset val="134"/>
      </rPr>
      <t>截排水工程</t>
    </r>
  </si>
  <si>
    <r>
      <rPr>
        <sz val="10"/>
        <color rgb="FF000000"/>
        <rFont val="宋体"/>
        <charset val="134"/>
      </rPr>
      <t>临时排水沟</t>
    </r>
    <r>
      <rPr>
        <sz val="10"/>
        <color rgb="FF000000"/>
        <rFont val="Times New Roman"/>
        <charset val="134"/>
      </rPr>
      <t>0.3*0.3</t>
    </r>
    <r>
      <rPr>
        <sz val="10"/>
        <color rgb="FF000000"/>
        <rFont val="宋体"/>
        <charset val="134"/>
      </rPr>
      <t>（砖砌）</t>
    </r>
  </si>
  <si>
    <r>
      <rPr>
        <sz val="10"/>
        <color rgb="FF000000"/>
        <rFont val="宋体"/>
        <charset val="134"/>
      </rPr>
      <t>水沟总长度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</si>
  <si>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平面长度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坡率系数</t>
    </r>
    <r>
      <rPr>
        <sz val="10"/>
        <color rgb="FF000000"/>
        <rFont val="Times New Roman"/>
        <charset val="134"/>
      </rPr>
      <t>]</t>
    </r>
  </si>
  <si>
    <t>MU10灰砂砖</t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</si>
  <si>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沟身截面积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总长度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</si>
  <si>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垫层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</si>
  <si>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截面长度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厚度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总长度</t>
    </r>
    <r>
      <rPr>
        <sz val="10"/>
        <color rgb="FF000000"/>
        <rFont val="Times New Roman"/>
        <charset val="134"/>
      </rPr>
      <t>]</t>
    </r>
  </si>
  <si>
    <t>挖基</t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</si>
  <si>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挖基截面积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总长度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</si>
  <si>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挖基坡率</t>
    </r>
    <r>
      <rPr>
        <sz val="10"/>
        <color rgb="FF000000"/>
        <rFont val="Times New Roman"/>
        <charset val="134"/>
      </rPr>
      <t>1:0.5</t>
    </r>
  </si>
  <si>
    <r>
      <rPr>
        <sz val="10"/>
        <color rgb="FF000000"/>
        <rFont val="宋体"/>
        <charset val="134"/>
      </rPr>
      <t>回填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</si>
  <si>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回填截面积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总长度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</si>
  <si>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运走土方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</si>
  <si>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（挖基截面积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回填截面积）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总长度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</si>
  <si>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垫层模板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</si>
  <si>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每延米模板量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总长度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</si>
  <si>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Times New Roman"/>
        <charset val="134"/>
      </rPr>
      <t>1:2</t>
    </r>
    <r>
      <rPr>
        <sz val="10"/>
        <color rgb="FF000000"/>
        <rFont val="宋体"/>
        <charset val="134"/>
      </rPr>
      <t>水泥砂浆抹面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</si>
  <si>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每延米面积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总长度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</si>
  <si>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挡墙顶排水沟</t>
    </r>
    <r>
      <rPr>
        <sz val="10"/>
        <color rgb="FF000000"/>
        <rFont val="Times New Roman"/>
        <charset val="134"/>
      </rPr>
      <t>0.3*0.3</t>
    </r>
  </si>
  <si>
    <r>
      <rPr>
        <sz val="10"/>
        <color rgb="FF000000"/>
        <rFont val="Times New Roman"/>
        <charset val="134"/>
      </rPr>
      <t>φ8</t>
    </r>
    <r>
      <rPr>
        <sz val="10"/>
        <color rgb="FF000000"/>
        <rFont val="宋体"/>
        <charset val="134"/>
      </rPr>
      <t>钢筋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</si>
  <si>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每延米钢筋用量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总长度</t>
    </r>
    <r>
      <rPr>
        <sz val="10"/>
        <color rgb="FF000000"/>
        <rFont val="Times New Roman"/>
        <charset val="134"/>
      </rPr>
      <t>]/1000</t>
    </r>
  </si>
  <si>
    <r>
      <rPr>
        <sz val="10"/>
        <color rgb="FF000000"/>
        <rFont val="宋体"/>
        <charset val="134"/>
      </rPr>
      <t>水沟模板</t>
    </r>
  </si>
  <si>
    <r>
      <rPr>
        <sz val="10"/>
        <color rgb="FF000000"/>
        <rFont val="宋体"/>
        <charset val="134"/>
      </rPr>
      <t>挡墙泄水管</t>
    </r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</si>
  <si>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每孔平均长度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总孔数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</si>
  <si>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坡面泄水管</t>
    </r>
  </si>
  <si>
    <r>
      <rPr>
        <sz val="10"/>
        <color rgb="FF000000"/>
        <rFont val="宋体"/>
        <charset val="134"/>
      </rPr>
      <t>绿化工程</t>
    </r>
  </si>
  <si>
    <t>坡面绿化</t>
  </si>
  <si>
    <t>种植大叶油草</t>
  </si>
  <si>
    <r>
      <rPr>
        <sz val="10"/>
        <color rgb="FF000000"/>
        <rFont val="宋体"/>
        <charset val="134"/>
      </rPr>
      <t>措施工程</t>
    </r>
  </si>
  <si>
    <t>管线保护</t>
  </si>
  <si>
    <t>挡墙开挖管线保护措施费</t>
  </si>
  <si>
    <t>施工围挡</t>
  </si>
  <si>
    <t>夜间施工</t>
  </si>
  <si>
    <t>项</t>
  </si>
  <si>
    <t>夜间浇捣混凝土</t>
  </si>
  <si>
    <r>
      <rPr>
        <sz val="10"/>
        <color rgb="FF000000"/>
        <rFont val="宋体"/>
        <charset val="134"/>
      </rPr>
      <t>脚手架</t>
    </r>
  </si>
  <si>
    <t>施工便道、土钉施工脚手架</t>
  </si>
  <si>
    <r>
      <rPr>
        <sz val="10"/>
        <color rgb="FF000000"/>
        <rFont val="Times New Roman"/>
        <charset val="134"/>
      </rPr>
      <t>[</t>
    </r>
    <r>
      <rPr>
        <sz val="10"/>
        <color rgb="FF000000"/>
        <rFont val="宋体"/>
        <charset val="134"/>
      </rPr>
      <t>脚手架宽度</t>
    </r>
    <r>
      <rPr>
        <sz val="10"/>
        <color rgb="FF000000"/>
        <rFont val="Times New Roman"/>
        <charset val="134"/>
      </rPr>
      <t>*</t>
    </r>
    <r>
      <rPr>
        <sz val="10"/>
        <color rgb="FF000000"/>
        <rFont val="宋体"/>
        <charset val="134"/>
      </rPr>
      <t>各层水平长度总和</t>
    </r>
    <r>
      <rPr>
        <sz val="10"/>
        <color rgb="FF000000"/>
        <rFont val="Times New Roman"/>
        <charset val="134"/>
      </rPr>
      <t>]</t>
    </r>
  </si>
  <si>
    <r>
      <rPr>
        <sz val="10"/>
        <color rgb="FF000000"/>
        <rFont val="宋体"/>
        <charset val="134"/>
      </rPr>
      <t>注：</t>
    </r>
  </si>
  <si>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、由于场地条件限制，土石方、材料等需考虑人工搬运。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</si>
</sst>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7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SJQY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0"/>
      <color rgb="FF000000"/>
      <name val="Times New Roman"/>
      <charset val="134"/>
    </font>
    <font>
      <sz val="10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view="pageBreakPreview" zoomScale="115" zoomScaleNormal="70" workbookViewId="0">
      <selection activeCell="J9" sqref="J9"/>
    </sheetView>
  </sheetViews>
  <sheetFormatPr defaultColWidth="9" defaultRowHeight="14.4"/>
  <cols>
    <col min="1" max="1" width="6.12962962962963" customWidth="1"/>
    <col min="2" max="2" width="10.1851851851852" customWidth="1"/>
    <col min="3" max="3" width="19.4537037037037" customWidth="1"/>
    <col min="4" max="4" width="18.6666666666667" customWidth="1"/>
    <col min="5" max="5" width="6.25" customWidth="1"/>
    <col min="6" max="6" width="10.8796296296296" customWidth="1"/>
    <col min="7" max="7" width="32.6018518518519" customWidth="1"/>
    <col min="8" max="14" width="12.8888888888889"/>
  </cols>
  <sheetData>
    <row r="1" ht="2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2" t="s">
        <v>1</v>
      </c>
      <c r="B2" s="2" t="s">
        <v>2</v>
      </c>
      <c r="C2" s="2" t="s">
        <v>3</v>
      </c>
      <c r="D2" s="2"/>
      <c r="E2" s="2" t="s">
        <v>4</v>
      </c>
      <c r="F2" s="2" t="s">
        <v>5</v>
      </c>
      <c r="G2" s="2" t="s">
        <v>6</v>
      </c>
      <c r="H2" s="2" t="s">
        <v>7</v>
      </c>
    </row>
    <row r="3" ht="25" customHeight="1" spans="1:8">
      <c r="A3" s="2">
        <v>1</v>
      </c>
      <c r="B3" s="2" t="s">
        <v>8</v>
      </c>
      <c r="C3" s="2" t="s">
        <v>9</v>
      </c>
      <c r="D3" s="2" t="s">
        <v>10</v>
      </c>
      <c r="E3" s="2" t="s">
        <v>11</v>
      </c>
      <c r="F3" s="3">
        <f>1432/COS(24.01/180*3.14159)</f>
        <v>1567.64074431177</v>
      </c>
      <c r="G3" s="2" t="s">
        <v>12</v>
      </c>
      <c r="H3" s="2"/>
    </row>
    <row r="4" ht="25" customHeight="1" spans="1:8">
      <c r="A4" s="2">
        <v>2</v>
      </c>
      <c r="B4" s="2"/>
      <c r="C4" s="2"/>
      <c r="D4" s="1" t="s">
        <v>13</v>
      </c>
      <c r="E4" s="2" t="s">
        <v>14</v>
      </c>
      <c r="F4" s="3">
        <v>15</v>
      </c>
      <c r="G4" s="2" t="s">
        <v>15</v>
      </c>
      <c r="H4" s="2"/>
    </row>
    <row r="5" ht="25" customHeight="1" spans="1:8">
      <c r="A5" s="2">
        <v>3</v>
      </c>
      <c r="B5" s="2"/>
      <c r="C5" s="4" t="s">
        <v>16</v>
      </c>
      <c r="D5" s="5" t="s">
        <v>17</v>
      </c>
      <c r="E5" s="2" t="s">
        <v>18</v>
      </c>
      <c r="F5" s="4">
        <f>2.95*83.6</f>
        <v>246.62</v>
      </c>
      <c r="G5" s="2" t="s">
        <v>19</v>
      </c>
      <c r="H5" s="2"/>
    </row>
    <row r="6" ht="25" customHeight="1" spans="1:8">
      <c r="A6" s="2">
        <v>4</v>
      </c>
      <c r="B6" s="2"/>
      <c r="C6" s="5" t="s">
        <v>20</v>
      </c>
      <c r="D6" s="5" t="s">
        <v>21</v>
      </c>
      <c r="E6" s="2" t="s">
        <v>11</v>
      </c>
      <c r="F6" s="6">
        <v>250</v>
      </c>
      <c r="G6" s="2" t="s">
        <v>22</v>
      </c>
      <c r="H6" s="2"/>
    </row>
    <row r="7" ht="25" customHeight="1" spans="1:8">
      <c r="A7" s="2">
        <v>5</v>
      </c>
      <c r="B7" s="2"/>
      <c r="C7" s="5" t="s">
        <v>23</v>
      </c>
      <c r="D7" s="5" t="s">
        <v>24</v>
      </c>
      <c r="E7" s="2" t="s">
        <v>11</v>
      </c>
      <c r="F7" s="6">
        <v>250</v>
      </c>
      <c r="G7" s="2" t="s">
        <v>22</v>
      </c>
      <c r="H7" s="1" t="s">
        <v>25</v>
      </c>
    </row>
    <row r="8" ht="25" customHeight="1" spans="1:8">
      <c r="A8" s="2">
        <v>6</v>
      </c>
      <c r="B8" s="2"/>
      <c r="C8" s="5" t="s">
        <v>26</v>
      </c>
      <c r="D8" s="5"/>
      <c r="E8" s="2" t="s">
        <v>27</v>
      </c>
      <c r="F8" s="6">
        <f>85+24</f>
        <v>109</v>
      </c>
      <c r="G8" s="2" t="s">
        <v>28</v>
      </c>
      <c r="H8" s="1" t="s">
        <v>29</v>
      </c>
    </row>
    <row r="9" ht="25" customHeight="1" spans="1:8">
      <c r="A9" s="2"/>
      <c r="B9" s="2"/>
      <c r="C9" s="5" t="s">
        <v>30</v>
      </c>
      <c r="D9" s="5" t="s">
        <v>31</v>
      </c>
      <c r="E9" s="2" t="s">
        <v>11</v>
      </c>
      <c r="F9" s="6">
        <f>2.5*24</f>
        <v>60</v>
      </c>
      <c r="G9" s="2"/>
      <c r="H9" s="1" t="s">
        <v>29</v>
      </c>
    </row>
    <row r="10" ht="25" customHeight="1" spans="1:8">
      <c r="A10" s="2">
        <v>8</v>
      </c>
      <c r="B10" s="2"/>
      <c r="C10" s="2" t="s">
        <v>32</v>
      </c>
      <c r="D10" s="1" t="s">
        <v>33</v>
      </c>
      <c r="E10" s="2" t="s">
        <v>18</v>
      </c>
      <c r="F10" s="3">
        <f>14.05*83.6</f>
        <v>1174.58</v>
      </c>
      <c r="G10" s="2" t="s">
        <v>34</v>
      </c>
      <c r="H10" s="2"/>
    </row>
    <row r="11" ht="25" customHeight="1" spans="1:8">
      <c r="A11" s="2">
        <v>9</v>
      </c>
      <c r="B11" s="2"/>
      <c r="C11" s="2" t="s">
        <v>35</v>
      </c>
      <c r="D11" s="1" t="s">
        <v>36</v>
      </c>
      <c r="E11" s="2" t="s">
        <v>18</v>
      </c>
      <c r="F11" s="3">
        <f>8.34*83.6</f>
        <v>697.224</v>
      </c>
      <c r="G11" s="2" t="s">
        <v>34</v>
      </c>
      <c r="H11" s="2"/>
    </row>
    <row r="12" ht="25" customHeight="1" spans="1:8">
      <c r="A12" s="2"/>
      <c r="B12" s="1" t="s">
        <v>37</v>
      </c>
      <c r="C12" s="1" t="s">
        <v>38</v>
      </c>
      <c r="D12" s="1"/>
      <c r="E12" s="2" t="s">
        <v>11</v>
      </c>
      <c r="F12" s="3">
        <f>32/COS(24.01/180*3.14159)</f>
        <v>35.0310780851791</v>
      </c>
      <c r="G12" s="2"/>
      <c r="H12" s="2"/>
    </row>
    <row r="13" ht="25" customHeight="1" spans="1:8">
      <c r="A13" s="2">
        <v>10</v>
      </c>
      <c r="B13" s="1"/>
      <c r="C13" s="1" t="s">
        <v>39</v>
      </c>
      <c r="D13" s="1" t="s">
        <v>40</v>
      </c>
      <c r="E13" s="2" t="s">
        <v>41</v>
      </c>
      <c r="F13" s="3">
        <f>212*6</f>
        <v>1272</v>
      </c>
      <c r="G13" s="2" t="s">
        <v>42</v>
      </c>
      <c r="H13" s="1" t="s">
        <v>43</v>
      </c>
    </row>
    <row r="14" ht="25" customHeight="1" spans="1:8">
      <c r="A14" s="2">
        <v>11</v>
      </c>
      <c r="B14" s="1"/>
      <c r="C14" s="1" t="s">
        <v>44</v>
      </c>
      <c r="D14" s="2" t="s">
        <v>45</v>
      </c>
      <c r="E14" s="2" t="s">
        <v>18</v>
      </c>
      <c r="F14" s="3">
        <f>0.085*83.6</f>
        <v>7.106</v>
      </c>
      <c r="G14" s="2" t="s">
        <v>46</v>
      </c>
      <c r="H14" s="2"/>
    </row>
    <row r="15" ht="25" customHeight="1" spans="1:8">
      <c r="A15" s="2">
        <v>12</v>
      </c>
      <c r="B15" s="1"/>
      <c r="C15" s="2"/>
      <c r="D15" s="2" t="s">
        <v>47</v>
      </c>
      <c r="E15" s="2" t="s">
        <v>11</v>
      </c>
      <c r="F15" s="3">
        <f>(0.1+0.1)*83.6</f>
        <v>16.72</v>
      </c>
      <c r="G15" s="2" t="s">
        <v>46</v>
      </c>
      <c r="H15" s="2"/>
    </row>
    <row r="16" ht="25" customHeight="1" spans="1:8">
      <c r="A16" s="2">
        <v>13</v>
      </c>
      <c r="B16" s="1"/>
      <c r="C16" s="2"/>
      <c r="D16" s="1" t="s">
        <v>48</v>
      </c>
      <c r="E16" s="2" t="s">
        <v>49</v>
      </c>
      <c r="F16" s="3">
        <f>83.6*((ROUND(0.85/0.15,0)+1/0.15*0.85)*8*8*0.00617/1000)</f>
        <v>0.385139626666667</v>
      </c>
      <c r="G16" s="2" t="s">
        <v>50</v>
      </c>
      <c r="H16" s="2"/>
    </row>
    <row r="17" ht="25" customHeight="1" spans="1:8">
      <c r="A17" s="2">
        <v>14</v>
      </c>
      <c r="B17" s="1"/>
      <c r="C17" s="1" t="s">
        <v>51</v>
      </c>
      <c r="D17" s="2" t="s">
        <v>45</v>
      </c>
      <c r="E17" s="2" t="s">
        <v>18</v>
      </c>
      <c r="F17" s="3">
        <f>0.975*83.6</f>
        <v>81.51</v>
      </c>
      <c r="G17" s="2" t="s">
        <v>46</v>
      </c>
      <c r="H17" s="2"/>
    </row>
    <row r="18" ht="25" customHeight="1" spans="1:8">
      <c r="A18" s="2">
        <v>15</v>
      </c>
      <c r="B18" s="1"/>
      <c r="C18" s="2"/>
      <c r="D18" s="2" t="s">
        <v>47</v>
      </c>
      <c r="E18" s="2" t="s">
        <v>11</v>
      </c>
      <c r="F18" s="3">
        <f>(0.3+0.3)*83.6</f>
        <v>50.16</v>
      </c>
      <c r="G18" s="2" t="s">
        <v>46</v>
      </c>
      <c r="H18" s="2"/>
    </row>
    <row r="19" ht="25" customHeight="1" spans="1:8">
      <c r="A19" s="2">
        <v>16</v>
      </c>
      <c r="B19" s="1"/>
      <c r="C19" s="2"/>
      <c r="D19" s="1" t="s">
        <v>48</v>
      </c>
      <c r="E19" s="2" t="s">
        <v>49</v>
      </c>
      <c r="F19" s="3">
        <f>83.6*((ROUND(3.22/0.15,0)+1/0.15*3.22)*22*22*2*0.00617/1000)</f>
        <v>21.2038621461333</v>
      </c>
      <c r="G19" s="2" t="s">
        <v>50</v>
      </c>
      <c r="H19" s="2"/>
    </row>
    <row r="20" ht="25" customHeight="1" spans="1:8">
      <c r="A20" s="2">
        <v>17</v>
      </c>
      <c r="B20" s="1"/>
      <c r="C20" s="1" t="s">
        <v>52</v>
      </c>
      <c r="D20" s="1" t="s">
        <v>53</v>
      </c>
      <c r="E20" s="2" t="s">
        <v>18</v>
      </c>
      <c r="F20" s="3">
        <f>5.74*83.6</f>
        <v>479.864</v>
      </c>
      <c r="G20" s="2" t="s">
        <v>46</v>
      </c>
      <c r="H20" s="2"/>
    </row>
    <row r="21" ht="25" customHeight="1" spans="1:8">
      <c r="A21" s="2">
        <v>18</v>
      </c>
      <c r="B21" s="1"/>
      <c r="C21" s="1" t="s">
        <v>54</v>
      </c>
      <c r="D21" s="2" t="s">
        <v>55</v>
      </c>
      <c r="E21" s="2" t="s">
        <v>11</v>
      </c>
      <c r="F21" s="7">
        <f>237.66*((0.5^2+1)^0.5)/0.5</f>
        <v>531.4239155326</v>
      </c>
      <c r="G21" s="2" t="s">
        <v>56</v>
      </c>
      <c r="H21" s="2"/>
    </row>
    <row r="22" ht="25" customHeight="1" spans="1:8">
      <c r="A22" s="2">
        <v>19</v>
      </c>
      <c r="B22" s="1"/>
      <c r="C22" s="2"/>
      <c r="D22" s="2" t="s">
        <v>57</v>
      </c>
      <c r="E22" s="2" t="s">
        <v>49</v>
      </c>
      <c r="F22" s="3">
        <f>1/0.15*2*8*8*0.00617/1000*F21</f>
        <v>2.79798234354017</v>
      </c>
      <c r="G22" s="2" t="s">
        <v>58</v>
      </c>
      <c r="H22" s="2"/>
    </row>
    <row r="23" ht="25" customHeight="1" spans="1:8">
      <c r="A23" s="2">
        <v>20</v>
      </c>
      <c r="B23" s="1"/>
      <c r="C23" s="2"/>
      <c r="D23" s="2" t="s">
        <v>59</v>
      </c>
      <c r="E23" s="2" t="s">
        <v>49</v>
      </c>
      <c r="F23" s="3">
        <f>1.2*2*16*16*0.00617/1000/1.2/(1.2*(0.5^2+1)^0.5/0.5)*F21</f>
        <v>0.625647872</v>
      </c>
      <c r="G23" s="2" t="s">
        <v>60</v>
      </c>
      <c r="H23" s="2"/>
    </row>
    <row r="24" ht="25" customHeight="1" spans="1:8">
      <c r="A24" s="2">
        <v>21</v>
      </c>
      <c r="B24" s="1"/>
      <c r="C24" s="8" t="s">
        <v>61</v>
      </c>
      <c r="D24" s="1" t="s">
        <v>62</v>
      </c>
      <c r="E24" s="2" t="s">
        <v>41</v>
      </c>
      <c r="F24" s="3">
        <f>9*85</f>
        <v>765</v>
      </c>
      <c r="G24" s="2" t="s">
        <v>63</v>
      </c>
      <c r="H24" s="2"/>
    </row>
    <row r="25" ht="25" customHeight="1" spans="1:8">
      <c r="A25" s="2">
        <v>22</v>
      </c>
      <c r="B25" s="1"/>
      <c r="C25" s="2"/>
      <c r="D25" s="8" t="s">
        <v>64</v>
      </c>
      <c r="E25" s="2" t="s">
        <v>49</v>
      </c>
      <c r="F25" s="3">
        <f t="shared" ref="F25:F29" si="0">22*22*0.00617/1000*F24</f>
        <v>2.2845042</v>
      </c>
      <c r="G25" s="2" t="s">
        <v>65</v>
      </c>
      <c r="H25" s="2"/>
    </row>
    <row r="26" ht="25" customHeight="1" spans="1:8">
      <c r="A26" s="2">
        <v>23</v>
      </c>
      <c r="B26" s="1"/>
      <c r="C26" s="8" t="s">
        <v>66</v>
      </c>
      <c r="D26" s="1" t="s">
        <v>62</v>
      </c>
      <c r="E26" s="2" t="s">
        <v>41</v>
      </c>
      <c r="F26" s="3">
        <f>6*140</f>
        <v>840</v>
      </c>
      <c r="G26" s="2" t="s">
        <v>63</v>
      </c>
      <c r="H26" s="2"/>
    </row>
    <row r="27" ht="25" customHeight="1" spans="1:8">
      <c r="A27" s="2">
        <v>24</v>
      </c>
      <c r="B27" s="1"/>
      <c r="C27" s="2"/>
      <c r="D27" s="8" t="s">
        <v>67</v>
      </c>
      <c r="E27" s="2" t="s">
        <v>49</v>
      </c>
      <c r="F27" s="3">
        <f t="shared" si="0"/>
        <v>2.5084752</v>
      </c>
      <c r="G27" s="2" t="s">
        <v>65</v>
      </c>
      <c r="H27" s="2"/>
    </row>
    <row r="28" ht="25" customHeight="1" spans="1:8">
      <c r="A28" s="2">
        <v>25</v>
      </c>
      <c r="B28" s="1"/>
      <c r="C28" s="8" t="s">
        <v>68</v>
      </c>
      <c r="D28" s="1" t="s">
        <v>62</v>
      </c>
      <c r="E28" s="2" t="s">
        <v>41</v>
      </c>
      <c r="F28" s="3">
        <f>4*70</f>
        <v>280</v>
      </c>
      <c r="G28" s="2" t="s">
        <v>63</v>
      </c>
      <c r="H28" s="2"/>
    </row>
    <row r="29" ht="25" customHeight="1" spans="1:8">
      <c r="A29" s="2">
        <v>26</v>
      </c>
      <c r="B29" s="1"/>
      <c r="C29" s="2"/>
      <c r="D29" s="8" t="s">
        <v>69</v>
      </c>
      <c r="E29" s="2" t="s">
        <v>49</v>
      </c>
      <c r="F29" s="3">
        <f t="shared" si="0"/>
        <v>0.8361584</v>
      </c>
      <c r="G29" s="2" t="s">
        <v>65</v>
      </c>
      <c r="H29" s="2"/>
    </row>
    <row r="30" ht="25" customHeight="1" spans="1:11">
      <c r="A30" s="2">
        <v>27</v>
      </c>
      <c r="B30" s="2" t="s">
        <v>70</v>
      </c>
      <c r="C30" s="1" t="s">
        <v>71</v>
      </c>
      <c r="D30" s="2" t="s">
        <v>72</v>
      </c>
      <c r="E30" s="2" t="s">
        <v>41</v>
      </c>
      <c r="F30" s="3">
        <v>96</v>
      </c>
      <c r="G30" s="2" t="s">
        <v>73</v>
      </c>
      <c r="H30" s="2"/>
      <c r="K30" s="23"/>
    </row>
    <row r="31" ht="25" customHeight="1" spans="1:11">
      <c r="A31" s="2">
        <v>28</v>
      </c>
      <c r="B31" s="2"/>
      <c r="C31" s="2"/>
      <c r="D31" s="1" t="s">
        <v>74</v>
      </c>
      <c r="E31" s="2" t="s">
        <v>18</v>
      </c>
      <c r="F31" s="3">
        <f>0.12*0.3*2*F30</f>
        <v>6.912</v>
      </c>
      <c r="G31" s="2" t="s">
        <v>75</v>
      </c>
      <c r="H31" s="2"/>
      <c r="K31" s="23"/>
    </row>
    <row r="32" ht="25" customHeight="1" spans="1:11">
      <c r="A32" s="2">
        <v>29</v>
      </c>
      <c r="B32" s="2"/>
      <c r="C32" s="2"/>
      <c r="D32" s="2" t="s">
        <v>76</v>
      </c>
      <c r="E32" s="2" t="s">
        <v>18</v>
      </c>
      <c r="F32" s="3">
        <f>0.54*0.1*F30</f>
        <v>5.184</v>
      </c>
      <c r="G32" s="2" t="s">
        <v>77</v>
      </c>
      <c r="H32" s="2"/>
      <c r="K32" s="23"/>
    </row>
    <row r="33" ht="25" customHeight="1" spans="1:11">
      <c r="A33" s="2">
        <v>30</v>
      </c>
      <c r="B33" s="2"/>
      <c r="C33" s="2"/>
      <c r="D33" s="1" t="s">
        <v>78</v>
      </c>
      <c r="E33" s="2" t="s">
        <v>18</v>
      </c>
      <c r="F33" s="3">
        <f>0.63*F30</f>
        <v>60.48</v>
      </c>
      <c r="G33" s="2" t="s">
        <v>79</v>
      </c>
      <c r="H33" s="2" t="s">
        <v>80</v>
      </c>
      <c r="K33" s="23"/>
    </row>
    <row r="34" ht="25" customHeight="1" spans="1:11">
      <c r="A34" s="2">
        <v>31</v>
      </c>
      <c r="B34" s="2"/>
      <c r="C34" s="2"/>
      <c r="D34" s="2" t="s">
        <v>81</v>
      </c>
      <c r="E34" s="2" t="s">
        <v>18</v>
      </c>
      <c r="F34" s="3">
        <f>0.27*F30</f>
        <v>25.92</v>
      </c>
      <c r="G34" s="2" t="s">
        <v>82</v>
      </c>
      <c r="H34" s="2"/>
      <c r="K34" s="23"/>
    </row>
    <row r="35" ht="25" customHeight="1" spans="1:11">
      <c r="A35" s="2">
        <v>32</v>
      </c>
      <c r="B35" s="2"/>
      <c r="C35" s="2"/>
      <c r="D35" s="2" t="s">
        <v>83</v>
      </c>
      <c r="E35" s="2" t="s">
        <v>18</v>
      </c>
      <c r="F35" s="3">
        <f>(0.63-0.27)*F30</f>
        <v>34.56</v>
      </c>
      <c r="G35" s="2" t="s">
        <v>84</v>
      </c>
      <c r="H35" s="2"/>
      <c r="K35" s="23"/>
    </row>
    <row r="36" ht="25" customHeight="1" spans="1:11">
      <c r="A36" s="2">
        <v>33</v>
      </c>
      <c r="B36" s="2"/>
      <c r="C36" s="2"/>
      <c r="D36" s="2" t="s">
        <v>85</v>
      </c>
      <c r="E36" s="2" t="s">
        <v>11</v>
      </c>
      <c r="F36" s="3">
        <f>0.1*2*F30</f>
        <v>19.2</v>
      </c>
      <c r="G36" s="2" t="s">
        <v>86</v>
      </c>
      <c r="H36" s="2"/>
      <c r="K36" s="23"/>
    </row>
    <row r="37" ht="25" customHeight="1" spans="1:11">
      <c r="A37" s="2">
        <v>34</v>
      </c>
      <c r="B37" s="2"/>
      <c r="C37" s="2"/>
      <c r="D37" s="9" t="s">
        <v>87</v>
      </c>
      <c r="E37" s="2" t="s">
        <v>11</v>
      </c>
      <c r="F37" s="3">
        <f>0.3*3*F30</f>
        <v>86.4</v>
      </c>
      <c r="G37" s="2" t="s">
        <v>88</v>
      </c>
      <c r="H37" s="2"/>
      <c r="K37" s="23"/>
    </row>
    <row r="38" ht="25" customHeight="1" spans="1:8">
      <c r="A38" s="2">
        <v>35</v>
      </c>
      <c r="B38" s="2"/>
      <c r="C38" s="1" t="s">
        <v>89</v>
      </c>
      <c r="D38" s="2" t="s">
        <v>72</v>
      </c>
      <c r="E38" s="2" t="s">
        <v>41</v>
      </c>
      <c r="F38" s="3">
        <v>104</v>
      </c>
      <c r="G38" s="2" t="s">
        <v>73</v>
      </c>
      <c r="H38" s="2"/>
    </row>
    <row r="39" ht="25" customHeight="1" spans="1:8">
      <c r="A39" s="2">
        <v>36</v>
      </c>
      <c r="B39" s="2"/>
      <c r="C39" s="2"/>
      <c r="D39" s="2" t="s">
        <v>45</v>
      </c>
      <c r="E39" s="2" t="s">
        <v>18</v>
      </c>
      <c r="F39" s="3">
        <f>0.18*F38</f>
        <v>18.72</v>
      </c>
      <c r="G39" s="2" t="s">
        <v>75</v>
      </c>
      <c r="H39" s="2"/>
    </row>
    <row r="40" ht="25" customHeight="1" spans="1:8">
      <c r="A40" s="2">
        <v>37</v>
      </c>
      <c r="B40" s="2"/>
      <c r="C40" s="2"/>
      <c r="D40" s="2" t="s">
        <v>90</v>
      </c>
      <c r="E40" s="2" t="s">
        <v>49</v>
      </c>
      <c r="F40" s="3">
        <f>6.456*F38/1000</f>
        <v>0.671424</v>
      </c>
      <c r="G40" s="2" t="s">
        <v>91</v>
      </c>
      <c r="H40" s="2"/>
    </row>
    <row r="41" ht="25" customHeight="1" spans="1:8">
      <c r="A41" s="2">
        <v>38</v>
      </c>
      <c r="B41" s="2"/>
      <c r="C41" s="2"/>
      <c r="D41" s="2" t="s">
        <v>92</v>
      </c>
      <c r="E41" s="2" t="s">
        <v>11</v>
      </c>
      <c r="F41" s="3">
        <f>(0.55+0.3)*2*F38</f>
        <v>176.8</v>
      </c>
      <c r="G41" s="2" t="s">
        <v>86</v>
      </c>
      <c r="H41" s="2"/>
    </row>
    <row r="42" ht="25" customHeight="1" spans="1:8">
      <c r="A42" s="2">
        <v>39</v>
      </c>
      <c r="B42" s="2"/>
      <c r="C42" s="2" t="s">
        <v>93</v>
      </c>
      <c r="D42" s="2" t="s">
        <v>93</v>
      </c>
      <c r="E42" s="2" t="s">
        <v>41</v>
      </c>
      <c r="F42" s="3">
        <f>2*(83.6/2*2)</f>
        <v>167.2</v>
      </c>
      <c r="G42" s="2" t="s">
        <v>94</v>
      </c>
      <c r="H42" s="2"/>
    </row>
    <row r="43" ht="25" customHeight="1" spans="1:8">
      <c r="A43" s="2">
        <v>40</v>
      </c>
      <c r="B43" s="2"/>
      <c r="C43" s="2" t="s">
        <v>95</v>
      </c>
      <c r="D43" s="2" t="s">
        <v>95</v>
      </c>
      <c r="E43" s="2" t="s">
        <v>41</v>
      </c>
      <c r="F43" s="3">
        <f>0.6*(F21/2/2)</f>
        <v>79.71358732989</v>
      </c>
      <c r="G43" s="2" t="s">
        <v>94</v>
      </c>
      <c r="H43" s="2"/>
    </row>
    <row r="44" ht="25" customHeight="1" spans="1:8">
      <c r="A44" s="2">
        <v>41</v>
      </c>
      <c r="B44" s="2" t="s">
        <v>96</v>
      </c>
      <c r="C44" s="1" t="s">
        <v>97</v>
      </c>
      <c r="D44" s="1" t="s">
        <v>98</v>
      </c>
      <c r="E44" s="2" t="s">
        <v>11</v>
      </c>
      <c r="F44" s="3">
        <f>1432/COS(24.01/180*3.14159)</f>
        <v>1567.64074431177</v>
      </c>
      <c r="G44" s="2" t="s">
        <v>12</v>
      </c>
      <c r="H44" s="2"/>
    </row>
    <row r="45" ht="25" customHeight="1" spans="1:8">
      <c r="A45" s="2">
        <v>42</v>
      </c>
      <c r="B45" s="2" t="s">
        <v>99</v>
      </c>
      <c r="C45" s="1" t="s">
        <v>100</v>
      </c>
      <c r="D45" s="1"/>
      <c r="E45" s="2" t="s">
        <v>41</v>
      </c>
      <c r="F45" s="10">
        <v>85</v>
      </c>
      <c r="G45" s="2"/>
      <c r="H45" s="1" t="s">
        <v>101</v>
      </c>
    </row>
    <row r="46" ht="25" customHeight="1" spans="1:8">
      <c r="A46" s="2">
        <v>43</v>
      </c>
      <c r="B46" s="2"/>
      <c r="C46" s="1" t="s">
        <v>102</v>
      </c>
      <c r="D46" s="1"/>
      <c r="E46" s="2" t="s">
        <v>41</v>
      </c>
      <c r="F46" s="3">
        <v>250</v>
      </c>
      <c r="G46" s="2"/>
      <c r="H46" s="2"/>
    </row>
    <row r="47" ht="25" customHeight="1" spans="1:8">
      <c r="A47" s="2">
        <v>44</v>
      </c>
      <c r="B47" s="2"/>
      <c r="C47" s="1" t="s">
        <v>103</v>
      </c>
      <c r="D47" s="1"/>
      <c r="E47" s="1" t="s">
        <v>104</v>
      </c>
      <c r="F47" s="3">
        <v>1</v>
      </c>
      <c r="G47" s="2"/>
      <c r="H47" s="1" t="s">
        <v>105</v>
      </c>
    </row>
    <row r="48" ht="25" customHeight="1" spans="1:8">
      <c r="A48" s="11">
        <v>45</v>
      </c>
      <c r="B48" s="11"/>
      <c r="C48" s="11" t="s">
        <v>106</v>
      </c>
      <c r="D48" s="12" t="s">
        <v>107</v>
      </c>
      <c r="E48" s="11" t="s">
        <v>11</v>
      </c>
      <c r="F48" s="13">
        <f>3*(3*85+85)</f>
        <v>1020</v>
      </c>
      <c r="G48" s="11" t="s">
        <v>108</v>
      </c>
      <c r="H48" s="11"/>
    </row>
    <row r="49" ht="18" customHeight="1" spans="1:8">
      <c r="A49" s="14" t="s">
        <v>109</v>
      </c>
      <c r="B49" s="15"/>
      <c r="C49" s="15"/>
      <c r="D49" s="15"/>
      <c r="E49" s="15"/>
      <c r="F49" s="15"/>
      <c r="G49" s="15"/>
      <c r="H49" s="16"/>
    </row>
    <row r="50" ht="18" customHeight="1" spans="1:8">
      <c r="A50" s="17" t="s">
        <v>110</v>
      </c>
      <c r="B50" s="18"/>
      <c r="C50" s="18"/>
      <c r="D50" s="18"/>
      <c r="E50" s="18"/>
      <c r="F50" s="18"/>
      <c r="G50" s="18"/>
      <c r="H50" s="19"/>
    </row>
    <row r="51" ht="18" customHeight="1" spans="1:8">
      <c r="A51" s="20"/>
      <c r="B51" s="21"/>
      <c r="C51" s="21"/>
      <c r="D51" s="21"/>
      <c r="E51" s="21"/>
      <c r="F51" s="21"/>
      <c r="G51" s="21"/>
      <c r="H51" s="22"/>
    </row>
  </sheetData>
  <mergeCells count="18">
    <mergeCell ref="A1:H1"/>
    <mergeCell ref="C2:D2"/>
    <mergeCell ref="A49:H49"/>
    <mergeCell ref="A50:H50"/>
    <mergeCell ref="A51:H51"/>
    <mergeCell ref="B3:B11"/>
    <mergeCell ref="B12:B29"/>
    <mergeCell ref="B30:B43"/>
    <mergeCell ref="B45:B48"/>
    <mergeCell ref="C3:C4"/>
    <mergeCell ref="C14:C16"/>
    <mergeCell ref="C17:C19"/>
    <mergeCell ref="C21:C23"/>
    <mergeCell ref="C24:C25"/>
    <mergeCell ref="C26:C27"/>
    <mergeCell ref="C28:C29"/>
    <mergeCell ref="C30:C37"/>
    <mergeCell ref="C38:C41"/>
  </mergeCells>
  <pageMargins left="0.786805555555556" right="0.472222222222222" top="0.66875" bottom="1" header="0.5" footer="0.5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20220123工程量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张元勇</cp:lastModifiedBy>
  <dcterms:created xsi:type="dcterms:W3CDTF">2020-10-17T11:23:00Z</dcterms:created>
  <dcterms:modified xsi:type="dcterms:W3CDTF">2023-04-11T07:08:37Z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674EB51F8EF94BF6B33DE5B6AD23FE8B</vt:lpwstr>
  </property>
</Properties>
</file>