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66" lockStructure="1"/>
  <bookViews>
    <workbookView windowWidth="28800" windowHeight="12540" activeTab="3"/>
  </bookViews>
  <sheets>
    <sheet name="第100章 " sheetId="3" r:id="rId1"/>
    <sheet name="第200章" sheetId="6" r:id="rId2"/>
    <sheet name="第300章" sheetId="7" r:id="rId3"/>
    <sheet name="第600章" sheetId="4" r:id="rId4"/>
    <sheet name="第700章" sheetId="8" r:id="rId5"/>
    <sheet name="第800章" sheetId="2" r:id="rId6"/>
    <sheet name="5.4  投标报价汇总表" sheetId="9" r:id="rId7"/>
  </sheets>
  <definedNames>
    <definedName name="_xlnm._FilterDatabase" localSheetId="1" hidden="1">第200章!$A$1:$F$27</definedName>
    <definedName name="_xlnm._FilterDatabase" localSheetId="2" hidden="1">第300章!$A$1:$F$58</definedName>
    <definedName name="_xlnm._FilterDatabase" localSheetId="3" hidden="1">第600章!$A$1:$F$20</definedName>
    <definedName name="_xlnm._FilterDatabase" localSheetId="5" hidden="1">第800章!$A$1:$F$52</definedName>
    <definedName name="_xlnm.Print_Area" localSheetId="3">第600章!$A$1:$F$40</definedName>
    <definedName name="_xlnm.Print_Titles" localSheetId="3">第600章!$1:$3</definedName>
    <definedName name="_xlnm.Print_Titles" localSheetId="5">第800章!$1:$3</definedName>
    <definedName name="_xlnm.Print_Titles" localSheetId="0">'第100章 '!$2:$4</definedName>
    <definedName name="_xlnm.Print_Titles" localSheetId="1">第200章!$1:$3</definedName>
    <definedName name="_xlnm.Print_Titles" localSheetId="2">第300章!$1:$3</definedName>
  </definedNames>
  <calcPr calcId="144525"/>
</workbook>
</file>

<file path=xl/sharedStrings.xml><?xml version="1.0" encoding="utf-8"?>
<sst xmlns="http://schemas.openxmlformats.org/spreadsheetml/2006/main" count="404" uniqueCount="298">
  <si>
    <t>5.1 工程量清单表</t>
  </si>
  <si>
    <t>工程量清单</t>
  </si>
  <si>
    <t>清单      第100章      总则</t>
  </si>
  <si>
    <t>子目号</t>
  </si>
  <si>
    <t>子目名称</t>
  </si>
  <si>
    <t>单位</t>
  </si>
  <si>
    <t>数量</t>
  </si>
  <si>
    <t>单价</t>
  </si>
  <si>
    <t>合价</t>
  </si>
  <si>
    <t>101-1</t>
  </si>
  <si>
    <t>保险费（建筑工程一切险及第三方责任险）</t>
  </si>
  <si>
    <t>总额</t>
  </si>
  <si>
    <t>102-2</t>
  </si>
  <si>
    <t>施工环保费</t>
  </si>
  <si>
    <t>102-3</t>
  </si>
  <si>
    <t>安全生产经费</t>
  </si>
  <si>
    <t>102-3-1</t>
  </si>
  <si>
    <t>设置、完善、改造和维护安全防护设施设备支出</t>
  </si>
  <si>
    <t>102-3-2</t>
  </si>
  <si>
    <t>配备、维护、保养应急救援器材、设备支出和应急演练支出</t>
  </si>
  <si>
    <t>102-3-3</t>
  </si>
  <si>
    <t>重大风险源和安全事故隐患评估、监控和整改支出</t>
  </si>
  <si>
    <t>102-3-4</t>
  </si>
  <si>
    <t>安全生产检查、评价、咨询和标准化建设支出</t>
  </si>
  <si>
    <t>102-3-5</t>
  </si>
  <si>
    <t>配备和更新现场作业人员安全防护用品支出</t>
  </si>
  <si>
    <t>102-3-6</t>
  </si>
  <si>
    <t>安全生产宣传、教育、培训支出</t>
  </si>
  <si>
    <t>102-3-7</t>
  </si>
  <si>
    <t>安全生产试用的新技术、新标准、新工艺、新装备的推广应用支出</t>
  </si>
  <si>
    <t>102-3-8</t>
  </si>
  <si>
    <t>安全设施及特种设备安装及维护支出</t>
  </si>
  <si>
    <t>102-3-9</t>
  </si>
  <si>
    <t>其他安全生产费用支出</t>
  </si>
  <si>
    <t>102-5</t>
  </si>
  <si>
    <t>交通管制经费</t>
  </si>
  <si>
    <t xml:space="preserve">清单    第100章合计    人民币 </t>
  </si>
  <si>
    <t>元</t>
  </si>
  <si>
    <t>清单  第200章  路基</t>
  </si>
  <si>
    <t>202-2</t>
  </si>
  <si>
    <t>挖除旧路面</t>
  </si>
  <si>
    <t>202-2-1</t>
  </si>
  <si>
    <t>挖除水泥混凝土路面</t>
  </si>
  <si>
    <t>202-2-1-1</t>
  </si>
  <si>
    <t>挖除不等厚的水泥混凝土路面</t>
  </si>
  <si>
    <t>m3</t>
  </si>
  <si>
    <t>202-2-2</t>
  </si>
  <si>
    <t>挖除沥青混凝土路面</t>
  </si>
  <si>
    <t>202-2-2-1</t>
  </si>
  <si>
    <t>挖除不等厚的沥青混凝土路面</t>
  </si>
  <si>
    <t>202-3</t>
  </si>
  <si>
    <t>拆除结构物</t>
  </si>
  <si>
    <t>　</t>
  </si>
  <si>
    <t>202-3-1</t>
  </si>
  <si>
    <t>拆除钢筋混凝土结构</t>
  </si>
  <si>
    <t>202-4</t>
  </si>
  <si>
    <t>清除旧标线</t>
  </si>
  <si>
    <t>m2</t>
  </si>
  <si>
    <t>202-6</t>
  </si>
  <si>
    <t>拆除路缘石</t>
  </si>
  <si>
    <t xml:space="preserve">清单    第200章合计    人民币 </t>
  </si>
  <si>
    <t>清单  第300章  路面</t>
  </si>
  <si>
    <t>307-4</t>
  </si>
  <si>
    <t>素水泥混凝土基层</t>
  </si>
  <si>
    <t>307-4-1</t>
  </si>
  <si>
    <t>素水泥混凝土基层
（按体积计）</t>
  </si>
  <si>
    <t>309-2</t>
  </si>
  <si>
    <t xml:space="preserve">中粒式沥青混凝土 </t>
  </si>
  <si>
    <t>309-2-6</t>
  </si>
  <si>
    <t>厚50-60mm中粒式沥青混凝土</t>
  </si>
  <si>
    <t>309-2-6-1</t>
  </si>
  <si>
    <t>厚60mm中粒式沥青混凝土</t>
  </si>
  <si>
    <t>311-1</t>
  </si>
  <si>
    <t xml:space="preserve">细粒式改性沥青混合料 </t>
  </si>
  <si>
    <t>311-1-4</t>
  </si>
  <si>
    <t>厚30-40mm</t>
  </si>
  <si>
    <t>311-1-4-1</t>
  </si>
  <si>
    <t>厚40mm细粒式改性沥青混凝土</t>
  </si>
  <si>
    <t>312-1</t>
  </si>
  <si>
    <t xml:space="preserve">普通水泥混凝土面板 </t>
  </si>
  <si>
    <t>312-1-1</t>
  </si>
  <si>
    <t>普通水泥混凝土面板
（以体积计）</t>
  </si>
  <si>
    <t>318-1</t>
  </si>
  <si>
    <t>铺砌道砖</t>
  </si>
  <si>
    <t>318-1-1</t>
  </si>
  <si>
    <t>人行道砖</t>
  </si>
  <si>
    <t>318-3</t>
  </si>
  <si>
    <t>预制混凝土缘石</t>
  </si>
  <si>
    <t>318-3-1</t>
  </si>
  <si>
    <t>C30混凝土</t>
  </si>
  <si>
    <t>318-4</t>
  </si>
  <si>
    <t>现浇混凝土缘石</t>
  </si>
  <si>
    <t>318-4-1</t>
  </si>
  <si>
    <t>C20混凝土</t>
  </si>
  <si>
    <t>318-8</t>
  </si>
  <si>
    <t>混凝土基层</t>
  </si>
  <si>
    <t>318-8-1</t>
  </si>
  <si>
    <t>厚20cmC20混凝土基层</t>
  </si>
  <si>
    <t xml:space="preserve">清单    第300章合计    人民币 </t>
  </si>
  <si>
    <t>清单  第600章   安全设施及预埋管线</t>
  </si>
  <si>
    <t>602-1</t>
  </si>
  <si>
    <t>混凝土护栏</t>
  </si>
  <si>
    <t>602-1-1</t>
  </si>
  <si>
    <t>现浇混凝土护栏</t>
  </si>
  <si>
    <t>602-1-1-1</t>
  </si>
  <si>
    <t>护栏现浇混凝土钢筋</t>
  </si>
  <si>
    <t>kg</t>
  </si>
  <si>
    <t>602-1-1-4</t>
  </si>
  <si>
    <t>C30现浇混凝土</t>
  </si>
  <si>
    <t>602-2</t>
  </si>
  <si>
    <t>单面波形梁钢护栏</t>
  </si>
  <si>
    <t>602-2-1</t>
  </si>
  <si>
    <t>路侧单面波形梁钢护栏</t>
  </si>
  <si>
    <t>602-2-1-1</t>
  </si>
  <si>
    <t>Gr-A-4E</t>
  </si>
  <si>
    <t>m</t>
  </si>
  <si>
    <t>602-6</t>
  </si>
  <si>
    <t>波形梁钢护栏起、终端头</t>
  </si>
  <si>
    <t>602-6-4</t>
  </si>
  <si>
    <t>外展式圆头式端头</t>
  </si>
  <si>
    <t>个</t>
  </si>
  <si>
    <t>602-6-5</t>
  </si>
  <si>
    <t>普通式圆头式端头</t>
  </si>
  <si>
    <t>602-10</t>
  </si>
  <si>
    <t>新建防撞墙端头</t>
  </si>
  <si>
    <t>处</t>
  </si>
  <si>
    <t>602-11</t>
  </si>
  <si>
    <t>钢护栏</t>
  </si>
  <si>
    <t>602-11-1</t>
  </si>
  <si>
    <t>机非隔离护栏(800mm高)</t>
  </si>
  <si>
    <t>604-1</t>
  </si>
  <si>
    <t>单柱式交通标志</t>
  </si>
  <si>
    <t>604-1-1</t>
  </si>
  <si>
    <t>村庄（路口）+前方交通灯
（△900×2）</t>
  </si>
  <si>
    <t>座</t>
  </si>
  <si>
    <t>604-1-2</t>
  </si>
  <si>
    <t>指路标志
（1200×2400×3）</t>
  </si>
  <si>
    <t>604-1-3</t>
  </si>
  <si>
    <t>指路标志
（2-800×800×3）</t>
  </si>
  <si>
    <t>604-1-4</t>
  </si>
  <si>
    <t>村庄+注意村庄
（△900+800×400）</t>
  </si>
  <si>
    <t>604-1-5</t>
  </si>
  <si>
    <t>十字/T字路口
（△900）</t>
  </si>
  <si>
    <t>604-1-6</t>
  </si>
  <si>
    <t>人行横道标志
（800×800×3）</t>
  </si>
  <si>
    <t>604-1-7</t>
  </si>
  <si>
    <t>停车让行标志
（八角形外径600）</t>
  </si>
  <si>
    <t>604-12</t>
  </si>
  <si>
    <t>示警桩</t>
  </si>
  <si>
    <t>604-12-1</t>
  </si>
  <si>
    <t>道口标柱</t>
  </si>
  <si>
    <t>根</t>
  </si>
  <si>
    <t>604-12-3</t>
  </si>
  <si>
    <t>太阳能道口标注</t>
  </si>
  <si>
    <t>605-1</t>
  </si>
  <si>
    <t>热熔型涂料路面标线</t>
  </si>
  <si>
    <t>605-1-2</t>
  </si>
  <si>
    <t>反光型</t>
  </si>
  <si>
    <t>605-1-2-1</t>
  </si>
  <si>
    <t>2mm</t>
  </si>
  <si>
    <t>605-1-2-2</t>
  </si>
  <si>
    <t>6mm</t>
  </si>
  <si>
    <t>605-1-4</t>
  </si>
  <si>
    <t>振动</t>
  </si>
  <si>
    <t>605-7</t>
  </si>
  <si>
    <t>突起路标</t>
  </si>
  <si>
    <t>605-7-4</t>
  </si>
  <si>
    <t>突出道钉</t>
  </si>
  <si>
    <t>605-8</t>
  </si>
  <si>
    <t>轮廓标</t>
  </si>
  <si>
    <t>605-8-2</t>
  </si>
  <si>
    <t>附着式轮廓标</t>
  </si>
  <si>
    <t>605-11</t>
  </si>
  <si>
    <t>彩色防滑标线</t>
  </si>
  <si>
    <t xml:space="preserve">清单    第600章合计    人民币 </t>
  </si>
  <si>
    <r>
      <rPr>
        <b/>
        <sz val="10"/>
        <rFont val="宋体"/>
        <charset val="134"/>
      </rPr>
      <t>清单</t>
    </r>
    <r>
      <rPr>
        <b/>
        <sz val="10"/>
        <rFont val="Times New Roman"/>
        <charset val="0"/>
      </rPr>
      <t xml:space="preserve">      </t>
    </r>
    <r>
      <rPr>
        <b/>
        <sz val="10"/>
        <rFont val="宋体"/>
        <charset val="134"/>
      </rPr>
      <t>第</t>
    </r>
    <r>
      <rPr>
        <b/>
        <sz val="10"/>
        <rFont val="Times New Roman"/>
        <charset val="0"/>
      </rPr>
      <t>700</t>
    </r>
    <r>
      <rPr>
        <b/>
        <sz val="10"/>
        <rFont val="宋体"/>
        <charset val="134"/>
      </rPr>
      <t>章</t>
    </r>
    <r>
      <rPr>
        <b/>
        <sz val="10"/>
        <rFont val="Times New Roman"/>
        <charset val="0"/>
      </rPr>
      <t xml:space="preserve">     </t>
    </r>
    <r>
      <rPr>
        <b/>
        <sz val="10"/>
        <rFont val="宋体"/>
        <charset val="134"/>
      </rPr>
      <t>绿化及环境保护设施</t>
    </r>
  </si>
  <si>
    <t>703-2</t>
  </si>
  <si>
    <t>铺植草皮</t>
  </si>
  <si>
    <t xml:space="preserve">清单    第700章合计    人民币 </t>
  </si>
  <si>
    <t>清单      第800章     机电工程</t>
  </si>
  <si>
    <t>802-10</t>
  </si>
  <si>
    <t>人（手）孔</t>
  </si>
  <si>
    <t>802-10-2</t>
  </si>
  <si>
    <t>手孔</t>
  </si>
  <si>
    <t>802-10-2-1</t>
  </si>
  <si>
    <t>信号灯大井（840×640×1300mm）</t>
  </si>
  <si>
    <t>804-1</t>
  </si>
  <si>
    <t>信息标志</t>
  </si>
  <si>
    <t>804-1-5</t>
  </si>
  <si>
    <t>交通信号灯</t>
  </si>
  <si>
    <t>804-1-5-1</t>
  </si>
  <si>
    <t>悬臂式信号灯杆</t>
  </si>
  <si>
    <t>804-1-5-1-1</t>
  </si>
  <si>
    <t>悬臂长度6m</t>
  </si>
  <si>
    <t>804-1-5-1-2</t>
  </si>
  <si>
    <t>悬臂长度8m</t>
  </si>
  <si>
    <t>804-1-5-1-3</t>
  </si>
  <si>
    <t>悬臂长度10m</t>
  </si>
  <si>
    <t>804-1-5-2</t>
  </si>
  <si>
    <t>单柱式信号灯杆</t>
  </si>
  <si>
    <t>804-1-5-2-1</t>
  </si>
  <si>
    <t>人行信号灯杆
(φ89*4*3500mm）</t>
  </si>
  <si>
    <t>804-1-5-2-2</t>
  </si>
  <si>
    <t>人车共杆信号灯杆及高杆单立柱
（φ114*4*5000mm)</t>
  </si>
  <si>
    <t>804-1-5-3</t>
  </si>
  <si>
    <t>交通信号灯具</t>
  </si>
  <si>
    <t>804-1-5-3-1</t>
  </si>
  <si>
    <t>机动车信号灯具</t>
  </si>
  <si>
    <t>804-1-5-3-1-1</t>
  </si>
  <si>
    <t>机动车信号灯具（全屏灯）</t>
  </si>
  <si>
    <t>组</t>
  </si>
  <si>
    <t>804-1-5-3-1-2</t>
  </si>
  <si>
    <t>机动车信号灯具（箭头灯）</t>
  </si>
  <si>
    <t>804-1-5-3-2</t>
  </si>
  <si>
    <t>人行信号灯具</t>
  </si>
  <si>
    <t>804-1-5-4</t>
  </si>
  <si>
    <t>卡玛式太阳能黄闪灯</t>
  </si>
  <si>
    <t>804-12</t>
  </si>
  <si>
    <t>信号灯控制、接驳制系统（SCATS系统）</t>
  </si>
  <si>
    <t>套</t>
  </si>
  <si>
    <t>804-13</t>
  </si>
  <si>
    <t>网卡</t>
  </si>
  <si>
    <t>804-14</t>
  </si>
  <si>
    <t>智能交通信号灯控制系统调
试及后台驳入费</t>
  </si>
  <si>
    <t>项</t>
  </si>
  <si>
    <t>807-8</t>
  </si>
  <si>
    <t>线缆</t>
  </si>
  <si>
    <t>807-8-1</t>
  </si>
  <si>
    <t>电力电缆</t>
  </si>
  <si>
    <t>807-8-1-1</t>
  </si>
  <si>
    <r>
      <rPr>
        <sz val="10"/>
        <color indexed="8"/>
        <rFont val="宋体"/>
        <charset val="134"/>
      </rPr>
      <t>截面面积35mm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以内</t>
    </r>
  </si>
  <si>
    <t>807-8-1-1-1</t>
  </si>
  <si>
    <t>VV3*10mm2</t>
  </si>
  <si>
    <t>807-8-1-1-2</t>
  </si>
  <si>
    <t>BVV1*10mm2</t>
  </si>
  <si>
    <t>807-8-2</t>
  </si>
  <si>
    <t>控制电缆</t>
  </si>
  <si>
    <t>807-8-2-1</t>
  </si>
  <si>
    <t>807-8-2-1-1</t>
  </si>
  <si>
    <t>RVV5×1.5mm2</t>
  </si>
  <si>
    <t>807-8-2-1-2</t>
  </si>
  <si>
    <t>RVV4×1.5mm2</t>
  </si>
  <si>
    <t>808-3</t>
  </si>
  <si>
    <t>接地系统</t>
  </si>
  <si>
    <t>808-3-4</t>
  </si>
  <si>
    <t>2mΦ16圆管</t>
  </si>
  <si>
    <t>809-1</t>
  </si>
  <si>
    <t>铺设管道</t>
  </si>
  <si>
    <t>809-1-1</t>
  </si>
  <si>
    <t>铺设塑料管</t>
  </si>
  <si>
    <t>809-1-1-2</t>
  </si>
  <si>
    <t>2孔塑料管铺设</t>
  </si>
  <si>
    <t>809-1-1-2-1</t>
  </si>
  <si>
    <t>2孔Φ90HDPE</t>
  </si>
  <si>
    <t>延米</t>
  </si>
  <si>
    <t>809-1-1-5</t>
  </si>
  <si>
    <t>5孔塑料管铺设</t>
  </si>
  <si>
    <t>809-1-1-5-1</t>
  </si>
  <si>
    <t>5孔Φ90HDPE</t>
  </si>
  <si>
    <t>809-1-2</t>
  </si>
  <si>
    <t>铺设镀锌钢管</t>
  </si>
  <si>
    <t>809-1-2-5</t>
  </si>
  <si>
    <t>5孔镀锌钢管铺设</t>
  </si>
  <si>
    <t>809-1-2-5-1</t>
  </si>
  <si>
    <t>5孔SC114镀锌钢管（明挖施工）</t>
  </si>
  <si>
    <t>809-1-2-5-2</t>
  </si>
  <si>
    <t>5孔SC114镀锌钢管（顶管施工）</t>
  </si>
  <si>
    <t xml:space="preserve">清单    第800章合计    人民币 </t>
  </si>
  <si>
    <t>5.4  投标报价汇总表</t>
  </si>
  <si>
    <t>序号</t>
  </si>
  <si>
    <t>章次</t>
  </si>
  <si>
    <t>科目名称</t>
  </si>
  <si>
    <t>金额
（元）</t>
  </si>
  <si>
    <t>100章</t>
  </si>
  <si>
    <t>总则</t>
  </si>
  <si>
    <t>200章</t>
  </si>
  <si>
    <t>路基</t>
  </si>
  <si>
    <t>300章</t>
  </si>
  <si>
    <t>路面</t>
  </si>
  <si>
    <t>400章</t>
  </si>
  <si>
    <t>桥梁、涵洞</t>
  </si>
  <si>
    <t>— —</t>
  </si>
  <si>
    <t>500章</t>
  </si>
  <si>
    <t>隧道</t>
  </si>
  <si>
    <t>600章</t>
  </si>
  <si>
    <t>安全设施及预埋管线</t>
  </si>
  <si>
    <t>700章</t>
  </si>
  <si>
    <t>绿化及环境保护设施</t>
  </si>
  <si>
    <t>800章</t>
  </si>
  <si>
    <t>机电工程</t>
  </si>
  <si>
    <t>900章</t>
  </si>
  <si>
    <t>附属区房建工程</t>
  </si>
  <si>
    <t>第100章至900章清单合计</t>
  </si>
  <si>
    <t>已包含在清单合计中的材料、工程设备、专业工程暂估价合计</t>
  </si>
  <si>
    <t>清单合计减去材料、工程设备、专业工程暂估价（10-11）=12</t>
  </si>
  <si>
    <t>计日工合计</t>
  </si>
  <si>
    <t>暂列金额（200章至900章合计的3%）</t>
  </si>
  <si>
    <t>投标报价（10+14）=15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</si>
</sst>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 "/>
    <numFmt numFmtId="179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Times New Roman"/>
      <charset val="0"/>
    </font>
    <font>
      <sz val="10"/>
      <name val="Arial"/>
      <charset val="0"/>
    </font>
    <font>
      <sz val="9.35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0"/>
      <name val="宋体"/>
      <charset val="134"/>
    </font>
    <font>
      <b/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1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30" fillId="8" borderId="19" applyNumberFormat="0" applyAlignment="0" applyProtection="0">
      <alignment vertical="center"/>
    </xf>
    <xf numFmtId="0" fontId="31" fillId="25" borderId="22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" fillId="0" borderId="0"/>
    <xf numFmtId="0" fontId="34" fillId="0" borderId="23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1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1" fillId="0" borderId="0" xfId="51" applyFont="1" applyFill="1" applyBorder="1" applyAlignment="1">
      <alignment vertical="center"/>
    </xf>
    <xf numFmtId="0" fontId="2" fillId="0" borderId="0" xfId="53" applyFont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2" xfId="53" applyFont="1" applyBorder="1" applyAlignment="1">
      <alignment horizontal="center" vertical="center"/>
    </xf>
    <xf numFmtId="0" fontId="3" fillId="0" borderId="3" xfId="53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vertical="center"/>
    </xf>
    <xf numFmtId="0" fontId="3" fillId="0" borderId="5" xfId="53" applyFont="1" applyBorder="1" applyAlignment="1">
      <alignment horizontal="center" vertical="center"/>
    </xf>
    <xf numFmtId="0" fontId="3" fillId="0" borderId="6" xfId="53" applyFont="1" applyBorder="1" applyAlignment="1">
      <alignment horizontal="center" vertical="center"/>
    </xf>
    <xf numFmtId="0" fontId="3" fillId="0" borderId="6" xfId="53" applyFont="1" applyFill="1" applyBorder="1" applyAlignment="1">
      <alignment horizontal="center" vertical="center"/>
    </xf>
    <xf numFmtId="0" fontId="3" fillId="0" borderId="7" xfId="53" applyFont="1" applyBorder="1" applyAlignment="1">
      <alignment horizontal="center" vertical="center"/>
    </xf>
    <xf numFmtId="0" fontId="3" fillId="0" borderId="8" xfId="53" applyFont="1" applyBorder="1" applyAlignment="1">
      <alignment horizontal="center" vertical="center"/>
    </xf>
    <xf numFmtId="0" fontId="3" fillId="0" borderId="9" xfId="53" applyFont="1" applyBorder="1" applyAlignment="1">
      <alignment horizontal="center" vertical="center"/>
    </xf>
    <xf numFmtId="0" fontId="3" fillId="0" borderId="10" xfId="51" applyFont="1" applyFill="1" applyBorder="1" applyAlignment="1">
      <alignment horizontal="left" vertical="center"/>
    </xf>
    <xf numFmtId="0" fontId="3" fillId="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3" fillId="0" borderId="0" xfId="51" applyFont="1" applyFill="1" applyBorder="1" applyAlignment="1">
      <alignment horizontal="left" vertical="center" wrapText="1"/>
    </xf>
    <xf numFmtId="49" fontId="3" fillId="0" borderId="0" xfId="51" applyNumberFormat="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3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2" fillId="0" borderId="0" xfId="3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/>
      <protection locked="0"/>
    </xf>
    <xf numFmtId="178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5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5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工程项目清单（2标）" xfId="50"/>
    <cellStyle name="常规_1、工程量清单（修编后的广东省补充(2009年版)2011-6修改））2011-7" xfId="51"/>
    <cellStyle name="常规_标准模板安全设施" xfId="52"/>
    <cellStyle name="常规_Sheet1" xfId="53"/>
  </cellStyles>
  <tableStyles count="0" defaultTableStyle="TableStyleMedium2" defaultPivotStyle="PivotStyleLight16"/>
  <colors>
    <mruColors>
      <color rgb="00FF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view="pageBreakPreview" zoomScaleNormal="100" topLeftCell="A8" workbookViewId="0">
      <selection activeCell="B20" sqref="B20"/>
    </sheetView>
  </sheetViews>
  <sheetFormatPr defaultColWidth="9" defaultRowHeight="27" customHeight="1" outlineLevelCol="7"/>
  <cols>
    <col min="1" max="1" width="8.25" style="19" customWidth="1"/>
    <col min="2" max="2" width="29.625" style="20" customWidth="1"/>
    <col min="3" max="3" width="7.625" style="21" customWidth="1"/>
    <col min="4" max="4" width="10.25" style="21" customWidth="1"/>
    <col min="5" max="5" width="13.375" style="21" customWidth="1"/>
    <col min="6" max="6" width="12.625" style="21" customWidth="1"/>
    <col min="7" max="16384" width="9" style="22"/>
  </cols>
  <sheetData>
    <row r="1" s="14" customFormat="1" customHeight="1" spans="1:8">
      <c r="A1" s="105" t="s">
        <v>0</v>
      </c>
      <c r="B1" s="105"/>
      <c r="C1" s="105"/>
      <c r="D1" s="105"/>
      <c r="E1" s="105"/>
      <c r="F1" s="105"/>
      <c r="G1" s="60"/>
      <c r="H1" s="60"/>
    </row>
    <row r="2" s="14" customFormat="1" customHeight="1" spans="1:6">
      <c r="A2" s="59" t="s">
        <v>1</v>
      </c>
      <c r="B2" s="59"/>
      <c r="C2" s="59"/>
      <c r="D2" s="59"/>
      <c r="E2" s="59"/>
      <c r="F2" s="59"/>
    </row>
    <row r="3" s="14" customFormat="1" customHeight="1" spans="1:6">
      <c r="A3" s="24" t="s">
        <v>2</v>
      </c>
      <c r="B3" s="25"/>
      <c r="C3" s="25"/>
      <c r="D3" s="25"/>
      <c r="E3" s="25"/>
      <c r="F3" s="26"/>
    </row>
    <row r="4" s="14" customFormat="1" customHeight="1" spans="1:6">
      <c r="A4" s="47" t="s">
        <v>3</v>
      </c>
      <c r="B4" s="27" t="s">
        <v>4</v>
      </c>
      <c r="C4" s="47" t="s">
        <v>5</v>
      </c>
      <c r="D4" s="33" t="s">
        <v>6</v>
      </c>
      <c r="E4" s="33" t="s">
        <v>7</v>
      </c>
      <c r="F4" s="33" t="s">
        <v>8</v>
      </c>
    </row>
    <row r="5" s="14" customFormat="1" customHeight="1" spans="1:6">
      <c r="A5" s="45" t="s">
        <v>9</v>
      </c>
      <c r="B5" s="27" t="s">
        <v>10</v>
      </c>
      <c r="C5" s="47" t="s">
        <v>11</v>
      </c>
      <c r="D5" s="33">
        <v>1</v>
      </c>
      <c r="E5" s="63"/>
      <c r="F5" s="106">
        <f>ROUND(E5*D5,0)</f>
        <v>0</v>
      </c>
    </row>
    <row r="6" s="14" customFormat="1" customHeight="1" spans="1:6">
      <c r="A6" s="45" t="s">
        <v>12</v>
      </c>
      <c r="B6" s="27" t="s">
        <v>13</v>
      </c>
      <c r="C6" s="47" t="s">
        <v>11</v>
      </c>
      <c r="D6" s="33">
        <v>1</v>
      </c>
      <c r="E6" s="63"/>
      <c r="F6" s="106">
        <f t="shared" ref="F6:F17" si="0">ROUND(E6*D6,0)</f>
        <v>0</v>
      </c>
    </row>
    <row r="7" s="14" customFormat="1" customHeight="1" spans="1:6">
      <c r="A7" s="45" t="s">
        <v>14</v>
      </c>
      <c r="B7" s="27" t="s">
        <v>15</v>
      </c>
      <c r="C7" s="47"/>
      <c r="D7" s="47"/>
      <c r="E7" s="33"/>
      <c r="F7" s="106"/>
    </row>
    <row r="8" s="14" customFormat="1" customHeight="1" spans="1:6">
      <c r="A8" s="45" t="s">
        <v>16</v>
      </c>
      <c r="B8" s="27" t="s">
        <v>17</v>
      </c>
      <c r="C8" s="47" t="s">
        <v>11</v>
      </c>
      <c r="D8" s="33">
        <v>1</v>
      </c>
      <c r="E8" s="63"/>
      <c r="F8" s="106">
        <f t="shared" si="0"/>
        <v>0</v>
      </c>
    </row>
    <row r="9" s="14" customFormat="1" customHeight="1" spans="1:6">
      <c r="A9" s="45" t="s">
        <v>18</v>
      </c>
      <c r="B9" s="27" t="s">
        <v>19</v>
      </c>
      <c r="C9" s="47" t="s">
        <v>11</v>
      </c>
      <c r="D9" s="33">
        <v>1</v>
      </c>
      <c r="E9" s="63"/>
      <c r="F9" s="106">
        <f t="shared" si="0"/>
        <v>0</v>
      </c>
    </row>
    <row r="10" s="14" customFormat="1" customHeight="1" spans="1:6">
      <c r="A10" s="45" t="s">
        <v>20</v>
      </c>
      <c r="B10" s="27" t="s">
        <v>21</v>
      </c>
      <c r="C10" s="47" t="s">
        <v>11</v>
      </c>
      <c r="D10" s="33">
        <v>1</v>
      </c>
      <c r="E10" s="63"/>
      <c r="F10" s="106">
        <f t="shared" si="0"/>
        <v>0</v>
      </c>
    </row>
    <row r="11" s="14" customFormat="1" customHeight="1" spans="1:6">
      <c r="A11" s="45" t="s">
        <v>22</v>
      </c>
      <c r="B11" s="27" t="s">
        <v>23</v>
      </c>
      <c r="C11" s="47" t="s">
        <v>11</v>
      </c>
      <c r="D11" s="33">
        <v>1</v>
      </c>
      <c r="E11" s="63"/>
      <c r="F11" s="106">
        <f t="shared" si="0"/>
        <v>0</v>
      </c>
    </row>
    <row r="12" s="14" customFormat="1" customHeight="1" spans="1:6">
      <c r="A12" s="45" t="s">
        <v>24</v>
      </c>
      <c r="B12" s="27" t="s">
        <v>25</v>
      </c>
      <c r="C12" s="47" t="s">
        <v>11</v>
      </c>
      <c r="D12" s="33">
        <v>1</v>
      </c>
      <c r="E12" s="63"/>
      <c r="F12" s="106">
        <f t="shared" si="0"/>
        <v>0</v>
      </c>
    </row>
    <row r="13" s="14" customFormat="1" customHeight="1" spans="1:6">
      <c r="A13" s="45" t="s">
        <v>26</v>
      </c>
      <c r="B13" s="27" t="s">
        <v>27</v>
      </c>
      <c r="C13" s="47" t="s">
        <v>11</v>
      </c>
      <c r="D13" s="33">
        <v>1</v>
      </c>
      <c r="E13" s="63"/>
      <c r="F13" s="106">
        <f t="shared" si="0"/>
        <v>0</v>
      </c>
    </row>
    <row r="14" s="14" customFormat="1" customHeight="1" spans="1:6">
      <c r="A14" s="45" t="s">
        <v>28</v>
      </c>
      <c r="B14" s="27" t="s">
        <v>29</v>
      </c>
      <c r="C14" s="47" t="s">
        <v>11</v>
      </c>
      <c r="D14" s="33">
        <v>1</v>
      </c>
      <c r="E14" s="63"/>
      <c r="F14" s="106">
        <f t="shared" si="0"/>
        <v>0</v>
      </c>
    </row>
    <row r="15" s="14" customFormat="1" customHeight="1" spans="1:6">
      <c r="A15" s="45" t="s">
        <v>30</v>
      </c>
      <c r="B15" s="27" t="s">
        <v>31</v>
      </c>
      <c r="C15" s="47" t="s">
        <v>11</v>
      </c>
      <c r="D15" s="33">
        <v>1</v>
      </c>
      <c r="E15" s="63"/>
      <c r="F15" s="106">
        <f t="shared" si="0"/>
        <v>0</v>
      </c>
    </row>
    <row r="16" s="14" customFormat="1" customHeight="1" spans="1:6">
      <c r="A16" s="45" t="s">
        <v>32</v>
      </c>
      <c r="B16" s="27" t="s">
        <v>33</v>
      </c>
      <c r="C16" s="47" t="s">
        <v>11</v>
      </c>
      <c r="D16" s="33">
        <v>1</v>
      </c>
      <c r="E16" s="63"/>
      <c r="F16" s="106">
        <f t="shared" si="0"/>
        <v>0</v>
      </c>
    </row>
    <row r="17" s="14" customFormat="1" customHeight="1" spans="1:6">
      <c r="A17" s="45" t="s">
        <v>34</v>
      </c>
      <c r="B17" s="27" t="s">
        <v>35</v>
      </c>
      <c r="C17" s="47" t="s">
        <v>11</v>
      </c>
      <c r="D17" s="33">
        <v>1</v>
      </c>
      <c r="E17" s="63"/>
      <c r="F17" s="106">
        <f t="shared" si="0"/>
        <v>0</v>
      </c>
    </row>
    <row r="18" s="14" customFormat="1" customHeight="1" spans="1:6">
      <c r="A18" s="45"/>
      <c r="B18" s="27"/>
      <c r="C18" s="47"/>
      <c r="D18" s="33"/>
      <c r="E18" s="33"/>
      <c r="F18" s="33"/>
    </row>
    <row r="19" s="14" customFormat="1" customHeight="1" spans="1:6">
      <c r="A19" s="45"/>
      <c r="B19" s="27"/>
      <c r="C19" s="47"/>
      <c r="D19" s="33"/>
      <c r="E19" s="33"/>
      <c r="F19" s="33"/>
    </row>
    <row r="20" s="14" customFormat="1" customHeight="1" spans="1:6">
      <c r="A20" s="45"/>
      <c r="B20" s="27"/>
      <c r="C20" s="47"/>
      <c r="D20" s="33"/>
      <c r="E20" s="33"/>
      <c r="F20" s="33"/>
    </row>
    <row r="21" s="14" customFormat="1" customHeight="1" spans="1:6">
      <c r="A21" s="45"/>
      <c r="B21" s="27"/>
      <c r="C21" s="47"/>
      <c r="D21" s="33"/>
      <c r="E21" s="33"/>
      <c r="F21" s="33"/>
    </row>
    <row r="22" s="14" customFormat="1" customHeight="1" spans="1:6">
      <c r="A22" s="45"/>
      <c r="B22" s="27"/>
      <c r="C22" s="47"/>
      <c r="D22" s="33"/>
      <c r="E22" s="33"/>
      <c r="F22" s="33"/>
    </row>
    <row r="23" s="14" customFormat="1" customHeight="1" spans="1:6">
      <c r="A23" s="45"/>
      <c r="B23" s="27"/>
      <c r="C23" s="47"/>
      <c r="D23" s="33"/>
      <c r="E23" s="33"/>
      <c r="F23" s="33"/>
    </row>
    <row r="24" s="14" customFormat="1" customHeight="1" spans="1:6">
      <c r="A24" s="45"/>
      <c r="B24" s="27"/>
      <c r="C24" s="47"/>
      <c r="D24" s="33"/>
      <c r="E24" s="33"/>
      <c r="F24" s="33"/>
    </row>
    <row r="25" s="14" customFormat="1" customHeight="1" spans="1:6">
      <c r="A25" s="45"/>
      <c r="B25" s="27"/>
      <c r="C25" s="47"/>
      <c r="D25" s="33"/>
      <c r="E25" s="33"/>
      <c r="F25" s="33"/>
    </row>
    <row r="26" s="14" customFormat="1" customHeight="1" spans="1:6">
      <c r="A26" s="45"/>
      <c r="B26" s="27"/>
      <c r="C26" s="47"/>
      <c r="D26" s="33"/>
      <c r="E26" s="33"/>
      <c r="F26" s="33"/>
    </row>
    <row r="27" customHeight="1" spans="1:6">
      <c r="A27" s="52" t="s">
        <v>36</v>
      </c>
      <c r="B27" s="53"/>
      <c r="C27" s="107">
        <f>SUM(F5:F17)</f>
        <v>0</v>
      </c>
      <c r="D27" s="25"/>
      <c r="E27" s="108" t="s">
        <v>37</v>
      </c>
      <c r="F27" s="26"/>
    </row>
    <row r="28" customHeight="1" spans="1:6">
      <c r="A28" s="109"/>
      <c r="B28" s="110"/>
      <c r="C28" s="111"/>
      <c r="D28" s="112"/>
      <c r="E28" s="112"/>
      <c r="F28" s="112"/>
    </row>
    <row r="29" customHeight="1" spans="1:6">
      <c r="A29" s="109"/>
      <c r="B29" s="110"/>
      <c r="C29" s="111"/>
      <c r="D29" s="112"/>
      <c r="E29" s="112"/>
      <c r="F29" s="112"/>
    </row>
    <row r="30" customHeight="1" spans="1:6">
      <c r="A30" s="56"/>
      <c r="B30" s="103"/>
      <c r="C30" s="57"/>
      <c r="D30" s="113"/>
      <c r="E30" s="113"/>
      <c r="F30" s="113"/>
    </row>
    <row r="31" customHeight="1" spans="1:6">
      <c r="A31" s="56"/>
      <c r="B31" s="103"/>
      <c r="C31" s="57"/>
      <c r="D31" s="113"/>
      <c r="E31" s="113"/>
      <c r="F31" s="113"/>
    </row>
    <row r="32" customHeight="1" spans="1:6">
      <c r="A32" s="56"/>
      <c r="B32" s="103"/>
      <c r="C32" s="57"/>
      <c r="D32" s="113"/>
      <c r="E32" s="113"/>
      <c r="F32" s="113"/>
    </row>
    <row r="33" customHeight="1" spans="1:6">
      <c r="A33" s="56"/>
      <c r="B33" s="103"/>
      <c r="C33" s="57"/>
      <c r="D33" s="113"/>
      <c r="E33" s="113"/>
      <c r="F33" s="113"/>
    </row>
    <row r="34" customHeight="1" spans="1:6">
      <c r="A34" s="56"/>
      <c r="B34" s="103"/>
      <c r="C34" s="57"/>
      <c r="D34" s="113"/>
      <c r="E34" s="113"/>
      <c r="F34" s="113"/>
    </row>
    <row r="35" customHeight="1" spans="1:6">
      <c r="A35" s="56"/>
      <c r="B35" s="103"/>
      <c r="C35" s="57"/>
      <c r="D35" s="113"/>
      <c r="E35" s="113"/>
      <c r="F35" s="113"/>
    </row>
    <row r="36" customHeight="1" spans="1:6">
      <c r="A36" s="56"/>
      <c r="B36" s="103"/>
      <c r="C36" s="57"/>
      <c r="D36" s="113"/>
      <c r="E36" s="113"/>
      <c r="F36" s="113"/>
    </row>
    <row r="37" customHeight="1" spans="1:6">
      <c r="A37" s="56"/>
      <c r="B37" s="103"/>
      <c r="C37" s="57"/>
      <c r="D37" s="113"/>
      <c r="E37" s="113"/>
      <c r="F37" s="113"/>
    </row>
    <row r="38" customHeight="1" spans="1:6">
      <c r="A38" s="56"/>
      <c r="B38" s="103"/>
      <c r="C38" s="57"/>
      <c r="D38" s="113"/>
      <c r="E38" s="113"/>
      <c r="F38" s="113"/>
    </row>
    <row r="39" customHeight="1" spans="1:6">
      <c r="A39" s="56"/>
      <c r="B39" s="103"/>
      <c r="C39" s="57"/>
      <c r="D39" s="113"/>
      <c r="E39" s="113"/>
      <c r="F39" s="113"/>
    </row>
    <row r="40" customHeight="1" spans="1:6">
      <c r="A40" s="56"/>
      <c r="B40" s="103"/>
      <c r="C40" s="57"/>
      <c r="D40" s="113"/>
      <c r="E40" s="113"/>
      <c r="F40" s="113"/>
    </row>
    <row r="41" customHeight="1" spans="1:6">
      <c r="A41" s="56"/>
      <c r="B41" s="103"/>
      <c r="C41" s="57"/>
      <c r="D41" s="113"/>
      <c r="E41" s="113"/>
      <c r="F41" s="113"/>
    </row>
    <row r="42" customHeight="1" spans="1:6">
      <c r="A42" s="56"/>
      <c r="B42" s="103"/>
      <c r="C42" s="57"/>
      <c r="D42" s="113"/>
      <c r="E42" s="113"/>
      <c r="F42" s="113"/>
    </row>
    <row r="43" customHeight="1" spans="1:6">
      <c r="A43" s="56"/>
      <c r="B43" s="103"/>
      <c r="C43" s="57"/>
      <c r="D43" s="113"/>
      <c r="E43" s="113"/>
      <c r="F43" s="113"/>
    </row>
    <row r="44" customHeight="1" spans="1:6">
      <c r="A44" s="56"/>
      <c r="B44" s="103"/>
      <c r="C44" s="57"/>
      <c r="D44" s="113"/>
      <c r="E44" s="113"/>
      <c r="F44" s="113"/>
    </row>
    <row r="45" customHeight="1" spans="1:6">
      <c r="A45" s="56"/>
      <c r="B45" s="103"/>
      <c r="C45" s="57"/>
      <c r="D45" s="113"/>
      <c r="E45" s="113"/>
      <c r="F45" s="113"/>
    </row>
    <row r="46" customHeight="1" spans="1:6">
      <c r="A46" s="56"/>
      <c r="B46" s="103"/>
      <c r="C46" s="57"/>
      <c r="D46" s="113"/>
      <c r="E46" s="113"/>
      <c r="F46" s="113"/>
    </row>
    <row r="47" customHeight="1" spans="1:6">
      <c r="A47" s="56"/>
      <c r="B47" s="103"/>
      <c r="C47" s="57"/>
      <c r="D47" s="113"/>
      <c r="E47" s="113"/>
      <c r="F47" s="113"/>
    </row>
    <row r="48" customHeight="1" spans="1:6">
      <c r="A48" s="56"/>
      <c r="B48" s="103"/>
      <c r="C48" s="57"/>
      <c r="D48" s="113"/>
      <c r="E48" s="113"/>
      <c r="F48" s="113"/>
    </row>
    <row r="49" customHeight="1" spans="1:6">
      <c r="A49" s="56"/>
      <c r="B49" s="103"/>
      <c r="C49" s="57"/>
      <c r="D49" s="113"/>
      <c r="E49" s="113"/>
      <c r="F49" s="113"/>
    </row>
    <row r="50" customHeight="1" spans="1:6">
      <c r="A50" s="56"/>
      <c r="B50" s="103"/>
      <c r="C50" s="57"/>
      <c r="D50" s="113"/>
      <c r="E50" s="113"/>
      <c r="F50" s="113"/>
    </row>
  </sheetData>
  <sheetProtection password="CF66" sheet="1" objects="1"/>
  <mergeCells count="5">
    <mergeCell ref="A1:F1"/>
    <mergeCell ref="A2:F2"/>
    <mergeCell ref="A3:F3"/>
    <mergeCell ref="A27:B27"/>
    <mergeCell ref="C27:D27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 horizontalDpi="600" verticalDpi="600"/>
  <headerFooter alignWithMargins="0" scaleWithDoc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view="pageBreakPreview" zoomScaleNormal="100" workbookViewId="0">
      <selection activeCell="E6" sqref="E6"/>
    </sheetView>
  </sheetViews>
  <sheetFormatPr defaultColWidth="9" defaultRowHeight="27" customHeight="1" outlineLevelCol="5"/>
  <cols>
    <col min="1" max="1" width="11.125" style="19" customWidth="1"/>
    <col min="2" max="2" width="28.75" style="20" customWidth="1"/>
    <col min="3" max="3" width="6.125" style="19" customWidth="1"/>
    <col min="4" max="4" width="10.625" style="21" customWidth="1"/>
    <col min="5" max="5" width="12.75" style="21" customWidth="1"/>
    <col min="6" max="6" width="12.625" style="21" customWidth="1"/>
    <col min="7" max="16384" width="9" style="22"/>
  </cols>
  <sheetData>
    <row r="1" s="14" customFormat="1" customHeight="1" spans="1:6">
      <c r="A1" s="59" t="s">
        <v>1</v>
      </c>
      <c r="B1" s="59"/>
      <c r="C1" s="59"/>
      <c r="D1" s="59"/>
      <c r="E1" s="59"/>
      <c r="F1" s="59"/>
    </row>
    <row r="2" s="14" customFormat="1" customHeight="1" spans="1:6">
      <c r="A2" s="61" t="s">
        <v>38</v>
      </c>
      <c r="B2" s="61"/>
      <c r="C2" s="61"/>
      <c r="D2" s="61"/>
      <c r="E2" s="61"/>
      <c r="F2" s="61"/>
    </row>
    <row r="3" s="73" customFormat="1" customHeight="1" spans="1:6">
      <c r="A3" s="89" t="s">
        <v>3</v>
      </c>
      <c r="B3" s="90" t="s">
        <v>4</v>
      </c>
      <c r="C3" s="91" t="s">
        <v>5</v>
      </c>
      <c r="D3" s="92" t="s">
        <v>6</v>
      </c>
      <c r="E3" s="92" t="s">
        <v>7</v>
      </c>
      <c r="F3" s="91" t="s">
        <v>8</v>
      </c>
    </row>
    <row r="4" s="73" customFormat="1" customHeight="1" spans="1:6">
      <c r="A4" s="45" t="s">
        <v>39</v>
      </c>
      <c r="B4" s="27" t="s">
        <v>40</v>
      </c>
      <c r="C4" s="91"/>
      <c r="D4" s="92"/>
      <c r="E4" s="92"/>
      <c r="F4" s="91"/>
    </row>
    <row r="5" s="73" customFormat="1" customHeight="1" spans="1:6">
      <c r="A5" s="45" t="s">
        <v>41</v>
      </c>
      <c r="B5" s="27" t="s">
        <v>42</v>
      </c>
      <c r="C5" s="47"/>
      <c r="D5" s="92"/>
      <c r="E5" s="92"/>
      <c r="F5" s="91"/>
    </row>
    <row r="6" s="73" customFormat="1" customHeight="1" spans="1:6">
      <c r="A6" s="45" t="s">
        <v>43</v>
      </c>
      <c r="B6" s="27" t="s">
        <v>44</v>
      </c>
      <c r="C6" s="47" t="s">
        <v>45</v>
      </c>
      <c r="D6" s="92">
        <f>31.2+48</f>
        <v>79.2</v>
      </c>
      <c r="E6" s="93"/>
      <c r="F6" s="91">
        <f>ROUND(E6*D6,0)</f>
        <v>0</v>
      </c>
    </row>
    <row r="7" s="73" customFormat="1" customHeight="1" spans="1:6">
      <c r="A7" s="45" t="s">
        <v>46</v>
      </c>
      <c r="B7" s="27" t="s">
        <v>47</v>
      </c>
      <c r="C7" s="47"/>
      <c r="D7" s="92"/>
      <c r="E7" s="92"/>
      <c r="F7" s="91"/>
    </row>
    <row r="8" s="73" customFormat="1" customHeight="1" spans="1:6">
      <c r="A8" s="45" t="s">
        <v>48</v>
      </c>
      <c r="B8" s="27" t="s">
        <v>49</v>
      </c>
      <c r="C8" s="47" t="s">
        <v>45</v>
      </c>
      <c r="D8" s="92">
        <f>12+12+4.3+4.3+16.2+16.2</f>
        <v>65</v>
      </c>
      <c r="E8" s="93"/>
      <c r="F8" s="91">
        <f t="shared" ref="F7:F12" si="0">ROUND(E8*D8,0)</f>
        <v>0</v>
      </c>
    </row>
    <row r="9" s="73" customFormat="1" customHeight="1" spans="1:6">
      <c r="A9" s="45" t="s">
        <v>50</v>
      </c>
      <c r="B9" s="27" t="s">
        <v>51</v>
      </c>
      <c r="C9" s="47" t="s">
        <v>52</v>
      </c>
      <c r="D9" s="92"/>
      <c r="E9" s="92"/>
      <c r="F9" s="91"/>
    </row>
    <row r="10" s="73" customFormat="1" customHeight="1" spans="1:6">
      <c r="A10" s="45" t="s">
        <v>53</v>
      </c>
      <c r="B10" s="27" t="s">
        <v>54</v>
      </c>
      <c r="C10" s="27" t="s">
        <v>45</v>
      </c>
      <c r="D10" s="92">
        <v>1.04</v>
      </c>
      <c r="E10" s="93"/>
      <c r="F10" s="91">
        <f t="shared" si="0"/>
        <v>0</v>
      </c>
    </row>
    <row r="11" s="73" customFormat="1" customHeight="1" spans="1:6">
      <c r="A11" s="89" t="s">
        <v>55</v>
      </c>
      <c r="B11" s="90" t="s">
        <v>56</v>
      </c>
      <c r="C11" s="90" t="s">
        <v>57</v>
      </c>
      <c r="D11" s="92">
        <f>13309.01+887</f>
        <v>14196.01</v>
      </c>
      <c r="E11" s="93"/>
      <c r="F11" s="91">
        <f t="shared" si="0"/>
        <v>0</v>
      </c>
    </row>
    <row r="12" s="73" customFormat="1" customHeight="1" spans="1:6">
      <c r="A12" s="89" t="s">
        <v>58</v>
      </c>
      <c r="B12" s="27" t="s">
        <v>59</v>
      </c>
      <c r="C12" s="47" t="s">
        <v>45</v>
      </c>
      <c r="D12" s="92">
        <v>0.77</v>
      </c>
      <c r="E12" s="93"/>
      <c r="F12" s="91">
        <f t="shared" si="0"/>
        <v>0</v>
      </c>
    </row>
    <row r="13" s="73" customFormat="1" customHeight="1" spans="1:6">
      <c r="A13" s="45"/>
      <c r="B13" s="27"/>
      <c r="C13" s="47"/>
      <c r="D13" s="92"/>
      <c r="E13" s="92"/>
      <c r="F13" s="91"/>
    </row>
    <row r="14" s="73" customFormat="1" customHeight="1" spans="1:6">
      <c r="A14" s="45"/>
      <c r="B14" s="27"/>
      <c r="C14" s="47"/>
      <c r="D14" s="92"/>
      <c r="E14" s="92"/>
      <c r="F14" s="91"/>
    </row>
    <row r="15" s="73" customFormat="1" customHeight="1" spans="1:6">
      <c r="A15" s="45"/>
      <c r="B15" s="27"/>
      <c r="C15" s="47"/>
      <c r="D15" s="92"/>
      <c r="E15" s="92"/>
      <c r="F15" s="91"/>
    </row>
    <row r="16" s="73" customFormat="1" customHeight="1" spans="1:6">
      <c r="A16" s="45"/>
      <c r="B16" s="27"/>
      <c r="C16" s="47"/>
      <c r="D16" s="92"/>
      <c r="E16" s="92"/>
      <c r="F16" s="91"/>
    </row>
    <row r="17" s="73" customFormat="1" customHeight="1" spans="1:6">
      <c r="A17" s="45"/>
      <c r="B17" s="27"/>
      <c r="C17" s="47"/>
      <c r="D17" s="92"/>
      <c r="E17" s="92"/>
      <c r="F17" s="91"/>
    </row>
    <row r="18" s="73" customFormat="1" customHeight="1" spans="1:6">
      <c r="A18" s="45"/>
      <c r="B18" s="27"/>
      <c r="C18" s="47"/>
      <c r="D18" s="92"/>
      <c r="E18" s="92"/>
      <c r="F18" s="91"/>
    </row>
    <row r="19" s="73" customFormat="1" customHeight="1" spans="1:6">
      <c r="A19" s="45"/>
      <c r="B19" s="27"/>
      <c r="C19" s="47"/>
      <c r="D19" s="92"/>
      <c r="E19" s="92"/>
      <c r="F19" s="91"/>
    </row>
    <row r="20" s="73" customFormat="1" customHeight="1" spans="1:6">
      <c r="A20" s="45"/>
      <c r="B20" s="27"/>
      <c r="C20" s="47"/>
      <c r="D20" s="92"/>
      <c r="E20" s="92"/>
      <c r="F20" s="91"/>
    </row>
    <row r="21" s="73" customFormat="1" customHeight="1" spans="1:6">
      <c r="A21" s="45"/>
      <c r="B21" s="27"/>
      <c r="C21" s="47"/>
      <c r="D21" s="92"/>
      <c r="E21" s="92"/>
      <c r="F21" s="91"/>
    </row>
    <row r="22" s="73" customFormat="1" customHeight="1" spans="1:6">
      <c r="A22" s="45"/>
      <c r="B22" s="27"/>
      <c r="C22" s="47"/>
      <c r="D22" s="92"/>
      <c r="E22" s="92"/>
      <c r="F22" s="91"/>
    </row>
    <row r="23" s="73" customFormat="1" customHeight="1" spans="1:6">
      <c r="A23" s="45"/>
      <c r="B23" s="27"/>
      <c r="C23" s="47"/>
      <c r="D23" s="92"/>
      <c r="E23" s="92"/>
      <c r="F23" s="91"/>
    </row>
    <row r="24" s="73" customFormat="1" customHeight="1" spans="1:6">
      <c r="A24" s="45"/>
      <c r="B24" s="27"/>
      <c r="C24" s="47"/>
      <c r="D24" s="92"/>
      <c r="E24" s="92"/>
      <c r="F24" s="91"/>
    </row>
    <row r="25" s="73" customFormat="1" customHeight="1" spans="1:6">
      <c r="A25" s="45"/>
      <c r="B25" s="27"/>
      <c r="C25" s="47"/>
      <c r="D25" s="92"/>
      <c r="E25" s="92"/>
      <c r="F25" s="91"/>
    </row>
    <row r="26" s="73" customFormat="1" customHeight="1" spans="1:6">
      <c r="A26" s="98"/>
      <c r="B26" s="27"/>
      <c r="C26" s="47"/>
      <c r="D26" s="92"/>
      <c r="E26" s="92"/>
      <c r="F26" s="91"/>
    </row>
    <row r="27" s="16" customFormat="1" customHeight="1" spans="1:6">
      <c r="A27" s="99" t="s">
        <v>60</v>
      </c>
      <c r="B27" s="100"/>
      <c r="C27" s="86">
        <f>SUM(F4:F12)</f>
        <v>0</v>
      </c>
      <c r="D27" s="86"/>
      <c r="E27" s="101" t="s">
        <v>37</v>
      </c>
      <c r="F27" s="102"/>
    </row>
    <row r="28" customHeight="1" spans="1:6">
      <c r="A28" s="56"/>
      <c r="B28" s="103"/>
      <c r="C28" s="57"/>
      <c r="D28" s="72"/>
      <c r="E28" s="72"/>
      <c r="F28" s="104"/>
    </row>
    <row r="29" customHeight="1" spans="1:6">
      <c r="A29" s="56"/>
      <c r="B29" s="103"/>
      <c r="C29" s="57"/>
      <c r="D29" s="72"/>
      <c r="E29" s="72"/>
      <c r="F29" s="104"/>
    </row>
    <row r="30" customHeight="1" spans="1:6">
      <c r="A30" s="56"/>
      <c r="B30" s="103"/>
      <c r="C30" s="57"/>
      <c r="D30" s="72"/>
      <c r="E30" s="72"/>
      <c r="F30" s="104"/>
    </row>
    <row r="31" customHeight="1" spans="1:6">
      <c r="A31" s="56"/>
      <c r="B31" s="103"/>
      <c r="C31" s="57"/>
      <c r="D31" s="72"/>
      <c r="E31" s="72"/>
      <c r="F31" s="104"/>
    </row>
    <row r="32" customHeight="1" spans="1:6">
      <c r="A32" s="56"/>
      <c r="B32" s="103"/>
      <c r="C32" s="57"/>
      <c r="D32" s="72"/>
      <c r="E32" s="72"/>
      <c r="F32" s="104"/>
    </row>
    <row r="33" customHeight="1" spans="1:6">
      <c r="A33" s="56"/>
      <c r="B33" s="103"/>
      <c r="C33" s="57"/>
      <c r="D33" s="72"/>
      <c r="E33" s="72"/>
      <c r="F33" s="104"/>
    </row>
    <row r="34" customHeight="1" spans="1:6">
      <c r="A34" s="56"/>
      <c r="B34" s="103"/>
      <c r="C34" s="57"/>
      <c r="D34" s="72"/>
      <c r="E34" s="72"/>
      <c r="F34" s="104"/>
    </row>
    <row r="35" customHeight="1" spans="1:6">
      <c r="A35" s="56"/>
      <c r="B35" s="103"/>
      <c r="C35" s="57"/>
      <c r="D35" s="72"/>
      <c r="E35" s="72"/>
      <c r="F35" s="104"/>
    </row>
    <row r="36" customHeight="1" spans="1:6">
      <c r="A36" s="56"/>
      <c r="B36" s="103"/>
      <c r="C36" s="57"/>
      <c r="D36" s="72"/>
      <c r="E36" s="72"/>
      <c r="F36" s="104"/>
    </row>
    <row r="37" customHeight="1" spans="1:6">
      <c r="A37" s="56"/>
      <c r="B37" s="103"/>
      <c r="C37" s="57"/>
      <c r="D37" s="72"/>
      <c r="E37" s="72"/>
      <c r="F37" s="104"/>
    </row>
    <row r="38" customHeight="1" spans="1:6">
      <c r="A38" s="56"/>
      <c r="B38" s="103"/>
      <c r="C38" s="57"/>
      <c r="D38" s="72"/>
      <c r="E38" s="72"/>
      <c r="F38" s="104"/>
    </row>
    <row r="39" customHeight="1" spans="1:6">
      <c r="A39" s="56"/>
      <c r="B39" s="103"/>
      <c r="C39" s="57"/>
      <c r="D39" s="72"/>
      <c r="E39" s="72"/>
      <c r="F39" s="104"/>
    </row>
    <row r="40" customHeight="1" spans="1:6">
      <c r="A40" s="56"/>
      <c r="B40" s="103"/>
      <c r="C40" s="57"/>
      <c r="D40" s="72"/>
      <c r="E40" s="72"/>
      <c r="F40" s="104"/>
    </row>
    <row r="41" customHeight="1" spans="1:6">
      <c r="A41" s="56"/>
      <c r="B41" s="103"/>
      <c r="C41" s="57"/>
      <c r="D41" s="72"/>
      <c r="E41" s="72"/>
      <c r="F41" s="104"/>
    </row>
    <row r="42" customHeight="1" spans="1:6">
      <c r="A42" s="56"/>
      <c r="B42" s="103"/>
      <c r="C42" s="57"/>
      <c r="D42" s="72"/>
      <c r="E42" s="72"/>
      <c r="F42" s="104"/>
    </row>
    <row r="43" customHeight="1" spans="1:6">
      <c r="A43" s="56"/>
      <c r="B43" s="103"/>
      <c r="C43" s="57"/>
      <c r="D43" s="72"/>
      <c r="E43" s="72"/>
      <c r="F43" s="104"/>
    </row>
    <row r="44" customHeight="1" spans="1:6">
      <c r="A44" s="56"/>
      <c r="B44" s="103"/>
      <c r="C44" s="57"/>
      <c r="D44" s="72"/>
      <c r="E44" s="72"/>
      <c r="F44" s="104"/>
    </row>
    <row r="45" customHeight="1" spans="1:6">
      <c r="A45" s="56"/>
      <c r="B45" s="103"/>
      <c r="C45" s="57"/>
      <c r="D45" s="72"/>
      <c r="E45" s="72"/>
      <c r="F45" s="104"/>
    </row>
    <row r="46" customHeight="1" spans="1:6">
      <c r="A46" s="56"/>
      <c r="B46" s="103"/>
      <c r="C46" s="57"/>
      <c r="D46" s="72"/>
      <c r="E46" s="72"/>
      <c r="F46" s="104"/>
    </row>
    <row r="47" customHeight="1" spans="1:6">
      <c r="A47" s="56"/>
      <c r="B47" s="103"/>
      <c r="C47" s="57"/>
      <c r="D47" s="72"/>
      <c r="E47" s="72"/>
      <c r="F47" s="104"/>
    </row>
    <row r="48" customHeight="1" spans="1:6">
      <c r="A48" s="56"/>
      <c r="B48" s="103"/>
      <c r="C48" s="57"/>
      <c r="D48" s="72"/>
      <c r="E48" s="72"/>
      <c r="F48" s="104"/>
    </row>
    <row r="49" customHeight="1" spans="1:6">
      <c r="A49" s="56"/>
      <c r="B49" s="103"/>
      <c r="C49" s="57"/>
      <c r="D49" s="72"/>
      <c r="E49" s="72"/>
      <c r="F49" s="104"/>
    </row>
    <row r="50" customHeight="1" spans="1:6">
      <c r="A50" s="56"/>
      <c r="B50" s="103"/>
      <c r="C50" s="57"/>
      <c r="D50" s="72"/>
      <c r="E50" s="72"/>
      <c r="F50" s="104"/>
    </row>
    <row r="51" customHeight="1" spans="1:6">
      <c r="A51" s="56"/>
      <c r="B51" s="103"/>
      <c r="C51" s="57"/>
      <c r="D51" s="72"/>
      <c r="E51" s="72"/>
      <c r="F51" s="104"/>
    </row>
    <row r="52" customHeight="1" spans="1:6">
      <c r="A52" s="56"/>
      <c r="B52" s="103"/>
      <c r="C52" s="57"/>
      <c r="D52" s="72"/>
      <c r="E52" s="72"/>
      <c r="F52" s="104"/>
    </row>
    <row r="53" customHeight="1" spans="1:6">
      <c r="A53" s="56"/>
      <c r="B53" s="103"/>
      <c r="C53" s="57"/>
      <c r="D53" s="72"/>
      <c r="E53" s="72"/>
      <c r="F53" s="104"/>
    </row>
    <row r="54" customHeight="1" spans="1:6">
      <c r="A54" s="56"/>
      <c r="B54" s="103"/>
      <c r="C54" s="57"/>
      <c r="D54" s="72"/>
      <c r="E54" s="72"/>
      <c r="F54" s="104"/>
    </row>
    <row r="55" customHeight="1" spans="1:6">
      <c r="A55" s="56"/>
      <c r="B55" s="103"/>
      <c r="C55" s="57"/>
      <c r="D55" s="72"/>
      <c r="E55" s="72"/>
      <c r="F55" s="104"/>
    </row>
    <row r="56" customHeight="1" spans="1:6">
      <c r="A56" s="56"/>
      <c r="B56" s="103"/>
      <c r="C56" s="57"/>
      <c r="D56" s="72"/>
      <c r="E56" s="72"/>
      <c r="F56" s="104"/>
    </row>
    <row r="57" customHeight="1" spans="1:6">
      <c r="A57" s="56"/>
      <c r="B57" s="103"/>
      <c r="C57" s="57"/>
      <c r="D57" s="72"/>
      <c r="E57" s="72"/>
      <c r="F57" s="104"/>
    </row>
    <row r="58" customHeight="1" spans="1:6">
      <c r="A58" s="56"/>
      <c r="B58" s="103"/>
      <c r="C58" s="57"/>
      <c r="D58" s="72"/>
      <c r="E58" s="72"/>
      <c r="F58" s="104"/>
    </row>
    <row r="59" customHeight="1" spans="1:6">
      <c r="A59" s="56"/>
      <c r="B59" s="103"/>
      <c r="C59" s="57"/>
      <c r="D59" s="72"/>
      <c r="E59" s="72"/>
      <c r="F59" s="104"/>
    </row>
    <row r="60" customHeight="1" spans="1:6">
      <c r="A60" s="56"/>
      <c r="B60" s="103"/>
      <c r="C60" s="57"/>
      <c r="D60" s="72"/>
      <c r="E60" s="72"/>
      <c r="F60" s="104"/>
    </row>
  </sheetData>
  <sheetProtection password="CF66" sheet="1" objects="1"/>
  <mergeCells count="4">
    <mergeCell ref="A1:F1"/>
    <mergeCell ref="A2:F2"/>
    <mergeCell ref="A27:B27"/>
    <mergeCell ref="C27:D27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view="pageBreakPreview" zoomScaleNormal="100" topLeftCell="A8" workbookViewId="0">
      <selection activeCell="D26" sqref="D26"/>
    </sheetView>
  </sheetViews>
  <sheetFormatPr defaultColWidth="9" defaultRowHeight="27" customHeight="1" outlineLevelCol="5"/>
  <cols>
    <col min="1" max="1" width="9.25" style="19" customWidth="1"/>
    <col min="2" max="2" width="29.75" style="20" customWidth="1"/>
    <col min="3" max="3" width="7.625" style="19" customWidth="1"/>
    <col min="4" max="4" width="12.75" style="19" customWidth="1"/>
    <col min="5" max="5" width="11.375" style="21" customWidth="1"/>
    <col min="6" max="6" width="11.875" style="21" customWidth="1"/>
    <col min="7" max="16384" width="9" style="22"/>
  </cols>
  <sheetData>
    <row r="1" s="14" customFormat="1" customHeight="1" spans="1:6">
      <c r="A1" s="59" t="s">
        <v>1</v>
      </c>
      <c r="B1" s="59"/>
      <c r="C1" s="59"/>
      <c r="D1" s="59"/>
      <c r="E1" s="59"/>
      <c r="F1" s="59"/>
    </row>
    <row r="2" s="14" customFormat="1" customHeight="1" spans="1:6">
      <c r="A2" s="61" t="s">
        <v>61</v>
      </c>
      <c r="B2" s="61"/>
      <c r="C2" s="61"/>
      <c r="D2" s="61"/>
      <c r="E2" s="61"/>
      <c r="F2" s="61"/>
    </row>
    <row r="3" s="73" customFormat="1" customHeight="1" spans="1:6">
      <c r="A3" s="89" t="s">
        <v>3</v>
      </c>
      <c r="B3" s="90" t="s">
        <v>4</v>
      </c>
      <c r="C3" s="91" t="s">
        <v>5</v>
      </c>
      <c r="D3" s="91" t="s">
        <v>6</v>
      </c>
      <c r="E3" s="47" t="s">
        <v>7</v>
      </c>
      <c r="F3" s="91" t="s">
        <v>8</v>
      </c>
    </row>
    <row r="4" s="73" customFormat="1" customHeight="1" spans="1:6">
      <c r="A4" s="45" t="s">
        <v>62</v>
      </c>
      <c r="B4" s="27" t="s">
        <v>63</v>
      </c>
      <c r="C4" s="47"/>
      <c r="D4" s="47"/>
      <c r="E4" s="92"/>
      <c r="F4" s="91"/>
    </row>
    <row r="5" s="73" customFormat="1" customHeight="1" spans="1:6">
      <c r="A5" s="45" t="s">
        <v>64</v>
      </c>
      <c r="B5" s="27" t="s">
        <v>65</v>
      </c>
      <c r="C5" s="47" t="s">
        <v>45</v>
      </c>
      <c r="D5" s="47">
        <v>691.56</v>
      </c>
      <c r="E5" s="93"/>
      <c r="F5" s="91">
        <f>ROUND(E5*D5,0)</f>
        <v>0</v>
      </c>
    </row>
    <row r="6" s="73" customFormat="1" customHeight="1" spans="1:6">
      <c r="A6" s="45" t="s">
        <v>66</v>
      </c>
      <c r="B6" s="27" t="s">
        <v>67</v>
      </c>
      <c r="C6" s="47" t="s">
        <v>52</v>
      </c>
      <c r="D6" s="47"/>
      <c r="E6" s="92"/>
      <c r="F6" s="91"/>
    </row>
    <row r="7" s="73" customFormat="1" customHeight="1" spans="1:6">
      <c r="A7" s="45" t="s">
        <v>68</v>
      </c>
      <c r="B7" s="27" t="s">
        <v>69</v>
      </c>
      <c r="C7" s="47"/>
      <c r="D7" s="47"/>
      <c r="E7" s="92"/>
      <c r="F7" s="91"/>
    </row>
    <row r="8" s="73" customFormat="1" customHeight="1" spans="1:6">
      <c r="A8" s="45" t="s">
        <v>70</v>
      </c>
      <c r="B8" s="27" t="s">
        <v>71</v>
      </c>
      <c r="C8" s="47" t="s">
        <v>57</v>
      </c>
      <c r="D8" s="81">
        <f>24.4+190+44</f>
        <v>258.4</v>
      </c>
      <c r="E8" s="93"/>
      <c r="F8" s="91">
        <f>ROUND(E8*D8,0)</f>
        <v>0</v>
      </c>
    </row>
    <row r="9" s="73" customFormat="1" customHeight="1" spans="1:6">
      <c r="A9" s="45" t="s">
        <v>72</v>
      </c>
      <c r="B9" s="27" t="s">
        <v>73</v>
      </c>
      <c r="C9" s="47" t="s">
        <v>52</v>
      </c>
      <c r="D9" s="47"/>
      <c r="E9" s="92"/>
      <c r="F9" s="91"/>
    </row>
    <row r="10" s="73" customFormat="1" customHeight="1" spans="1:6">
      <c r="A10" s="45" t="s">
        <v>74</v>
      </c>
      <c r="B10" s="27" t="s">
        <v>75</v>
      </c>
      <c r="D10" s="94"/>
      <c r="E10" s="92"/>
      <c r="F10" s="91"/>
    </row>
    <row r="11" s="73" customFormat="1" customHeight="1" spans="1:6">
      <c r="A11" s="45" t="s">
        <v>76</v>
      </c>
      <c r="B11" s="27" t="s">
        <v>77</v>
      </c>
      <c r="C11" s="47" t="s">
        <v>57</v>
      </c>
      <c r="D11" s="81">
        <f>24.4+190+44</f>
        <v>258.4</v>
      </c>
      <c r="E11" s="93"/>
      <c r="F11" s="91">
        <f>ROUND(E11*D11,0)</f>
        <v>0</v>
      </c>
    </row>
    <row r="12" s="73" customFormat="1" customHeight="1" spans="1:6">
      <c r="A12" s="45" t="s">
        <v>78</v>
      </c>
      <c r="B12" s="27" t="s">
        <v>79</v>
      </c>
      <c r="C12" s="47" t="s">
        <v>52</v>
      </c>
      <c r="D12" s="47"/>
      <c r="E12" s="92"/>
      <c r="F12" s="91"/>
    </row>
    <row r="13" s="73" customFormat="1" customHeight="1" spans="1:6">
      <c r="A13" s="45" t="s">
        <v>80</v>
      </c>
      <c r="B13" s="27" t="s">
        <v>81</v>
      </c>
      <c r="C13" s="47" t="s">
        <v>45</v>
      </c>
      <c r="D13" s="47">
        <v>128.18</v>
      </c>
      <c r="E13" s="93"/>
      <c r="F13" s="91">
        <f>ROUND(E13*D13,0)</f>
        <v>0</v>
      </c>
    </row>
    <row r="14" s="73" customFormat="1" customHeight="1" spans="1:6">
      <c r="A14" s="95" t="s">
        <v>82</v>
      </c>
      <c r="B14" s="27" t="s">
        <v>83</v>
      </c>
      <c r="C14" s="27"/>
      <c r="D14" s="27"/>
      <c r="E14" s="92"/>
      <c r="F14" s="91"/>
    </row>
    <row r="15" s="73" customFormat="1" customHeight="1" spans="1:6">
      <c r="A15" s="95" t="s">
        <v>84</v>
      </c>
      <c r="B15" s="27" t="s">
        <v>85</v>
      </c>
      <c r="C15" s="27" t="s">
        <v>57</v>
      </c>
      <c r="D15" s="39">
        <f>1071.2+363+282+14.5+18+43+27.7+43</f>
        <v>1862.4</v>
      </c>
      <c r="E15" s="93"/>
      <c r="F15" s="91">
        <f>ROUND(E15*D15,0)</f>
        <v>0</v>
      </c>
    </row>
    <row r="16" s="73" customFormat="1" customHeight="1" spans="1:6">
      <c r="A16" s="95" t="s">
        <v>86</v>
      </c>
      <c r="B16" s="27" t="s">
        <v>87</v>
      </c>
      <c r="C16" s="27"/>
      <c r="D16" s="96"/>
      <c r="E16" s="92"/>
      <c r="F16" s="91"/>
    </row>
    <row r="17" s="73" customFormat="1" customHeight="1" spans="1:6">
      <c r="A17" s="95" t="s">
        <v>88</v>
      </c>
      <c r="B17" s="27" t="s">
        <v>89</v>
      </c>
      <c r="C17" s="27" t="s">
        <v>45</v>
      </c>
      <c r="D17" s="27">
        <f>33.78+4.53+4.53+0.77+1.04+4.16+14.56+2.7+1.25+0.78+2.18</f>
        <v>70.28</v>
      </c>
      <c r="E17" s="93"/>
      <c r="F17" s="91">
        <f>ROUND(E17*D17,0)</f>
        <v>0</v>
      </c>
    </row>
    <row r="18" s="73" customFormat="1" customHeight="1" spans="1:6">
      <c r="A18" s="95" t="s">
        <v>90</v>
      </c>
      <c r="B18" s="27" t="s">
        <v>91</v>
      </c>
      <c r="C18" s="27"/>
      <c r="D18" s="27"/>
      <c r="E18" s="92"/>
      <c r="F18" s="91"/>
    </row>
    <row r="19" s="73" customFormat="1" customHeight="1" spans="1:6">
      <c r="A19" s="95" t="s">
        <v>92</v>
      </c>
      <c r="B19" s="27" t="s">
        <v>93</v>
      </c>
      <c r="C19" s="27" t="s">
        <v>45</v>
      </c>
      <c r="D19" s="27">
        <f>1.06+1.06+0.96+0.78</f>
        <v>3.86</v>
      </c>
      <c r="E19" s="93"/>
      <c r="F19" s="91">
        <f>ROUND(E19*D19,0)</f>
        <v>0</v>
      </c>
    </row>
    <row r="20" s="73" customFormat="1" customHeight="1" spans="1:6">
      <c r="A20" s="97" t="s">
        <v>94</v>
      </c>
      <c r="B20" s="27" t="s">
        <v>95</v>
      </c>
      <c r="C20" s="47"/>
      <c r="D20" s="47"/>
      <c r="E20" s="92"/>
      <c r="F20" s="91"/>
    </row>
    <row r="21" s="73" customFormat="1" customHeight="1" spans="1:6">
      <c r="A21" s="97" t="s">
        <v>96</v>
      </c>
      <c r="B21" s="27" t="s">
        <v>97</v>
      </c>
      <c r="C21" s="47" t="s">
        <v>57</v>
      </c>
      <c r="D21" s="39">
        <f>18+43</f>
        <v>61</v>
      </c>
      <c r="E21" s="93"/>
      <c r="F21" s="91">
        <f>ROUND(E21*D21,0)</f>
        <v>0</v>
      </c>
    </row>
    <row r="22" s="73" customFormat="1" customHeight="1" spans="1:6">
      <c r="A22" s="94"/>
      <c r="B22" s="94"/>
      <c r="C22" s="94"/>
      <c r="D22" s="94"/>
      <c r="E22" s="92"/>
      <c r="F22" s="91"/>
    </row>
    <row r="23" s="73" customFormat="1" customHeight="1" spans="1:6">
      <c r="A23" s="98"/>
      <c r="B23" s="27"/>
      <c r="C23" s="47"/>
      <c r="D23" s="47"/>
      <c r="E23" s="92"/>
      <c r="F23" s="91"/>
    </row>
    <row r="24" s="73" customFormat="1" customHeight="1" spans="1:6">
      <c r="A24" s="98"/>
      <c r="B24" s="27"/>
      <c r="C24" s="47"/>
      <c r="D24" s="47"/>
      <c r="E24" s="92"/>
      <c r="F24" s="91"/>
    </row>
    <row r="25" s="16" customFormat="1" customHeight="1" spans="1:6">
      <c r="A25" s="99" t="s">
        <v>98</v>
      </c>
      <c r="B25" s="100"/>
      <c r="C25" s="86">
        <f>SUM(F4:F21)</f>
        <v>0</v>
      </c>
      <c r="D25" s="86"/>
      <c r="E25" s="101" t="s">
        <v>37</v>
      </c>
      <c r="F25" s="102"/>
    </row>
    <row r="26" s="22" customFormat="1" customHeight="1" spans="1:6">
      <c r="A26" s="56"/>
      <c r="B26" s="103"/>
      <c r="C26" s="57"/>
      <c r="D26" s="57"/>
      <c r="E26" s="72"/>
      <c r="F26" s="104"/>
    </row>
    <row r="27" s="22" customFormat="1" customHeight="1" spans="1:6">
      <c r="A27" s="56"/>
      <c r="B27" s="103"/>
      <c r="C27" s="57"/>
      <c r="D27" s="57"/>
      <c r="E27" s="72"/>
      <c r="F27" s="104"/>
    </row>
    <row r="28" s="22" customFormat="1" customHeight="1" spans="1:6">
      <c r="A28" s="56"/>
      <c r="B28" s="103"/>
      <c r="C28" s="57"/>
      <c r="D28" s="57"/>
      <c r="E28" s="72"/>
      <c r="F28" s="104"/>
    </row>
    <row r="29" s="22" customFormat="1" customHeight="1" spans="1:6">
      <c r="A29" s="56"/>
      <c r="B29" s="103"/>
      <c r="C29" s="57"/>
      <c r="D29" s="57"/>
      <c r="E29" s="72"/>
      <c r="F29" s="104"/>
    </row>
    <row r="30" s="22" customFormat="1" customHeight="1" spans="1:6">
      <c r="A30" s="56"/>
      <c r="B30" s="103"/>
      <c r="C30" s="57"/>
      <c r="D30" s="57"/>
      <c r="E30" s="72"/>
      <c r="F30" s="104"/>
    </row>
    <row r="31" s="22" customFormat="1" customHeight="1" spans="1:6">
      <c r="A31" s="56"/>
      <c r="B31" s="103"/>
      <c r="C31" s="57"/>
      <c r="D31" s="57"/>
      <c r="E31" s="72"/>
      <c r="F31" s="104"/>
    </row>
    <row r="32" s="22" customFormat="1" customHeight="1" spans="1:6">
      <c r="A32" s="56"/>
      <c r="B32" s="103"/>
      <c r="C32" s="57"/>
      <c r="D32" s="57"/>
      <c r="E32" s="72"/>
      <c r="F32" s="104"/>
    </row>
    <row r="33" s="22" customFormat="1" customHeight="1" spans="1:6">
      <c r="A33" s="56"/>
      <c r="B33" s="103"/>
      <c r="C33" s="57"/>
      <c r="D33" s="57"/>
      <c r="E33" s="72"/>
      <c r="F33" s="104"/>
    </row>
    <row r="34" s="22" customFormat="1" customHeight="1" spans="1:6">
      <c r="A34" s="56"/>
      <c r="B34" s="103"/>
      <c r="C34" s="57"/>
      <c r="D34" s="57"/>
      <c r="E34" s="72"/>
      <c r="F34" s="104"/>
    </row>
    <row r="35" s="22" customFormat="1" customHeight="1" spans="1:6">
      <c r="A35" s="56"/>
      <c r="B35" s="103"/>
      <c r="C35" s="57"/>
      <c r="D35" s="57"/>
      <c r="E35" s="72"/>
      <c r="F35" s="104"/>
    </row>
    <row r="36" s="22" customFormat="1" customHeight="1" spans="1:6">
      <c r="A36" s="56"/>
      <c r="B36" s="103"/>
      <c r="C36" s="57"/>
      <c r="D36" s="57"/>
      <c r="E36" s="72"/>
      <c r="F36" s="104"/>
    </row>
    <row r="37" s="22" customFormat="1" customHeight="1" spans="1:6">
      <c r="A37" s="56"/>
      <c r="B37" s="103"/>
      <c r="C37" s="57"/>
      <c r="D37" s="57"/>
      <c r="E37" s="72"/>
      <c r="F37" s="104"/>
    </row>
    <row r="38" s="22" customFormat="1" customHeight="1" spans="1:6">
      <c r="A38" s="56"/>
      <c r="B38" s="103"/>
      <c r="C38" s="57"/>
      <c r="D38" s="57"/>
      <c r="E38" s="72"/>
      <c r="F38" s="104"/>
    </row>
    <row r="39" s="22" customFormat="1" customHeight="1" spans="1:6">
      <c r="A39" s="56"/>
      <c r="B39" s="103"/>
      <c r="C39" s="57"/>
      <c r="D39" s="57"/>
      <c r="E39" s="72"/>
      <c r="F39" s="104"/>
    </row>
    <row r="40" s="22" customFormat="1" customHeight="1" spans="1:6">
      <c r="A40" s="56"/>
      <c r="B40" s="103"/>
      <c r="C40" s="57"/>
      <c r="D40" s="57"/>
      <c r="E40" s="72"/>
      <c r="F40" s="104"/>
    </row>
    <row r="41" s="22" customFormat="1" customHeight="1" spans="1:6">
      <c r="A41" s="56"/>
      <c r="B41" s="103"/>
      <c r="C41" s="57"/>
      <c r="D41" s="57"/>
      <c r="E41" s="72"/>
      <c r="F41" s="104"/>
    </row>
    <row r="42" s="22" customFormat="1" customHeight="1" spans="1:6">
      <c r="A42" s="56"/>
      <c r="B42" s="103"/>
      <c r="C42" s="57"/>
      <c r="D42" s="57"/>
      <c r="E42" s="72"/>
      <c r="F42" s="104"/>
    </row>
    <row r="43" s="22" customFormat="1" customHeight="1" spans="1:6">
      <c r="A43" s="56"/>
      <c r="B43" s="103"/>
      <c r="C43" s="57"/>
      <c r="D43" s="57"/>
      <c r="E43" s="72"/>
      <c r="F43" s="104"/>
    </row>
    <row r="44" s="22" customFormat="1" customHeight="1" spans="1:6">
      <c r="A44" s="56"/>
      <c r="B44" s="103"/>
      <c r="C44" s="57"/>
      <c r="D44" s="57"/>
      <c r="E44" s="72"/>
      <c r="F44" s="104"/>
    </row>
    <row r="45" s="22" customFormat="1" customHeight="1" spans="1:6">
      <c r="A45" s="56"/>
      <c r="B45" s="103"/>
      <c r="C45" s="57"/>
      <c r="D45" s="57"/>
      <c r="E45" s="72"/>
      <c r="F45" s="104"/>
    </row>
    <row r="46" s="22" customFormat="1" customHeight="1" spans="1:6">
      <c r="A46" s="56"/>
      <c r="B46" s="103"/>
      <c r="C46" s="57"/>
      <c r="D46" s="57"/>
      <c r="E46" s="72"/>
      <c r="F46" s="104"/>
    </row>
    <row r="47" s="22" customFormat="1" customHeight="1" spans="1:6">
      <c r="A47" s="56"/>
      <c r="B47" s="103"/>
      <c r="C47" s="57"/>
      <c r="D47" s="57"/>
      <c r="E47" s="72"/>
      <c r="F47" s="104"/>
    </row>
    <row r="48" s="22" customFormat="1" customHeight="1" spans="1:6">
      <c r="A48" s="56"/>
      <c r="B48" s="103"/>
      <c r="C48" s="57"/>
      <c r="D48" s="57"/>
      <c r="E48" s="72"/>
      <c r="F48" s="104"/>
    </row>
    <row r="49" s="22" customFormat="1" customHeight="1" spans="1:6">
      <c r="A49" s="56"/>
      <c r="B49" s="103"/>
      <c r="C49" s="57"/>
      <c r="D49" s="57"/>
      <c r="E49" s="72"/>
      <c r="F49" s="104"/>
    </row>
    <row r="50" s="22" customFormat="1" customHeight="1" spans="1:6">
      <c r="A50" s="56"/>
      <c r="B50" s="103"/>
      <c r="C50" s="57"/>
      <c r="D50" s="57"/>
      <c r="E50" s="72"/>
      <c r="F50" s="104"/>
    </row>
    <row r="51" s="22" customFormat="1" customHeight="1" spans="1:6">
      <c r="A51" s="56"/>
      <c r="B51" s="103"/>
      <c r="C51" s="57"/>
      <c r="D51" s="57"/>
      <c r="E51" s="72"/>
      <c r="F51" s="104"/>
    </row>
    <row r="52" s="22" customFormat="1" customHeight="1" spans="1:6">
      <c r="A52" s="56"/>
      <c r="B52" s="103"/>
      <c r="C52" s="57"/>
      <c r="D52" s="57"/>
      <c r="E52" s="72"/>
      <c r="F52" s="104"/>
    </row>
    <row r="53" s="22" customFormat="1" customHeight="1" spans="1:6">
      <c r="A53" s="56"/>
      <c r="B53" s="103"/>
      <c r="C53" s="57"/>
      <c r="D53" s="57"/>
      <c r="E53" s="72"/>
      <c r="F53" s="104"/>
    </row>
    <row r="54" s="22" customFormat="1" customHeight="1" spans="1:6">
      <c r="A54" s="56"/>
      <c r="B54" s="103"/>
      <c r="C54" s="57"/>
      <c r="D54" s="57"/>
      <c r="E54" s="72"/>
      <c r="F54" s="104"/>
    </row>
    <row r="55" s="22" customFormat="1" customHeight="1" spans="1:6">
      <c r="A55" s="56"/>
      <c r="B55" s="103"/>
      <c r="C55" s="57"/>
      <c r="D55" s="57"/>
      <c r="E55" s="72"/>
      <c r="F55" s="104"/>
    </row>
    <row r="56" s="22" customFormat="1" customHeight="1" spans="1:6">
      <c r="A56" s="56"/>
      <c r="B56" s="103"/>
      <c r="C56" s="57"/>
      <c r="D56" s="57"/>
      <c r="E56" s="72"/>
      <c r="F56" s="104"/>
    </row>
    <row r="57" s="22" customFormat="1" customHeight="1" spans="1:6">
      <c r="A57" s="56"/>
      <c r="B57" s="103"/>
      <c r="C57" s="57"/>
      <c r="D57" s="57"/>
      <c r="E57" s="72"/>
      <c r="F57" s="104"/>
    </row>
    <row r="58" s="22" customFormat="1" customHeight="1" spans="1:6">
      <c r="A58" s="56"/>
      <c r="B58" s="103"/>
      <c r="C58" s="57"/>
      <c r="D58" s="57"/>
      <c r="E58" s="72"/>
      <c r="F58" s="104"/>
    </row>
  </sheetData>
  <sheetProtection password="CF66" sheet="1" objects="1"/>
  <mergeCells count="4">
    <mergeCell ref="A1:F1"/>
    <mergeCell ref="A2:F2"/>
    <mergeCell ref="A25:B25"/>
    <mergeCell ref="C25:D25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view="pageBreakPreview" zoomScaleNormal="100" workbookViewId="0">
      <selection activeCell="D6" sqref="D6"/>
    </sheetView>
  </sheetViews>
  <sheetFormatPr defaultColWidth="9" defaultRowHeight="27" customHeight="1" outlineLevelCol="5"/>
  <cols>
    <col min="1" max="1" width="9.75" style="19" customWidth="1"/>
    <col min="2" max="2" width="26.875" style="20" customWidth="1"/>
    <col min="3" max="3" width="7.625" style="21" customWidth="1"/>
    <col min="4" max="4" width="11.5" style="21" customWidth="1"/>
    <col min="5" max="6" width="12.625" style="21" customWidth="1"/>
    <col min="7" max="7" width="9" style="22"/>
    <col min="8" max="8" width="12.75" style="22" customWidth="1"/>
    <col min="9" max="16384" width="9" style="22"/>
  </cols>
  <sheetData>
    <row r="1" s="14" customFormat="1" customHeight="1" spans="1:6">
      <c r="A1" s="59" t="s">
        <v>1</v>
      </c>
      <c r="B1" s="59"/>
      <c r="C1" s="59"/>
      <c r="D1" s="59"/>
      <c r="E1" s="59"/>
      <c r="F1" s="59"/>
    </row>
    <row r="2" s="14" customFormat="1" customHeight="1" spans="1:6">
      <c r="A2" s="24" t="s">
        <v>99</v>
      </c>
      <c r="B2" s="25"/>
      <c r="C2" s="25"/>
      <c r="D2" s="25"/>
      <c r="E2" s="25"/>
      <c r="F2" s="26"/>
    </row>
    <row r="3" s="73" customFormat="1" customHeight="1" spans="1:6">
      <c r="A3" s="29" t="s">
        <v>3</v>
      </c>
      <c r="B3" s="74" t="s">
        <v>4</v>
      </c>
      <c r="C3" s="29" t="s">
        <v>5</v>
      </c>
      <c r="D3" s="29" t="s">
        <v>6</v>
      </c>
      <c r="E3" s="28" t="s">
        <v>7</v>
      </c>
      <c r="F3" s="29" t="s">
        <v>8</v>
      </c>
    </row>
    <row r="4" s="73" customFormat="1" customHeight="1" spans="1:6">
      <c r="A4" s="45" t="s">
        <v>100</v>
      </c>
      <c r="B4" s="27" t="s">
        <v>101</v>
      </c>
      <c r="C4" s="29"/>
      <c r="D4" s="29"/>
      <c r="E4" s="28"/>
      <c r="F4" s="29"/>
    </row>
    <row r="5" s="73" customFormat="1" customHeight="1" spans="1:6">
      <c r="A5" s="45" t="s">
        <v>102</v>
      </c>
      <c r="B5" s="27" t="s">
        <v>103</v>
      </c>
      <c r="C5" s="47"/>
      <c r="D5" s="29"/>
      <c r="E5" s="28"/>
      <c r="F5" s="29"/>
    </row>
    <row r="6" s="73" customFormat="1" customHeight="1" spans="1:6">
      <c r="A6" s="45" t="s">
        <v>104</v>
      </c>
      <c r="B6" s="27" t="s">
        <v>105</v>
      </c>
      <c r="C6" s="47" t="s">
        <v>106</v>
      </c>
      <c r="D6" s="29">
        <v>58355</v>
      </c>
      <c r="E6" s="75"/>
      <c r="F6" s="29">
        <f>ROUND(E6*D6,0)</f>
        <v>0</v>
      </c>
    </row>
    <row r="7" s="73" customFormat="1" customHeight="1" spans="1:6">
      <c r="A7" s="45" t="s">
        <v>107</v>
      </c>
      <c r="B7" s="27" t="s">
        <v>108</v>
      </c>
      <c r="C7" s="47" t="s">
        <v>45</v>
      </c>
      <c r="D7" s="29">
        <v>932.54</v>
      </c>
      <c r="E7" s="75"/>
      <c r="F7" s="29">
        <f t="shared" ref="F7:F37" si="0">ROUND(E7*D7,0)</f>
        <v>0</v>
      </c>
    </row>
    <row r="8" s="73" customFormat="1" customHeight="1" spans="1:6">
      <c r="A8" s="45" t="s">
        <v>109</v>
      </c>
      <c r="B8" s="27" t="s">
        <v>110</v>
      </c>
      <c r="C8" s="29"/>
      <c r="D8" s="29"/>
      <c r="E8" s="28"/>
      <c r="F8" s="29"/>
    </row>
    <row r="9" s="73" customFormat="1" customHeight="1" spans="1:6">
      <c r="A9" s="45" t="s">
        <v>111</v>
      </c>
      <c r="B9" s="27" t="s">
        <v>112</v>
      </c>
      <c r="C9" s="29"/>
      <c r="D9" s="29"/>
      <c r="E9" s="28"/>
      <c r="F9" s="29"/>
    </row>
    <row r="10" s="73" customFormat="1" customHeight="1" spans="1:6">
      <c r="A10" s="45" t="s">
        <v>113</v>
      </c>
      <c r="B10" s="27" t="s">
        <v>114</v>
      </c>
      <c r="C10" s="47" t="s">
        <v>115</v>
      </c>
      <c r="D10" s="76">
        <f>942+476</f>
        <v>1418</v>
      </c>
      <c r="E10" s="75"/>
      <c r="F10" s="29">
        <f t="shared" si="0"/>
        <v>0</v>
      </c>
    </row>
    <row r="11" s="73" customFormat="1" customHeight="1" spans="1:6">
      <c r="A11" s="45" t="s">
        <v>116</v>
      </c>
      <c r="B11" s="27" t="s">
        <v>117</v>
      </c>
      <c r="C11" s="29"/>
      <c r="D11" s="29"/>
      <c r="E11" s="28"/>
      <c r="F11" s="29"/>
    </row>
    <row r="12" s="73" customFormat="1" customHeight="1" spans="1:6">
      <c r="A12" s="45" t="s">
        <v>118</v>
      </c>
      <c r="B12" s="27" t="s">
        <v>119</v>
      </c>
      <c r="C12" s="47" t="s">
        <v>120</v>
      </c>
      <c r="D12" s="29">
        <f>2+1</f>
        <v>3</v>
      </c>
      <c r="E12" s="75"/>
      <c r="F12" s="29">
        <f t="shared" si="0"/>
        <v>0</v>
      </c>
    </row>
    <row r="13" s="73" customFormat="1" customHeight="1" spans="1:6">
      <c r="A13" s="45" t="s">
        <v>121</v>
      </c>
      <c r="B13" s="27" t="s">
        <v>122</v>
      </c>
      <c r="C13" s="47" t="s">
        <v>120</v>
      </c>
      <c r="D13" s="29">
        <f>2+1</f>
        <v>3</v>
      </c>
      <c r="E13" s="75"/>
      <c r="F13" s="29">
        <f t="shared" si="0"/>
        <v>0</v>
      </c>
    </row>
    <row r="14" s="73" customFormat="1" customHeight="1" spans="1:6">
      <c r="A14" s="77" t="s">
        <v>123</v>
      </c>
      <c r="B14" s="74" t="s">
        <v>124</v>
      </c>
      <c r="C14" s="29" t="s">
        <v>125</v>
      </c>
      <c r="D14" s="29">
        <f>1+1</f>
        <v>2</v>
      </c>
      <c r="E14" s="75"/>
      <c r="F14" s="29">
        <f t="shared" si="0"/>
        <v>0</v>
      </c>
    </row>
    <row r="15" s="73" customFormat="1" customHeight="1" spans="1:6">
      <c r="A15" s="77" t="s">
        <v>126</v>
      </c>
      <c r="B15" s="74" t="s">
        <v>127</v>
      </c>
      <c r="C15" s="29"/>
      <c r="D15" s="29"/>
      <c r="E15" s="28"/>
      <c r="F15" s="29"/>
    </row>
    <row r="16" s="73" customFormat="1" customHeight="1" spans="1:6">
      <c r="A16" s="77" t="s">
        <v>128</v>
      </c>
      <c r="B16" s="74" t="s">
        <v>129</v>
      </c>
      <c r="C16" s="29" t="s">
        <v>115</v>
      </c>
      <c r="D16" s="76">
        <f>18</f>
        <v>18</v>
      </c>
      <c r="E16" s="75"/>
      <c r="F16" s="29">
        <f t="shared" si="0"/>
        <v>0</v>
      </c>
    </row>
    <row r="17" s="73" customFormat="1" customHeight="1" spans="1:6">
      <c r="A17" s="45" t="s">
        <v>130</v>
      </c>
      <c r="B17" s="27" t="s">
        <v>131</v>
      </c>
      <c r="C17" s="29"/>
      <c r="D17" s="29"/>
      <c r="E17" s="28"/>
      <c r="F17" s="29"/>
    </row>
    <row r="18" s="73" customFormat="1" customHeight="1" spans="1:6">
      <c r="A18" s="45" t="s">
        <v>132</v>
      </c>
      <c r="B18" s="74" t="s">
        <v>133</v>
      </c>
      <c r="C18" s="29" t="s">
        <v>134</v>
      </c>
      <c r="D18" s="78">
        <f>4+7+13+6+6</f>
        <v>36</v>
      </c>
      <c r="E18" s="75"/>
      <c r="F18" s="29">
        <f t="shared" si="0"/>
        <v>0</v>
      </c>
    </row>
    <row r="19" s="73" customFormat="1" customHeight="1" spans="1:6">
      <c r="A19" s="45" t="s">
        <v>135</v>
      </c>
      <c r="B19" s="74" t="s">
        <v>136</v>
      </c>
      <c r="C19" s="29" t="s">
        <v>134</v>
      </c>
      <c r="D19" s="78">
        <f>1</f>
        <v>1</v>
      </c>
      <c r="E19" s="75"/>
      <c r="F19" s="29">
        <f t="shared" si="0"/>
        <v>0</v>
      </c>
    </row>
    <row r="20" s="73" customFormat="1" customHeight="1" spans="1:6">
      <c r="A20" s="45" t="s">
        <v>137</v>
      </c>
      <c r="B20" s="74" t="s">
        <v>138</v>
      </c>
      <c r="C20" s="29" t="s">
        <v>134</v>
      </c>
      <c r="D20" s="78">
        <f>1</f>
        <v>1</v>
      </c>
      <c r="E20" s="75"/>
      <c r="F20" s="29">
        <f t="shared" si="0"/>
        <v>0</v>
      </c>
    </row>
    <row r="21" s="73" customFormat="1" customHeight="1" spans="1:6">
      <c r="A21" s="45" t="s">
        <v>139</v>
      </c>
      <c r="B21" s="74" t="s">
        <v>140</v>
      </c>
      <c r="C21" s="29" t="s">
        <v>134</v>
      </c>
      <c r="D21" s="78">
        <v>106</v>
      </c>
      <c r="E21" s="75"/>
      <c r="F21" s="29">
        <f t="shared" si="0"/>
        <v>0</v>
      </c>
    </row>
    <row r="22" s="73" customFormat="1" customHeight="1" spans="1:6">
      <c r="A22" s="45" t="s">
        <v>141</v>
      </c>
      <c r="B22" s="74" t="s">
        <v>142</v>
      </c>
      <c r="C22" s="29" t="s">
        <v>134</v>
      </c>
      <c r="D22" s="78">
        <v>25</v>
      </c>
      <c r="E22" s="75"/>
      <c r="F22" s="29">
        <f t="shared" si="0"/>
        <v>0</v>
      </c>
    </row>
    <row r="23" s="73" customFormat="1" customHeight="1" spans="1:6">
      <c r="A23" s="45" t="s">
        <v>143</v>
      </c>
      <c r="B23" s="74" t="s">
        <v>144</v>
      </c>
      <c r="C23" s="29" t="s">
        <v>134</v>
      </c>
      <c r="D23" s="78">
        <v>103</v>
      </c>
      <c r="E23" s="75"/>
      <c r="F23" s="29">
        <f t="shared" si="0"/>
        <v>0</v>
      </c>
    </row>
    <row r="24" s="73" customFormat="1" customHeight="1" spans="1:6">
      <c r="A24" s="45" t="s">
        <v>145</v>
      </c>
      <c r="B24" s="74" t="s">
        <v>146</v>
      </c>
      <c r="C24" s="29" t="s">
        <v>134</v>
      </c>
      <c r="D24" s="78">
        <v>73</v>
      </c>
      <c r="E24" s="75"/>
      <c r="F24" s="29">
        <f t="shared" si="0"/>
        <v>0</v>
      </c>
    </row>
    <row r="25" s="73" customFormat="1" customHeight="1" spans="1:6">
      <c r="A25" s="45" t="s">
        <v>147</v>
      </c>
      <c r="B25" s="27" t="s">
        <v>148</v>
      </c>
      <c r="C25" s="79"/>
      <c r="D25" s="79"/>
      <c r="E25" s="28"/>
      <c r="F25" s="29"/>
    </row>
    <row r="26" s="73" customFormat="1" customHeight="1" spans="1:6">
      <c r="A26" s="45" t="s">
        <v>149</v>
      </c>
      <c r="B26" s="27" t="s">
        <v>150</v>
      </c>
      <c r="C26" s="47" t="s">
        <v>151</v>
      </c>
      <c r="D26" s="47">
        <v>700</v>
      </c>
      <c r="E26" s="75"/>
      <c r="F26" s="29">
        <f t="shared" si="0"/>
        <v>0</v>
      </c>
    </row>
    <row r="27" s="73" customFormat="1" customHeight="1" spans="1:6">
      <c r="A27" s="45" t="s">
        <v>152</v>
      </c>
      <c r="B27" s="74" t="s">
        <v>153</v>
      </c>
      <c r="C27" s="80" t="s">
        <v>151</v>
      </c>
      <c r="D27" s="47">
        <f>4+4+4+8+4+112</f>
        <v>136</v>
      </c>
      <c r="E27" s="75"/>
      <c r="F27" s="29">
        <f t="shared" si="0"/>
        <v>0</v>
      </c>
    </row>
    <row r="28" s="73" customFormat="1" customHeight="1" spans="1:6">
      <c r="A28" s="45" t="s">
        <v>154</v>
      </c>
      <c r="B28" s="27" t="s">
        <v>155</v>
      </c>
      <c r="C28" s="79"/>
      <c r="D28" s="79"/>
      <c r="E28" s="28"/>
      <c r="F28" s="29"/>
    </row>
    <row r="29" s="73" customFormat="1" customHeight="1" spans="1:6">
      <c r="A29" s="45" t="s">
        <v>156</v>
      </c>
      <c r="B29" s="27" t="s">
        <v>157</v>
      </c>
      <c r="C29" s="47"/>
      <c r="D29" s="47"/>
      <c r="E29" s="28"/>
      <c r="F29" s="29"/>
    </row>
    <row r="30" s="73" customFormat="1" customHeight="1" spans="1:6">
      <c r="A30" s="77" t="s">
        <v>158</v>
      </c>
      <c r="B30" s="74" t="s">
        <v>159</v>
      </c>
      <c r="C30" s="47" t="s">
        <v>57</v>
      </c>
      <c r="D30" s="81">
        <v>11503</v>
      </c>
      <c r="E30" s="75"/>
      <c r="F30" s="29">
        <f t="shared" si="0"/>
        <v>0</v>
      </c>
    </row>
    <row r="31" s="73" customFormat="1" customHeight="1" spans="1:6">
      <c r="A31" s="77" t="s">
        <v>160</v>
      </c>
      <c r="B31" s="74" t="s">
        <v>161</v>
      </c>
      <c r="C31" s="47" t="s">
        <v>57</v>
      </c>
      <c r="D31" s="81">
        <v>6077.7</v>
      </c>
      <c r="E31" s="75"/>
      <c r="F31" s="29">
        <f t="shared" si="0"/>
        <v>0</v>
      </c>
    </row>
    <row r="32" s="73" customFormat="1" customHeight="1" spans="1:6">
      <c r="A32" s="45" t="s">
        <v>162</v>
      </c>
      <c r="B32" s="27" t="s">
        <v>163</v>
      </c>
      <c r="C32" s="47" t="s">
        <v>57</v>
      </c>
      <c r="D32" s="76">
        <v>860</v>
      </c>
      <c r="E32" s="75"/>
      <c r="F32" s="29">
        <f t="shared" si="0"/>
        <v>0</v>
      </c>
    </row>
    <row r="33" s="73" customFormat="1" customHeight="1" spans="1:6">
      <c r="A33" s="45" t="s">
        <v>164</v>
      </c>
      <c r="B33" s="27" t="s">
        <v>165</v>
      </c>
      <c r="C33" s="29"/>
      <c r="D33" s="29"/>
      <c r="E33" s="28"/>
      <c r="F33" s="29"/>
    </row>
    <row r="34" s="73" customFormat="1" customHeight="1" spans="1:6">
      <c r="A34" s="77" t="s">
        <v>166</v>
      </c>
      <c r="B34" s="74" t="s">
        <v>167</v>
      </c>
      <c r="C34" s="29" t="s">
        <v>120</v>
      </c>
      <c r="D34" s="29">
        <v>4690</v>
      </c>
      <c r="E34" s="75"/>
      <c r="F34" s="29">
        <f t="shared" si="0"/>
        <v>0</v>
      </c>
    </row>
    <row r="35" s="73" customFormat="1" customHeight="1" spans="1:6">
      <c r="A35" s="45" t="s">
        <v>168</v>
      </c>
      <c r="B35" s="27" t="s">
        <v>169</v>
      </c>
      <c r="C35" s="47"/>
      <c r="D35" s="47"/>
      <c r="E35" s="28"/>
      <c r="F35" s="29"/>
    </row>
    <row r="36" s="73" customFormat="1" customHeight="1" spans="1:6">
      <c r="A36" s="45" t="s">
        <v>170</v>
      </c>
      <c r="B36" s="27" t="s">
        <v>171</v>
      </c>
      <c r="C36" s="47" t="s">
        <v>120</v>
      </c>
      <c r="D36" s="47">
        <v>101</v>
      </c>
      <c r="E36" s="75"/>
      <c r="F36" s="29">
        <f t="shared" si="0"/>
        <v>0</v>
      </c>
    </row>
    <row r="37" s="73" customFormat="1" customHeight="1" spans="1:6">
      <c r="A37" s="45" t="s">
        <v>172</v>
      </c>
      <c r="B37" s="27" t="s">
        <v>173</v>
      </c>
      <c r="C37" s="47" t="s">
        <v>57</v>
      </c>
      <c r="D37" s="47">
        <v>7154.16</v>
      </c>
      <c r="E37" s="75"/>
      <c r="F37" s="29">
        <f t="shared" si="0"/>
        <v>0</v>
      </c>
    </row>
    <row r="38" s="73" customFormat="1" customHeight="1" spans="1:6">
      <c r="A38" s="45"/>
      <c r="B38" s="74"/>
      <c r="C38" s="47"/>
      <c r="D38" s="76"/>
      <c r="E38" s="29"/>
      <c r="F38" s="29"/>
    </row>
    <row r="39" s="73" customFormat="1" customHeight="1" spans="1:6">
      <c r="A39" s="45"/>
      <c r="B39" s="74"/>
      <c r="C39" s="47"/>
      <c r="D39" s="82"/>
      <c r="E39" s="83"/>
      <c r="F39" s="83"/>
    </row>
    <row r="40" s="16" customFormat="1" customHeight="1" spans="1:6">
      <c r="A40" s="84" t="s">
        <v>174</v>
      </c>
      <c r="B40" s="85"/>
      <c r="C40" s="86">
        <f>SUM(F4:F37)</f>
        <v>0</v>
      </c>
      <c r="D40" s="86"/>
      <c r="E40" s="87" t="s">
        <v>37</v>
      </c>
      <c r="F40" s="88"/>
    </row>
  </sheetData>
  <sheetProtection password="CF66" sheet="1" objects="1"/>
  <mergeCells count="4">
    <mergeCell ref="A1:F1"/>
    <mergeCell ref="A2:F2"/>
    <mergeCell ref="A40:B40"/>
    <mergeCell ref="C40:D40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view="pageBreakPreview" zoomScaleNormal="100" workbookViewId="0">
      <selection activeCell="D14" sqref="D14"/>
    </sheetView>
  </sheetViews>
  <sheetFormatPr defaultColWidth="9" defaultRowHeight="27" customHeight="1" outlineLevelCol="7"/>
  <cols>
    <col min="1" max="1" width="11.125" style="19" customWidth="1"/>
    <col min="2" max="2" width="23" style="20" customWidth="1"/>
    <col min="3" max="3" width="8" style="19" customWidth="1"/>
    <col min="4" max="4" width="10.625" style="21" customWidth="1"/>
    <col min="5" max="5" width="14.375" style="21" customWidth="1"/>
    <col min="6" max="6" width="15.125" style="21" customWidth="1"/>
    <col min="7" max="7" width="6.625" style="21" customWidth="1"/>
    <col min="8" max="8" width="14.125" style="19" customWidth="1"/>
    <col min="9" max="16384" width="9" style="21"/>
  </cols>
  <sheetData>
    <row r="1" s="14" customFormat="1" customHeight="1" spans="1:8">
      <c r="A1" s="59" t="s">
        <v>1</v>
      </c>
      <c r="B1" s="59"/>
      <c r="C1" s="59"/>
      <c r="D1" s="59"/>
      <c r="E1" s="59"/>
      <c r="F1" s="59"/>
      <c r="G1" s="60"/>
      <c r="H1" s="19"/>
    </row>
    <row r="2" s="14" customFormat="1" customHeight="1" spans="1:8">
      <c r="A2" s="61" t="s">
        <v>175</v>
      </c>
      <c r="B2" s="61"/>
      <c r="C2" s="61"/>
      <c r="D2" s="61"/>
      <c r="E2" s="61"/>
      <c r="F2" s="61"/>
      <c r="G2" s="57"/>
      <c r="H2" s="19"/>
    </row>
    <row r="3" s="14" customFormat="1" customHeight="1" spans="1:8">
      <c r="A3" s="27" t="s">
        <v>3</v>
      </c>
      <c r="B3" s="27" t="s">
        <v>4</v>
      </c>
      <c r="C3" s="27" t="s">
        <v>5</v>
      </c>
      <c r="D3" s="62" t="s">
        <v>6</v>
      </c>
      <c r="E3" s="62" t="s">
        <v>7</v>
      </c>
      <c r="F3" s="32" t="s">
        <v>8</v>
      </c>
      <c r="G3" s="57"/>
      <c r="H3" s="19"/>
    </row>
    <row r="4" s="14" customFormat="1" customHeight="1" spans="1:8">
      <c r="A4" s="49" t="s">
        <v>176</v>
      </c>
      <c r="B4" s="27" t="s">
        <v>177</v>
      </c>
      <c r="C4" s="27" t="s">
        <v>57</v>
      </c>
      <c r="D4" s="33">
        <v>1587.4</v>
      </c>
      <c r="E4" s="63"/>
      <c r="F4" s="64">
        <f>ROUND(E4*D4,0)</f>
        <v>0</v>
      </c>
      <c r="G4" s="57"/>
      <c r="H4" s="19"/>
    </row>
    <row r="5" s="14" customFormat="1" customHeight="1" spans="1:8">
      <c r="A5" s="49"/>
      <c r="B5" s="27"/>
      <c r="C5" s="27"/>
      <c r="D5" s="65"/>
      <c r="E5" s="65"/>
      <c r="F5" s="66"/>
      <c r="G5" s="57"/>
      <c r="H5" s="19"/>
    </row>
    <row r="6" s="14" customFormat="1" customHeight="1" spans="1:8">
      <c r="A6" s="49"/>
      <c r="B6" s="27"/>
      <c r="C6" s="27"/>
      <c r="D6" s="65"/>
      <c r="E6" s="65"/>
      <c r="F6" s="66"/>
      <c r="G6" s="57"/>
      <c r="H6" s="19"/>
    </row>
    <row r="7" s="14" customFormat="1" customHeight="1" spans="1:8">
      <c r="A7" s="49"/>
      <c r="B7" s="27"/>
      <c r="C7" s="27"/>
      <c r="D7" s="65"/>
      <c r="E7" s="65"/>
      <c r="F7" s="66"/>
      <c r="G7" s="57"/>
      <c r="H7" s="19"/>
    </row>
    <row r="8" customHeight="1" spans="1:7">
      <c r="A8" s="45"/>
      <c r="B8" s="27"/>
      <c r="C8" s="47"/>
      <c r="D8" s="67"/>
      <c r="E8" s="65"/>
      <c r="F8" s="66"/>
      <c r="G8" s="57"/>
    </row>
    <row r="9" customHeight="1" spans="1:7">
      <c r="A9" s="45"/>
      <c r="B9" s="27"/>
      <c r="C9" s="47"/>
      <c r="D9" s="67"/>
      <c r="E9" s="65"/>
      <c r="F9" s="66"/>
      <c r="G9" s="57"/>
    </row>
    <row r="10" customHeight="1" spans="1:7">
      <c r="A10" s="45"/>
      <c r="B10" s="27"/>
      <c r="C10" s="47"/>
      <c r="D10" s="67"/>
      <c r="E10" s="65"/>
      <c r="F10" s="66"/>
      <c r="G10" s="57"/>
    </row>
    <row r="11" customHeight="1" spans="1:7">
      <c r="A11" s="45"/>
      <c r="B11" s="27"/>
      <c r="C11" s="47"/>
      <c r="D11" s="67"/>
      <c r="E11" s="65"/>
      <c r="F11" s="66"/>
      <c r="G11" s="57"/>
    </row>
    <row r="12" customHeight="1" spans="1:7">
      <c r="A12" s="45"/>
      <c r="B12" s="27"/>
      <c r="C12" s="47"/>
      <c r="D12" s="67"/>
      <c r="E12" s="65"/>
      <c r="F12" s="66"/>
      <c r="G12" s="57"/>
    </row>
    <row r="13" customHeight="1" spans="1:7">
      <c r="A13" s="45"/>
      <c r="B13" s="27"/>
      <c r="C13" s="47"/>
      <c r="D13" s="67"/>
      <c r="E13" s="65"/>
      <c r="F13" s="66"/>
      <c r="G13" s="57"/>
    </row>
    <row r="14" customHeight="1" spans="1:7">
      <c r="A14" s="45"/>
      <c r="B14" s="27"/>
      <c r="C14" s="47"/>
      <c r="D14" s="67"/>
      <c r="E14" s="65"/>
      <c r="F14" s="66"/>
      <c r="G14" s="57"/>
    </row>
    <row r="15" customHeight="1" spans="1:7">
      <c r="A15" s="45"/>
      <c r="B15" s="27"/>
      <c r="C15" s="47"/>
      <c r="D15" s="67"/>
      <c r="E15" s="65"/>
      <c r="F15" s="66"/>
      <c r="G15" s="57"/>
    </row>
    <row r="16" customHeight="1" spans="1:7">
      <c r="A16" s="45"/>
      <c r="B16" s="27"/>
      <c r="C16" s="47"/>
      <c r="D16" s="67"/>
      <c r="E16" s="65"/>
      <c r="F16" s="66"/>
      <c r="G16" s="57"/>
    </row>
    <row r="17" customHeight="1" spans="1:7">
      <c r="A17" s="45"/>
      <c r="B17" s="27"/>
      <c r="C17" s="47"/>
      <c r="D17" s="67"/>
      <c r="E17" s="65"/>
      <c r="F17" s="66"/>
      <c r="G17" s="57"/>
    </row>
    <row r="18" customHeight="1" spans="1:7">
      <c r="A18" s="45"/>
      <c r="B18" s="27"/>
      <c r="C18" s="47"/>
      <c r="D18" s="67"/>
      <c r="E18" s="65"/>
      <c r="F18" s="66"/>
      <c r="G18" s="57"/>
    </row>
    <row r="19" customHeight="1" spans="1:7">
      <c r="A19" s="45"/>
      <c r="B19" s="27"/>
      <c r="C19" s="47"/>
      <c r="D19" s="67"/>
      <c r="E19" s="65"/>
      <c r="F19" s="66"/>
      <c r="G19" s="57"/>
    </row>
    <row r="20" customHeight="1" spans="1:7">
      <c r="A20" s="45"/>
      <c r="B20" s="27"/>
      <c r="C20" s="47"/>
      <c r="D20" s="67"/>
      <c r="E20" s="65"/>
      <c r="F20" s="66"/>
      <c r="G20" s="57"/>
    </row>
    <row r="21" customHeight="1" spans="1:7">
      <c r="A21" s="45"/>
      <c r="B21" s="27"/>
      <c r="C21" s="47"/>
      <c r="D21" s="67"/>
      <c r="E21" s="65"/>
      <c r="F21" s="66"/>
      <c r="G21" s="57"/>
    </row>
    <row r="22" customHeight="1" spans="1:7">
      <c r="A22" s="45"/>
      <c r="B22" s="27"/>
      <c r="C22" s="47"/>
      <c r="D22" s="67"/>
      <c r="E22" s="65"/>
      <c r="F22" s="66"/>
      <c r="G22" s="57"/>
    </row>
    <row r="23" customHeight="1" spans="1:7">
      <c r="A23" s="45"/>
      <c r="B23" s="27"/>
      <c r="C23" s="47"/>
      <c r="D23" s="67"/>
      <c r="E23" s="65"/>
      <c r="F23" s="66"/>
      <c r="G23" s="57"/>
    </row>
    <row r="24" customHeight="1" spans="1:7">
      <c r="A24" s="45"/>
      <c r="B24" s="27"/>
      <c r="C24" s="47"/>
      <c r="D24" s="67"/>
      <c r="E24" s="65"/>
      <c r="F24" s="66"/>
      <c r="G24" s="57"/>
    </row>
    <row r="25" customHeight="1" spans="1:7">
      <c r="A25" s="45"/>
      <c r="B25" s="27"/>
      <c r="C25" s="47"/>
      <c r="D25" s="68"/>
      <c r="E25" s="65"/>
      <c r="F25" s="66"/>
      <c r="G25" s="57"/>
    </row>
    <row r="26" customHeight="1" spans="1:7">
      <c r="A26" s="45"/>
      <c r="B26" s="27"/>
      <c r="C26" s="47"/>
      <c r="D26" s="68"/>
      <c r="E26" s="65"/>
      <c r="F26" s="66"/>
      <c r="G26" s="57"/>
    </row>
    <row r="27" customHeight="1" spans="1:7">
      <c r="A27" s="52" t="s">
        <v>178</v>
      </c>
      <c r="B27" s="53"/>
      <c r="C27" s="69">
        <f>F4</f>
        <v>0</v>
      </c>
      <c r="D27" s="25"/>
      <c r="E27" s="70" t="s">
        <v>37</v>
      </c>
      <c r="F27" s="55"/>
      <c r="G27" s="57"/>
    </row>
    <row r="28" customHeight="1" spans="1:7">
      <c r="A28" s="56"/>
      <c r="B28" s="57"/>
      <c r="C28" s="57"/>
      <c r="D28" s="71"/>
      <c r="E28" s="72"/>
      <c r="F28" s="58"/>
      <c r="G28" s="57"/>
    </row>
    <row r="29" customHeight="1" spans="1:7">
      <c r="A29" s="56"/>
      <c r="B29" s="57"/>
      <c r="C29" s="57"/>
      <c r="D29" s="71"/>
      <c r="E29" s="72"/>
      <c r="F29" s="58"/>
      <c r="G29" s="57"/>
    </row>
    <row r="30" customHeight="1" spans="1:7">
      <c r="A30" s="56"/>
      <c r="B30" s="57"/>
      <c r="C30" s="57"/>
      <c r="D30" s="71"/>
      <c r="E30" s="72"/>
      <c r="F30" s="58"/>
      <c r="G30" s="57"/>
    </row>
    <row r="31" customHeight="1" spans="1:7">
      <c r="A31" s="56"/>
      <c r="B31" s="57"/>
      <c r="C31" s="57"/>
      <c r="D31" s="71"/>
      <c r="E31" s="72"/>
      <c r="F31" s="58"/>
      <c r="G31" s="57"/>
    </row>
  </sheetData>
  <sheetProtection password="CF66" sheet="1" objects="1"/>
  <mergeCells count="4">
    <mergeCell ref="A1:F1"/>
    <mergeCell ref="A2:F2"/>
    <mergeCell ref="A27:B27"/>
    <mergeCell ref="C27:D27"/>
  </mergeCells>
  <printOptions horizontalCentered="1"/>
  <pageMargins left="0.59" right="0.59" top="0.79" bottom="0.59" header="0.51" footer="0.51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view="pageBreakPreview" zoomScaleNormal="100" workbookViewId="0">
      <selection activeCell="E21" sqref="E21"/>
    </sheetView>
  </sheetViews>
  <sheetFormatPr defaultColWidth="9" defaultRowHeight="27" customHeight="1" outlineLevelCol="5"/>
  <cols>
    <col min="1" max="1" width="13" style="19" customWidth="1"/>
    <col min="2" max="2" width="25" style="20" customWidth="1"/>
    <col min="3" max="3" width="6.125" style="19" customWidth="1"/>
    <col min="4" max="4" width="9" style="19" customWidth="1"/>
    <col min="5" max="6" width="12.625" style="21" customWidth="1"/>
    <col min="7" max="16384" width="9" style="22"/>
  </cols>
  <sheetData>
    <row r="1" s="14" customFormat="1" customHeight="1" spans="1:6">
      <c r="A1" s="23" t="s">
        <v>1</v>
      </c>
      <c r="B1" s="23"/>
      <c r="C1" s="23"/>
      <c r="D1" s="23"/>
      <c r="E1" s="23"/>
      <c r="F1" s="23"/>
    </row>
    <row r="2" s="14" customFormat="1" customHeight="1" spans="1:6">
      <c r="A2" s="24" t="s">
        <v>179</v>
      </c>
      <c r="B2" s="25"/>
      <c r="C2" s="25"/>
      <c r="D2" s="25"/>
      <c r="E2" s="25"/>
      <c r="F2" s="26"/>
    </row>
    <row r="3" s="14" customFormat="1" customHeight="1" spans="1:6">
      <c r="A3" s="27" t="s">
        <v>3</v>
      </c>
      <c r="B3" s="27" t="s">
        <v>4</v>
      </c>
      <c r="C3" s="27" t="s">
        <v>5</v>
      </c>
      <c r="D3" s="27" t="s">
        <v>6</v>
      </c>
      <c r="E3" s="28" t="s">
        <v>7</v>
      </c>
      <c r="F3" s="29" t="s">
        <v>8</v>
      </c>
    </row>
    <row r="4" s="14" customFormat="1" customHeight="1" spans="1:6">
      <c r="A4" s="30" t="s">
        <v>180</v>
      </c>
      <c r="B4" s="31" t="s">
        <v>181</v>
      </c>
      <c r="C4" s="27"/>
      <c r="D4" s="27"/>
      <c r="E4" s="32"/>
      <c r="F4" s="33"/>
    </row>
    <row r="5" s="14" customFormat="1" customHeight="1" spans="1:6">
      <c r="A5" s="30" t="s">
        <v>182</v>
      </c>
      <c r="B5" s="31" t="s">
        <v>183</v>
      </c>
      <c r="C5" s="31"/>
      <c r="D5" s="31"/>
      <c r="E5" s="32"/>
      <c r="F5" s="32"/>
    </row>
    <row r="6" s="14" customFormat="1" ht="33" customHeight="1" spans="1:6">
      <c r="A6" s="30" t="s">
        <v>184</v>
      </c>
      <c r="B6" s="27" t="s">
        <v>185</v>
      </c>
      <c r="C6" s="31" t="s">
        <v>120</v>
      </c>
      <c r="D6" s="34">
        <f>18+19+96+29+23</f>
        <v>185</v>
      </c>
      <c r="E6" s="35"/>
      <c r="F6" s="36">
        <f>ROUND(E6*D6,0)</f>
        <v>0</v>
      </c>
    </row>
    <row r="7" s="14" customFormat="1" customHeight="1" spans="1:6">
      <c r="A7" s="37" t="s">
        <v>186</v>
      </c>
      <c r="B7" s="34" t="s">
        <v>187</v>
      </c>
      <c r="C7" s="31"/>
      <c r="D7" s="38"/>
      <c r="E7" s="39"/>
      <c r="F7" s="36"/>
    </row>
    <row r="8" s="14" customFormat="1" customHeight="1" spans="1:6">
      <c r="A8" s="37" t="s">
        <v>188</v>
      </c>
      <c r="B8" s="34" t="s">
        <v>189</v>
      </c>
      <c r="C8" s="31"/>
      <c r="D8" s="31"/>
      <c r="E8" s="39"/>
      <c r="F8" s="36"/>
    </row>
    <row r="9" s="15" customFormat="1" customHeight="1" spans="1:6">
      <c r="A9" s="30" t="s">
        <v>190</v>
      </c>
      <c r="B9" s="40" t="s">
        <v>191</v>
      </c>
      <c r="C9" s="41"/>
      <c r="D9" s="41"/>
      <c r="E9" s="39"/>
      <c r="F9" s="36"/>
    </row>
    <row r="10" s="15" customFormat="1" customHeight="1" spans="1:6">
      <c r="A10" s="30" t="s">
        <v>192</v>
      </c>
      <c r="B10" s="40" t="s">
        <v>193</v>
      </c>
      <c r="C10" s="40" t="s">
        <v>134</v>
      </c>
      <c r="D10" s="40">
        <f>7</f>
        <v>7</v>
      </c>
      <c r="E10" s="35"/>
      <c r="F10" s="36">
        <f t="shared" ref="F7:F45" si="0">ROUND(E10*D10,0)</f>
        <v>0</v>
      </c>
    </row>
    <row r="11" s="15" customFormat="1" customHeight="1" spans="1:6">
      <c r="A11" s="30" t="s">
        <v>194</v>
      </c>
      <c r="B11" s="40" t="s">
        <v>195</v>
      </c>
      <c r="C11" s="40" t="s">
        <v>134</v>
      </c>
      <c r="D11" s="40">
        <f>7+22+8</f>
        <v>37</v>
      </c>
      <c r="E11" s="35"/>
      <c r="F11" s="36">
        <f t="shared" si="0"/>
        <v>0</v>
      </c>
    </row>
    <row r="12" s="15" customFormat="1" customHeight="1" spans="1:6">
      <c r="A12" s="30" t="s">
        <v>196</v>
      </c>
      <c r="B12" s="40" t="s">
        <v>197</v>
      </c>
      <c r="C12" s="40" t="s">
        <v>134</v>
      </c>
      <c r="D12" s="34">
        <f>4</f>
        <v>4</v>
      </c>
      <c r="E12" s="35"/>
      <c r="F12" s="36">
        <f t="shared" si="0"/>
        <v>0</v>
      </c>
    </row>
    <row r="13" s="16" customFormat="1" customHeight="1" spans="1:6">
      <c r="A13" s="37" t="s">
        <v>198</v>
      </c>
      <c r="B13" s="34" t="s">
        <v>199</v>
      </c>
      <c r="C13" s="34"/>
      <c r="D13" s="34"/>
      <c r="E13" s="39"/>
      <c r="F13" s="36"/>
    </row>
    <row r="14" s="15" customFormat="1" customHeight="1" spans="1:6">
      <c r="A14" s="37" t="s">
        <v>200</v>
      </c>
      <c r="B14" s="42" t="s">
        <v>201</v>
      </c>
      <c r="C14" s="41" t="s">
        <v>134</v>
      </c>
      <c r="D14" s="34">
        <f>8+5+37+15+9</f>
        <v>74</v>
      </c>
      <c r="E14" s="35"/>
      <c r="F14" s="36">
        <f t="shared" si="0"/>
        <v>0</v>
      </c>
    </row>
    <row r="15" s="15" customFormat="1" ht="48" customHeight="1" spans="1:6">
      <c r="A15" s="37" t="s">
        <v>202</v>
      </c>
      <c r="B15" s="40" t="s">
        <v>203</v>
      </c>
      <c r="C15" s="41" t="s">
        <v>134</v>
      </c>
      <c r="D15" s="34">
        <f>4+4+28+3+4</f>
        <v>43</v>
      </c>
      <c r="E15" s="35"/>
      <c r="F15" s="36">
        <f t="shared" si="0"/>
        <v>0</v>
      </c>
    </row>
    <row r="16" s="17" customFormat="1" customHeight="1" spans="1:6">
      <c r="A16" s="30" t="s">
        <v>204</v>
      </c>
      <c r="B16" s="40" t="s">
        <v>205</v>
      </c>
      <c r="C16" s="40"/>
      <c r="D16" s="40"/>
      <c r="E16" s="39"/>
      <c r="F16" s="36"/>
    </row>
    <row r="17" s="17" customFormat="1" customHeight="1" spans="1:6">
      <c r="A17" s="30" t="s">
        <v>206</v>
      </c>
      <c r="B17" s="40" t="s">
        <v>207</v>
      </c>
      <c r="C17" s="41"/>
      <c r="E17" s="39"/>
      <c r="F17" s="36"/>
    </row>
    <row r="18" s="17" customFormat="1" customHeight="1" spans="1:6">
      <c r="A18" s="30" t="s">
        <v>208</v>
      </c>
      <c r="B18" s="40" t="s">
        <v>209</v>
      </c>
      <c r="C18" s="40" t="s">
        <v>210</v>
      </c>
      <c r="D18" s="34">
        <f>4+3+47+16+20</f>
        <v>90</v>
      </c>
      <c r="E18" s="35"/>
      <c r="F18" s="36">
        <f t="shared" si="0"/>
        <v>0</v>
      </c>
    </row>
    <row r="19" s="17" customFormat="1" customHeight="1" spans="1:6">
      <c r="A19" s="30" t="s">
        <v>211</v>
      </c>
      <c r="B19" s="40" t="s">
        <v>212</v>
      </c>
      <c r="C19" s="40" t="s">
        <v>210</v>
      </c>
      <c r="D19" s="34">
        <f>12+14+30</f>
        <v>56</v>
      </c>
      <c r="E19" s="35"/>
      <c r="F19" s="36">
        <f t="shared" si="0"/>
        <v>0</v>
      </c>
    </row>
    <row r="20" s="17" customFormat="1" customHeight="1" spans="1:6">
      <c r="A20" s="30" t="s">
        <v>213</v>
      </c>
      <c r="B20" s="40" t="s">
        <v>214</v>
      </c>
      <c r="C20" s="40" t="s">
        <v>210</v>
      </c>
      <c r="D20" s="34">
        <f>14+12+70+24+18</f>
        <v>138</v>
      </c>
      <c r="E20" s="35"/>
      <c r="F20" s="36">
        <f t="shared" si="0"/>
        <v>0</v>
      </c>
    </row>
    <row r="21" s="17" customFormat="1" customHeight="1" spans="1:6">
      <c r="A21" s="30" t="s">
        <v>215</v>
      </c>
      <c r="B21" s="40" t="s">
        <v>216</v>
      </c>
      <c r="C21" s="40" t="s">
        <v>134</v>
      </c>
      <c r="D21" s="34">
        <v>14</v>
      </c>
      <c r="E21" s="35"/>
      <c r="F21" s="36">
        <f t="shared" si="0"/>
        <v>0</v>
      </c>
    </row>
    <row r="22" s="17" customFormat="1" customHeight="1" spans="1:6">
      <c r="A22" s="37" t="s">
        <v>217</v>
      </c>
      <c r="B22" s="42" t="s">
        <v>218</v>
      </c>
      <c r="C22" s="41" t="s">
        <v>219</v>
      </c>
      <c r="D22" s="34">
        <f t="shared" ref="D22:D24" si="1">2+3+6+3+3</f>
        <v>17</v>
      </c>
      <c r="E22" s="35"/>
      <c r="F22" s="36">
        <f t="shared" si="0"/>
        <v>0</v>
      </c>
    </row>
    <row r="23" s="17" customFormat="1" customHeight="1" spans="1:6">
      <c r="A23" s="37" t="s">
        <v>220</v>
      </c>
      <c r="B23" s="34" t="s">
        <v>221</v>
      </c>
      <c r="C23" s="41" t="s">
        <v>120</v>
      </c>
      <c r="D23" s="34">
        <f t="shared" si="1"/>
        <v>17</v>
      </c>
      <c r="E23" s="35"/>
      <c r="F23" s="36">
        <f t="shared" si="0"/>
        <v>0</v>
      </c>
    </row>
    <row r="24" s="17" customFormat="1" customHeight="1" spans="1:6">
      <c r="A24" s="37" t="s">
        <v>222</v>
      </c>
      <c r="B24" s="42" t="s">
        <v>223</v>
      </c>
      <c r="C24" s="41" t="s">
        <v>224</v>
      </c>
      <c r="D24" s="34">
        <f t="shared" si="1"/>
        <v>17</v>
      </c>
      <c r="E24" s="35"/>
      <c r="F24" s="36">
        <f t="shared" si="0"/>
        <v>0</v>
      </c>
    </row>
    <row r="25" s="17" customFormat="1" customHeight="1" spans="1:6">
      <c r="A25" s="30" t="s">
        <v>225</v>
      </c>
      <c r="B25" s="31" t="s">
        <v>226</v>
      </c>
      <c r="C25" s="31"/>
      <c r="D25" s="31"/>
      <c r="E25" s="39"/>
      <c r="F25" s="36"/>
    </row>
    <row r="26" s="17" customFormat="1" customHeight="1" spans="1:6">
      <c r="A26" s="30" t="s">
        <v>227</v>
      </c>
      <c r="B26" s="31" t="s">
        <v>228</v>
      </c>
      <c r="C26" s="31"/>
      <c r="D26" s="31"/>
      <c r="E26" s="39"/>
      <c r="F26" s="36"/>
    </row>
    <row r="27" s="17" customFormat="1" customHeight="1" spans="1:6">
      <c r="A27" s="30" t="s">
        <v>229</v>
      </c>
      <c r="B27" s="31" t="s">
        <v>230</v>
      </c>
      <c r="C27" s="31"/>
      <c r="D27" s="31"/>
      <c r="E27" s="39"/>
      <c r="F27" s="36"/>
    </row>
    <row r="28" s="17" customFormat="1" customHeight="1" spans="1:6">
      <c r="A28" s="30" t="s">
        <v>231</v>
      </c>
      <c r="B28" s="34" t="s">
        <v>232</v>
      </c>
      <c r="C28" s="41" t="s">
        <v>115</v>
      </c>
      <c r="D28" s="43">
        <f>1650+2400+3950+2100+3000</f>
        <v>13100</v>
      </c>
      <c r="E28" s="35"/>
      <c r="F28" s="36">
        <f t="shared" si="0"/>
        <v>0</v>
      </c>
    </row>
    <row r="29" s="17" customFormat="1" customHeight="1" spans="1:6">
      <c r="A29" s="30" t="s">
        <v>233</v>
      </c>
      <c r="B29" s="34" t="s">
        <v>234</v>
      </c>
      <c r="C29" s="41" t="s">
        <v>115</v>
      </c>
      <c r="D29" s="44">
        <f>1959+1703+17049+3367+2577</f>
        <v>26655</v>
      </c>
      <c r="E29" s="35"/>
      <c r="F29" s="36">
        <f t="shared" si="0"/>
        <v>0</v>
      </c>
    </row>
    <row r="30" s="17" customFormat="1" customHeight="1" spans="1:6">
      <c r="A30" s="45" t="s">
        <v>235</v>
      </c>
      <c r="B30" s="31" t="s">
        <v>236</v>
      </c>
      <c r="C30" s="46"/>
      <c r="D30" s="46"/>
      <c r="E30" s="39"/>
      <c r="F30" s="36"/>
    </row>
    <row r="31" s="17" customFormat="1" customHeight="1" spans="1:6">
      <c r="A31" s="30" t="s">
        <v>237</v>
      </c>
      <c r="B31" s="31" t="s">
        <v>230</v>
      </c>
      <c r="C31" s="31"/>
      <c r="D31" s="31"/>
      <c r="E31" s="39"/>
      <c r="F31" s="36"/>
    </row>
    <row r="32" s="17" customFormat="1" customHeight="1" spans="1:6">
      <c r="A32" s="30" t="s">
        <v>238</v>
      </c>
      <c r="B32" s="34" t="s">
        <v>239</v>
      </c>
      <c r="C32" s="31" t="s">
        <v>115</v>
      </c>
      <c r="D32" s="43">
        <f>1073+879+9618+1290+1437</f>
        <v>14297</v>
      </c>
      <c r="E32" s="35"/>
      <c r="F32" s="36">
        <f t="shared" si="0"/>
        <v>0</v>
      </c>
    </row>
    <row r="33" s="17" customFormat="1" customHeight="1" spans="1:6">
      <c r="A33" s="30" t="s">
        <v>240</v>
      </c>
      <c r="B33" s="34" t="s">
        <v>241</v>
      </c>
      <c r="C33" s="31" t="s">
        <v>115</v>
      </c>
      <c r="D33" s="43">
        <f>886+824+7431+2077+1140</f>
        <v>12358</v>
      </c>
      <c r="E33" s="35"/>
      <c r="F33" s="36">
        <f t="shared" si="0"/>
        <v>0</v>
      </c>
    </row>
    <row r="34" s="17" customFormat="1" customHeight="1" spans="1:6">
      <c r="A34" s="30" t="s">
        <v>242</v>
      </c>
      <c r="B34" s="47" t="s">
        <v>243</v>
      </c>
      <c r="C34" s="41"/>
      <c r="D34" s="41"/>
      <c r="E34" s="39"/>
      <c r="F34" s="36"/>
    </row>
    <row r="35" s="17" customFormat="1" customHeight="1" spans="1:6">
      <c r="A35" s="30" t="s">
        <v>244</v>
      </c>
      <c r="B35" s="47" t="s">
        <v>245</v>
      </c>
      <c r="C35" s="31" t="s">
        <v>151</v>
      </c>
      <c r="D35" s="48">
        <f>18+19+96+29+23</f>
        <v>185</v>
      </c>
      <c r="E35" s="35"/>
      <c r="F35" s="36">
        <f t="shared" si="0"/>
        <v>0</v>
      </c>
    </row>
    <row r="36" s="17" customFormat="1" customHeight="1" spans="1:6">
      <c r="A36" s="49" t="s">
        <v>246</v>
      </c>
      <c r="B36" s="27" t="s">
        <v>247</v>
      </c>
      <c r="C36" s="27"/>
      <c r="D36" s="27"/>
      <c r="E36" s="39"/>
      <c r="F36" s="36"/>
    </row>
    <row r="37" s="18" customFormat="1" customHeight="1" spans="1:6">
      <c r="A37" s="49" t="s">
        <v>248</v>
      </c>
      <c r="B37" s="27" t="s">
        <v>249</v>
      </c>
      <c r="C37" s="27"/>
      <c r="D37" s="27"/>
      <c r="E37" s="39"/>
      <c r="F37" s="36"/>
    </row>
    <row r="38" s="18" customFormat="1" customHeight="1" spans="1:6">
      <c r="A38" s="49" t="s">
        <v>250</v>
      </c>
      <c r="B38" s="27" t="s">
        <v>251</v>
      </c>
      <c r="C38" s="27"/>
      <c r="D38" s="27"/>
      <c r="E38" s="39"/>
      <c r="F38" s="36"/>
    </row>
    <row r="39" s="18" customFormat="1" customHeight="1" spans="1:6">
      <c r="A39" s="49" t="s">
        <v>252</v>
      </c>
      <c r="B39" s="31" t="s">
        <v>253</v>
      </c>
      <c r="C39" s="27" t="s">
        <v>254</v>
      </c>
      <c r="D39" s="44">
        <f>1650+2400+3950+2100+3000</f>
        <v>13100</v>
      </c>
      <c r="E39" s="35"/>
      <c r="F39" s="36">
        <f t="shared" si="0"/>
        <v>0</v>
      </c>
    </row>
    <row r="40" s="18" customFormat="1" customHeight="1" spans="1:6">
      <c r="A40" s="49" t="s">
        <v>255</v>
      </c>
      <c r="B40" s="27" t="s">
        <v>256</v>
      </c>
      <c r="C40" s="27"/>
      <c r="D40" s="27"/>
      <c r="E40" s="39"/>
      <c r="F40" s="36"/>
    </row>
    <row r="41" s="18" customFormat="1" customHeight="1" spans="1:6">
      <c r="A41" s="49" t="s">
        <v>257</v>
      </c>
      <c r="B41" s="31" t="s">
        <v>258</v>
      </c>
      <c r="C41" s="27" t="s">
        <v>254</v>
      </c>
      <c r="D41" s="44">
        <f>86+80+1148+305+199</f>
        <v>1818</v>
      </c>
      <c r="E41" s="35"/>
      <c r="F41" s="36">
        <f t="shared" si="0"/>
        <v>0</v>
      </c>
    </row>
    <row r="42" s="18" customFormat="1" customHeight="1" spans="1:6">
      <c r="A42" s="49" t="s">
        <v>259</v>
      </c>
      <c r="B42" s="27" t="s">
        <v>260</v>
      </c>
      <c r="C42" s="31"/>
      <c r="D42" s="31"/>
      <c r="E42" s="39"/>
      <c r="F42" s="36"/>
    </row>
    <row r="43" s="18" customFormat="1" customHeight="1" spans="1:6">
      <c r="A43" s="49" t="s">
        <v>261</v>
      </c>
      <c r="B43" s="27" t="s">
        <v>262</v>
      </c>
      <c r="C43" s="27"/>
      <c r="D43" s="27"/>
      <c r="E43" s="39"/>
      <c r="F43" s="36"/>
    </row>
    <row r="44" s="18" customFormat="1" customHeight="1" spans="1:6">
      <c r="A44" s="49" t="s">
        <v>263</v>
      </c>
      <c r="B44" s="27" t="s">
        <v>264</v>
      </c>
      <c r="C44" s="27" t="s">
        <v>254</v>
      </c>
      <c r="D44" s="44">
        <f>101+127+270+99+91</f>
        <v>688</v>
      </c>
      <c r="E44" s="35"/>
      <c r="F44" s="36">
        <f t="shared" si="0"/>
        <v>0</v>
      </c>
    </row>
    <row r="45" s="18" customFormat="1" customHeight="1" spans="1:6">
      <c r="A45" s="49" t="s">
        <v>265</v>
      </c>
      <c r="B45" s="27" t="s">
        <v>266</v>
      </c>
      <c r="C45" s="27" t="s">
        <v>254</v>
      </c>
      <c r="D45" s="44">
        <f>177+182+656+199+147</f>
        <v>1361</v>
      </c>
      <c r="E45" s="35"/>
      <c r="F45" s="36">
        <f t="shared" si="0"/>
        <v>0</v>
      </c>
    </row>
    <row r="46" s="18" customFormat="1" customHeight="1" spans="1:6">
      <c r="A46" s="49"/>
      <c r="B46" s="31"/>
      <c r="C46" s="40"/>
      <c r="D46" s="31"/>
      <c r="E46" s="32"/>
      <c r="F46" s="31"/>
    </row>
    <row r="47" s="18" customFormat="1" customHeight="1" spans="1:6">
      <c r="A47" s="49"/>
      <c r="B47" s="31"/>
      <c r="C47" s="31"/>
      <c r="D47" s="31"/>
      <c r="E47" s="32"/>
      <c r="F47" s="31"/>
    </row>
    <row r="48" s="18" customFormat="1" customHeight="1" spans="1:6">
      <c r="A48" s="49"/>
      <c r="B48" s="31"/>
      <c r="C48" s="40"/>
      <c r="D48" s="40"/>
      <c r="E48" s="31"/>
      <c r="F48" s="31"/>
    </row>
    <row r="49" s="18" customFormat="1" customHeight="1" spans="1:6">
      <c r="A49" s="49"/>
      <c r="B49" s="31"/>
      <c r="C49" s="50"/>
      <c r="D49" s="50"/>
      <c r="E49" s="51"/>
      <c r="F49" s="51"/>
    </row>
    <row r="50" customHeight="1" spans="1:6">
      <c r="A50" s="52" t="s">
        <v>267</v>
      </c>
      <c r="B50" s="53"/>
      <c r="C50" s="25">
        <f>SUM(F6:F45)</f>
        <v>0</v>
      </c>
      <c r="D50" s="25"/>
      <c r="E50" s="54" t="s">
        <v>37</v>
      </c>
      <c r="F50" s="55"/>
    </row>
    <row r="51" customHeight="1" spans="1:6">
      <c r="A51" s="56"/>
      <c r="B51" s="57"/>
      <c r="C51" s="57"/>
      <c r="D51" s="57"/>
      <c r="E51" s="58"/>
      <c r="F51" s="58"/>
    </row>
    <row r="52" customHeight="1" spans="1:6">
      <c r="A52" s="56"/>
      <c r="B52" s="57"/>
      <c r="C52" s="57"/>
      <c r="D52" s="57"/>
      <c r="E52" s="58"/>
      <c r="F52" s="58"/>
    </row>
  </sheetData>
  <sheetProtection password="CF66" sheet="1" objects="1"/>
  <mergeCells count="4">
    <mergeCell ref="A1:F1"/>
    <mergeCell ref="A2:F2"/>
    <mergeCell ref="A50:B50"/>
    <mergeCell ref="C50:D50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SheetLayoutView="60" topLeftCell="A3" workbookViewId="0">
      <selection activeCell="G10" sqref="G10"/>
    </sheetView>
  </sheetViews>
  <sheetFormatPr defaultColWidth="9" defaultRowHeight="35.1" customHeight="1" outlineLevelCol="3"/>
  <cols>
    <col min="1" max="1" width="7.5" style="1" customWidth="1"/>
    <col min="2" max="2" width="12.125" style="1" customWidth="1"/>
    <col min="3" max="3" width="40" style="1" customWidth="1"/>
    <col min="4" max="4" width="17" style="1" customWidth="1"/>
    <col min="5" max="16384" width="9" style="1"/>
  </cols>
  <sheetData>
    <row r="1" ht="63" customHeight="1" spans="1:4">
      <c r="A1" s="2" t="s">
        <v>268</v>
      </c>
      <c r="B1" s="2"/>
      <c r="C1" s="2"/>
      <c r="D1" s="2"/>
    </row>
    <row r="2" customHeight="1" spans="1:4">
      <c r="A2" s="3" t="s">
        <v>269</v>
      </c>
      <c r="B2" s="4" t="s">
        <v>270</v>
      </c>
      <c r="C2" s="4" t="s">
        <v>271</v>
      </c>
      <c r="D2" s="5" t="s">
        <v>272</v>
      </c>
    </row>
    <row r="3" customHeight="1" spans="1:4">
      <c r="A3" s="6">
        <v>1</v>
      </c>
      <c r="B3" s="7" t="s">
        <v>273</v>
      </c>
      <c r="C3" s="7" t="s">
        <v>274</v>
      </c>
      <c r="D3" s="8">
        <f>'第100章 '!C27</f>
        <v>0</v>
      </c>
    </row>
    <row r="4" customHeight="1" spans="1:4">
      <c r="A4" s="6">
        <v>2</v>
      </c>
      <c r="B4" s="7" t="s">
        <v>275</v>
      </c>
      <c r="C4" s="7" t="s">
        <v>276</v>
      </c>
      <c r="D4" s="8">
        <f>第200章!C27</f>
        <v>0</v>
      </c>
    </row>
    <row r="5" customHeight="1" spans="1:4">
      <c r="A5" s="6">
        <v>3</v>
      </c>
      <c r="B5" s="7" t="s">
        <v>277</v>
      </c>
      <c r="C5" s="7" t="s">
        <v>278</v>
      </c>
      <c r="D5" s="8">
        <f>第300章!C25</f>
        <v>0</v>
      </c>
    </row>
    <row r="6" customHeight="1" spans="1:4">
      <c r="A6" s="6">
        <v>4</v>
      </c>
      <c r="B6" s="7" t="s">
        <v>279</v>
      </c>
      <c r="C6" s="7" t="s">
        <v>280</v>
      </c>
      <c r="D6" s="8" t="s">
        <v>281</v>
      </c>
    </row>
    <row r="7" customHeight="1" spans="1:4">
      <c r="A7" s="6">
        <v>5</v>
      </c>
      <c r="B7" s="7" t="s">
        <v>282</v>
      </c>
      <c r="C7" s="7" t="s">
        <v>283</v>
      </c>
      <c r="D7" s="8" t="s">
        <v>281</v>
      </c>
    </row>
    <row r="8" customHeight="1" spans="1:4">
      <c r="A8" s="6">
        <v>6</v>
      </c>
      <c r="B8" s="7" t="s">
        <v>284</v>
      </c>
      <c r="C8" s="7" t="s">
        <v>285</v>
      </c>
      <c r="D8" s="8">
        <f>第600章!C40</f>
        <v>0</v>
      </c>
    </row>
    <row r="9" customHeight="1" spans="1:4">
      <c r="A9" s="6">
        <v>7</v>
      </c>
      <c r="B9" s="7" t="s">
        <v>286</v>
      </c>
      <c r="C9" s="7" t="s">
        <v>287</v>
      </c>
      <c r="D9" s="8">
        <f>第700章!C27</f>
        <v>0</v>
      </c>
    </row>
    <row r="10" customHeight="1" spans="1:4">
      <c r="A10" s="6">
        <v>8</v>
      </c>
      <c r="B10" s="7" t="s">
        <v>288</v>
      </c>
      <c r="C10" s="7" t="s">
        <v>289</v>
      </c>
      <c r="D10" s="8">
        <f>第800章!C50</f>
        <v>0</v>
      </c>
    </row>
    <row r="11" customHeight="1" spans="1:4">
      <c r="A11" s="6">
        <v>9</v>
      </c>
      <c r="B11" s="7" t="s">
        <v>290</v>
      </c>
      <c r="C11" s="7" t="s">
        <v>291</v>
      </c>
      <c r="D11" s="8" t="s">
        <v>281</v>
      </c>
    </row>
    <row r="12" customHeight="1" spans="1:4">
      <c r="A12" s="6">
        <v>10</v>
      </c>
      <c r="B12" s="7" t="s">
        <v>292</v>
      </c>
      <c r="C12" s="7"/>
      <c r="D12" s="8">
        <f>SUM(D3:D11)</f>
        <v>0</v>
      </c>
    </row>
    <row r="13" customHeight="1" spans="1:4">
      <c r="A13" s="6">
        <v>11</v>
      </c>
      <c r="B13" s="7" t="s">
        <v>293</v>
      </c>
      <c r="C13" s="7"/>
      <c r="D13" s="8" t="s">
        <v>281</v>
      </c>
    </row>
    <row r="14" customHeight="1" spans="1:4">
      <c r="A14" s="6">
        <v>12</v>
      </c>
      <c r="B14" s="7" t="s">
        <v>294</v>
      </c>
      <c r="C14" s="7"/>
      <c r="D14" s="8" t="s">
        <v>281</v>
      </c>
    </row>
    <row r="15" customHeight="1" spans="1:4">
      <c r="A15" s="6">
        <v>13</v>
      </c>
      <c r="B15" s="7" t="s">
        <v>295</v>
      </c>
      <c r="C15" s="7"/>
      <c r="D15" s="8" t="s">
        <v>281</v>
      </c>
    </row>
    <row r="16" customHeight="1" spans="1:4">
      <c r="A16" s="6">
        <v>14</v>
      </c>
      <c r="B16" s="7" t="s">
        <v>296</v>
      </c>
      <c r="C16" s="7"/>
      <c r="D16" s="9">
        <f>ROUND(SUM(D4:D11)*3%,0)</f>
        <v>0</v>
      </c>
    </row>
    <row r="17" customHeight="1" spans="1:4">
      <c r="A17" s="10">
        <v>15</v>
      </c>
      <c r="B17" s="11" t="s">
        <v>297</v>
      </c>
      <c r="C17" s="11"/>
      <c r="D17" s="12">
        <f>SUM(D12,D16)</f>
        <v>0</v>
      </c>
    </row>
    <row r="18" customHeight="1" spans="1:4">
      <c r="A18" s="13"/>
      <c r="B18" s="13"/>
      <c r="C18" s="13"/>
      <c r="D18" s="13"/>
    </row>
  </sheetData>
  <sheetProtection password="CF66" sheet="1" objects="1"/>
  <mergeCells count="8">
    <mergeCell ref="A1:D1"/>
    <mergeCell ref="B12:C12"/>
    <mergeCell ref="B13:C13"/>
    <mergeCell ref="B14:C14"/>
    <mergeCell ref="B15:C15"/>
    <mergeCell ref="B16:C16"/>
    <mergeCell ref="B17:C17"/>
    <mergeCell ref="A18:D18"/>
  </mergeCells>
  <printOptions horizontalCentered="1"/>
  <pageMargins left="0.979861111111111" right="0.790972222222222" top="0.979861111111111" bottom="0.984027777777778" header="0.511805555555556" footer="0.511805555555556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第100章 </vt:lpstr>
      <vt:lpstr>第200章</vt:lpstr>
      <vt:lpstr>第300章</vt:lpstr>
      <vt:lpstr>第600章</vt:lpstr>
      <vt:lpstr>第700章</vt:lpstr>
      <vt:lpstr>第800章</vt:lpstr>
      <vt:lpstr>5.4  投标报价汇总表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huangshao</dc:creator>
  <cp:lastModifiedBy>gf</cp:lastModifiedBy>
  <dcterms:created xsi:type="dcterms:W3CDTF">2021-05-07T00:55:00Z</dcterms:created>
  <dcterms:modified xsi:type="dcterms:W3CDTF">2021-08-31T06:48:44Z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51551B2CA09E4EF48C0DA361EFF8D31E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